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comments11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11.wmf" ContentType="image/x-wmf"/>
  <Override PartName="/xl/media/image12.wmf" ContentType="image/x-wmf"/>
  <Override PartName="/xl/charts/chart107.xml" ContentType="application/vnd.openxmlformats-officedocument.drawingml.chart+xml"/>
  <Override PartName="/xl/charts/chart112.xml" ContentType="application/vnd.openxmlformats-officedocument.drawingml.chart+xml"/>
  <Override PartName="/xl/charts/chart108.xml" ContentType="application/vnd.openxmlformats-officedocument.drawingml.chart+xml"/>
  <Override PartName="/xl/charts/chart113.xml" ContentType="application/vnd.openxmlformats-officedocument.drawingml.chart+xml"/>
  <Override PartName="/xl/charts/chart109.xml" ContentType="application/vnd.openxmlformats-officedocument.drawingml.chart+xml"/>
  <Override PartName="/xl/charts/chart114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GDP evolution by scenario" sheetId="1" state="visible" r:id="rId2"/>
    <sheet name="Central macro hypothesis" sheetId="2" state="visible" r:id="rId3"/>
    <sheet name="Central scenario" sheetId="3" state="visible" r:id="rId4"/>
    <sheet name="Pessimist macro hypothesis" sheetId="4" state="visible" r:id="rId5"/>
    <sheet name="Low scenario" sheetId="5" state="visible" r:id="rId6"/>
    <sheet name="Optimist macro hypothesis" sheetId="6" state="visible" r:id="rId7"/>
    <sheet name="High scenario" sheetId="7" state="visible" r:id="rId8"/>
    <sheet name="Graphiques déficit" sheetId="8" state="visible" r:id="rId9"/>
    <sheet name="Bismarckian Deficit" sheetId="9" state="visible" r:id="rId10"/>
    <sheet name="Economic result" sheetId="10" state="visible" r:id="rId11"/>
    <sheet name="High pensions" sheetId="11" state="visible" r:id="rId12"/>
    <sheet name="Low pensions" sheetId="12" state="visible" r:id="rId13"/>
    <sheet name="Central pensions" sheetId="13" state="visible" r:id="rId14"/>
    <sheet name="Central SIPA income" sheetId="14" state="visible" r:id="rId15"/>
    <sheet name="Low SIPA income" sheetId="15" state="visible" r:id="rId16"/>
    <sheet name="High SIPA income" sheetId="16" state="visible" r:id="rId17"/>
    <sheet name="workers_and_wage_central" sheetId="17" state="visible" r:id="rId18"/>
    <sheet name="workers_and_wage_high" sheetId="18" state="visible" r:id="rId19"/>
    <sheet name="workers_and_wage_low" sheetId="19" state="visible" r:id="rId20"/>
    <sheet name="central_v2_m" sheetId="20" state="visible" r:id="rId21"/>
    <sheet name="low_v2_m" sheetId="21" state="visible" r:id="rId22"/>
    <sheet name="high_v2_m" sheetId="22" state="visible" r:id="rId23"/>
    <sheet name="central_v5_m" sheetId="23" state="visible" r:id="rId24"/>
    <sheet name="low_v5_m" sheetId="24" state="visible" r:id="rId25"/>
    <sheet name="high_v5_m" sheetId="25" state="visible" r:id="rId26"/>
    <sheet name="central_SIPA_income" sheetId="26" state="visible" r:id="rId27"/>
    <sheet name="low_SIPA_income" sheetId="27" state="visible" r:id="rId28"/>
    <sheet name="high_SIPA_income" sheetId="28" state="visible" r:id="rId29"/>
    <sheet name="temporary_pension_bonus_central" sheetId="29" state="visible" r:id="rId30"/>
    <sheet name="temporary_pension_bonus_low" sheetId="30" state="visible" r:id="rId31"/>
    <sheet name="temporary_pension_bonus_high" sheetId="31" state="visible" r:id="rId32"/>
    <sheet name="IFE_cost_central" sheetId="32" state="visible" r:id="rId33"/>
    <sheet name="IFE_cost_low" sheetId="33" state="visible" r:id="rId34"/>
    <sheet name="IFE_cost_high" sheetId="34" state="visible" r:id="rId35"/>
  </sheets>
  <externalReferences>
    <externalReference r:id="rId36"/>
  </externalReferenc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sharedStrings.xml><?xml version="1.0" encoding="utf-8"?>
<sst xmlns="http://schemas.openxmlformats.org/spreadsheetml/2006/main" count="911" uniqueCount="281">
  <si>
    <t xml:space="preserve">Central scenario</t>
  </si>
  <si>
    <t xml:space="preserve">High Scenario</t>
  </si>
  <si>
    <t xml:space="preserve">Real GDP, base 2014 = 100</t>
  </si>
  <si>
    <t xml:space="preserve">Real GDP growth</t>
  </si>
  <si>
    <t xml:space="preserve">Wage share of GDP</t>
  </si>
  <si>
    <t xml:space="preserve">PIB en pesos constantes noviembre 2014</t>
  </si>
  <si>
    <t xml:space="preserve">PIB real, base 2014=100</t>
  </si>
  <si>
    <t xml:space="preserve">Crecimiento real del PIB</t>
  </si>
  <si>
    <t xml:space="preserve">Central</t>
  </si>
  <si>
    <t xml:space="preserve">High</t>
  </si>
  <si>
    <t xml:space="preserve">Low</t>
  </si>
  <si>
    <t xml:space="preserve">PIB real</t>
  </si>
  <si>
    <t xml:space="preserve">Crecimiento mensual real promedio</t>
  </si>
  <si>
    <t xml:space="preserve">IPC</t>
  </si>
  <si>
    <t xml:space="preserve">Inflación mensual promedio</t>
  </si>
  <si>
    <t xml:space="preserve">Salarios</t>
  </si>
  <si>
    <t xml:space="preserve">Aumento salarial mensual promedio</t>
  </si>
  <si>
    <t xml:space="preserve">I 17</t>
  </si>
  <si>
    <t xml:space="preserve">II</t>
  </si>
  <si>
    <t xml:space="preserve">II 17</t>
  </si>
  <si>
    <t xml:space="preserve">III</t>
  </si>
  <si>
    <t xml:space="preserve">III 17</t>
  </si>
  <si>
    <t xml:space="preserve">IPC (eje der.)</t>
  </si>
  <si>
    <t xml:space="preserve">Salarios reales</t>
  </si>
  <si>
    <t xml:space="preserve">IV</t>
  </si>
  <si>
    <t xml:space="preserve">IV 17</t>
  </si>
  <si>
    <t xml:space="preserve">I 18</t>
  </si>
  <si>
    <t xml:space="preserve">II 18</t>
  </si>
  <si>
    <t xml:space="preserve">III 18</t>
  </si>
  <si>
    <t xml:space="preserve">IV 18</t>
  </si>
  <si>
    <t xml:space="preserve">I 19</t>
  </si>
  <si>
    <t xml:space="preserve">II 19</t>
  </si>
  <si>
    <t xml:space="preserve">III 19</t>
  </si>
  <si>
    <t xml:space="preserve">IV 19</t>
  </si>
  <si>
    <t xml:space="preserve">I 20</t>
  </si>
  <si>
    <t xml:space="preserve">II 20</t>
  </si>
  <si>
    <t xml:space="preserve">III 20</t>
  </si>
  <si>
    <t xml:space="preserve">IV 20</t>
  </si>
  <si>
    <t xml:space="preserve">I 21</t>
  </si>
  <si>
    <t xml:space="preserve">II 21</t>
  </si>
  <si>
    <t xml:space="preserve">III 21</t>
  </si>
  <si>
    <t xml:space="preserve">IV 21</t>
  </si>
  <si>
    <t xml:space="preserve">I 22</t>
  </si>
  <si>
    <t xml:space="preserve">II 22</t>
  </si>
  <si>
    <t xml:space="preserve">III 22</t>
  </si>
  <si>
    <t xml:space="preserve">IV 22</t>
  </si>
  <si>
    <t xml:space="preserve">I 23</t>
  </si>
  <si>
    <t xml:space="preserve">II 23</t>
  </si>
  <si>
    <t xml:space="preserve">III 23</t>
  </si>
  <si>
    <t xml:space="preserve">IV 23</t>
  </si>
  <si>
    <t xml:space="preserve">I 24</t>
  </si>
  <si>
    <t xml:space="preserve">II 24</t>
  </si>
  <si>
    <t xml:space="preserve">III 24</t>
  </si>
  <si>
    <t xml:space="preserve">IV 24</t>
  </si>
  <si>
    <t xml:space="preserve">I 25</t>
  </si>
  <si>
    <t xml:space="preserve">Año</t>
  </si>
  <si>
    <t xml:space="preserve">PIB anual promedio</t>
  </si>
  <si>
    <t xml:space="preserve">Crecimiento PIB anual</t>
  </si>
  <si>
    <t xml:space="preserve">Crecimiento PIB IV Trim interanual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</si>
  <si>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</si>
  <si>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</si>
  <si>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</si>
  <si>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</si>
  <si>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</si>
  <si>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</si>
  <si>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</si>
  <si>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</si>
  <si>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</si>
  <si>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</si>
  <si>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</si>
  <si>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</si>
  <si>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</si>
  <si>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</si>
  <si>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</si>
  <si>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</si>
  <si>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</si>
  <si>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</si>
  <si>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</si>
  <si>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</si>
  <si>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</si>
  <si>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</si>
  <si>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</si>
  <si>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</si>
  <si>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</si>
  <si>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</si>
  <si>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</si>
  <si>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</si>
  <si>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</si>
  <si>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</si>
  <si>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</si>
  <si>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</si>
  <si>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</si>
  <si>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</si>
  <si>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</si>
  <si>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</si>
  <si>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</si>
  <si>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</si>
  <si>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</si>
  <si>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</si>
  <si>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</si>
  <si>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</si>
  <si>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</si>
  <si>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</si>
  <si>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</si>
  <si>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</si>
  <si>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</si>
  <si>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</si>
  <si>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Pessimistic</t>
  </si>
  <si>
    <t xml:space="preserve">II 25</t>
  </si>
  <si>
    <t xml:space="preserve">III 25</t>
  </si>
  <si>
    <t xml:space="preserve">IV 25</t>
  </si>
  <si>
    <t xml:space="preserve">Pesimista</t>
  </si>
  <si>
    <t xml:space="preserve">Pesimista, 20% menos que central</t>
  </si>
  <si>
    <t xml:space="preserve">Prestaciones seguridad social, harmonizadas</t>
  </si>
  <si>
    <t xml:space="preserve">Prestaciones seguridad social</t>
  </si>
  <si>
    <t xml:space="preserve">Optimista</t>
  </si>
  <si>
    <t xml:space="preserve">Optimista, 20% más que central, 10% más para 2020</t>
  </si>
  <si>
    <t xml:space="preserve">Déficit incluyendo el costo de la pensión universal</t>
  </si>
  <si>
    <t xml:space="preserve">197 vs 208!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</si>
  <si>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</si>
  <si>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</si>
  <si>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</si>
  <si>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</si>
  <si>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</si>
  <si>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</si>
  <si>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</si>
  <si>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</si>
  <si>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</si>
  <si>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</si>
  <si>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</si>
  <si>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</si>
  <si>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</si>
  <si>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</si>
  <si>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</si>
  <si>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Valores Históricos</t>
  </si>
  <si>
    <t xml:space="preserve">Escenario central</t>
  </si>
  <si>
    <t xml:space="preserve">Escenario pesimista</t>
  </si>
  <si>
    <t xml:space="preserve">Escenario optimista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</si>
  <si>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</si>
  <si>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</si>
  <si>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</si>
  <si>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</si>
  <si>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</si>
  <si>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</si>
  <si>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</si>
  <si>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</si>
  <si>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</si>
  <si>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Componente impositivo del monotributo a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</si>
  <si>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</si>
  <si>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</si>
  <si>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</si>
  <si>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</si>
  <si>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</si>
  <si>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Líquidos que van a ANSES</t>
  </si>
  <si>
    <t xml:space="preserve">Gastos operativos</t>
  </si>
  <si>
    <t xml:space="preserve">Comisiones por recaudación (fuente: ANSES transparencia ISSFinanciero)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</si>
  <si>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</si>
  <si>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</si>
  <si>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</si>
  <si>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</si>
  <si>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</si>
  <si>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</si>
  <si>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Average non-contributive income and expense</t>
  </si>
  <si>
    <t xml:space="preserve">New taxes: dollar tax and export tariffs increase</t>
  </si>
  <si>
    <t xml:space="preserve">Family benefits</t>
  </si>
  <si>
    <t xml:space="preserve">Pensions</t>
  </si>
  <si>
    <t xml:space="preserve">Social security contributions</t>
  </si>
  <si>
    <t xml:space="preserve">Fiscal income net of non-simulated expenses</t>
  </si>
  <si>
    <t xml:space="preserve">Economic result</t>
  </si>
  <si>
    <t xml:space="preserve">IFE cost</t>
  </si>
  <si>
    <t xml:space="preserve">Fiscal ANSES income, MECON hypothesis</t>
  </si>
  <si>
    <t xml:space="preserve">Jubilaciones y pensiones</t>
  </si>
  <si>
    <t xml:space="preserve">Aportes y contribuciones</t>
  </si>
  <si>
    <t xml:space="preserve">Ingresos fiscales netos de gastos (figurativos y no simulados)</t>
  </si>
  <si>
    <t xml:space="preserve">Resultado económico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</si>
  <si>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</si>
  <si>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</si>
  <si>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</si>
  <si>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</si>
  <si>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</si>
  <si>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</si>
  <si>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</si>
  <si>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</si>
  <si>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</si>
  <si>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</si>
  <si>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</si>
  <si>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</si>
  <si>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</si>
  <si>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</si>
  <si>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</si>
  <si>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</si>
  <si>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</si>
  <si>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</si>
  <si>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</si>
  <si>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</si>
  <si>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</si>
  <si>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</si>
  <si>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</si>
  <si>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</si>
  <si>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</si>
  <si>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</si>
  <si>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</si>
  <si>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</si>
  <si>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</si>
  <si>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</si>
  <si>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</si>
  <si>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</si>
  <si>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</si>
  <si>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Total IFE expenditure, simulated</t>
  </si>
  <si>
    <t xml:space="preserve">Total IFE expenditure, to scale</t>
  </si>
  <si>
    <t xml:space="preserve">Measured values (EPH)</t>
  </si>
  <si>
    <t xml:space="preserve">Extrapolation factor</t>
  </si>
  <si>
    <t xml:space="preserve">2020 I</t>
  </si>
  <si>
    <t xml:space="preserve">We consider benefits paid on March, April and May</t>
  </si>
  <si>
    <t xml:space="preserve">Here, those paid on June, July and August</t>
  </si>
  <si>
    <t xml:space="preserve">Average (2014-2015)</t>
  </si>
  <si>
    <t xml:space="preserve">And here, those paid on September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</si>
  <si>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</si>
  <si>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</si>
  <si>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</si>
  <si>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</si>
  <si>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</si>
  <si>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</si>
  <si>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</si>
  <si>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</si>
  <si>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</si>
  <si>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</si>
  <si>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</si>
  <si>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</si>
  <si>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</si>
  <si>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</si>
  <si>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</si>
  <si>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</si>
  <si>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</si>
  <si>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</si>
  <si>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</si>
  <si>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</si>
  <si>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</si>
  <si>
    <t xml:space="preserve">period</t>
  </si>
  <si>
    <t xml:space="preserve">Total_pensions_pre-2016_cost</t>
  </si>
  <si>
    <t xml:space="preserve">Total_net_pensions_pre-2016</t>
  </si>
  <si>
    <t xml:space="preserve">Total_pensions_post-2016_cost</t>
  </si>
  <si>
    <t xml:space="preserve">Total_net_pensions_post-2016</t>
  </si>
  <si>
    <t xml:space="preserve">Total_retirement_benefits_pre-2016</t>
  </si>
  <si>
    <t xml:space="preserve">Total_survivors_pensions_pre-2016</t>
  </si>
  <si>
    <t xml:space="preserve">Total_retirement_benefits_post-2016</t>
  </si>
  <si>
    <t xml:space="preserve">Total_survivors_pensions_post-2016</t>
  </si>
  <si>
    <t xml:space="preserve">Total_universal_pensions_cost</t>
  </si>
  <si>
    <t xml:space="preserve">Total_net_universal_pensions</t>
  </si>
  <si>
    <t xml:space="preserve">Total_thirteenth_month_of_pension_pre-2016_cost</t>
  </si>
  <si>
    <t xml:space="preserve">Total_net_thirteenth_month_of_pension_pre-2016</t>
  </si>
  <si>
    <t xml:space="preserve">Total_thirteenth_month_of_pension_post-2016_cost</t>
  </si>
  <si>
    <t xml:space="preserve">Total_net_thirteenth_month_of_pension_post-2016</t>
  </si>
  <si>
    <t xml:space="preserve">Total_thirteenth_month_of_universal_pension_cost</t>
  </si>
  <si>
    <t xml:space="preserve">Total_net_thirteenth_month_of_universal_pension</t>
  </si>
  <si>
    <t xml:space="preserve">Total_family_benefits</t>
  </si>
  <si>
    <t xml:space="preserve">Total_contributive_child_benefits</t>
  </si>
  <si>
    <t xml:space="preserve">Total_auh</t>
  </si>
  <si>
    <t xml:space="preserve">Total_spouse_benefit</t>
  </si>
  <si>
    <t xml:space="preserve">Total_school_aid</t>
  </si>
  <si>
    <t xml:space="preserve">Total_wedding_benefit</t>
  </si>
  <si>
    <t xml:space="preserve">Total_prenatal_benefit</t>
  </si>
  <si>
    <t xml:space="preserve">Total_pregnancy_benefit</t>
  </si>
  <si>
    <t xml:space="preserve">Total_birth_benefit</t>
  </si>
  <si>
    <t xml:space="preserve">Total_wage-earners_SIPA_contributions</t>
  </si>
  <si>
    <t xml:space="preserve">Total_taxable_income</t>
  </si>
  <si>
    <t xml:space="preserve">Total_gross_wages</t>
  </si>
  <si>
    <t xml:space="preserve">Total_SAC</t>
  </si>
  <si>
    <t xml:space="preserve">Total_autonomous_workers_SIPA_contributions</t>
  </si>
  <si>
    <t xml:space="preserve">Total_Monotributo_SIPA_contributions</t>
  </si>
  <si>
    <t xml:space="preserve">All_pensions</t>
  </si>
  <si>
    <t xml:space="preserve">Contributory_pensions</t>
  </si>
  <si>
    <t xml:space="preserve">Moratorium_and_PUAM</t>
  </si>
  <si>
    <t xml:space="preserve">Total_IFE_expenditure</t>
  </si>
  <si>
    <t xml:space="preserve">Total_pension_expenditure</t>
  </si>
  <si>
    <t xml:space="preserve">Total_labour_income</t>
  </si>
  <si>
    <t xml:space="preserve">Total_fam_benefits</t>
  </si>
  <si>
    <t xml:space="preserve">Total_IFE_coverage</t>
  </si>
  <si>
    <t xml:space="preserve">No_labour_or_pen_income_hh</t>
  </si>
  <si>
    <t xml:space="preserve">IFE_ben_18_65</t>
  </si>
  <si>
    <t xml:space="preserve">pop_18_65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</si>
</sst>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#,##0.00\ [$€-C0A];[RED]\-#,##0.00\ [$€-C0A]"/>
    <numFmt numFmtId="166" formatCode="#,##0"/>
    <numFmt numFmtId="167" formatCode="0.00%"/>
    <numFmt numFmtId="168" formatCode="0.00"/>
    <numFmt numFmtId="169" formatCode="0%"/>
    <numFmt numFmtId="170" formatCode="0"/>
    <numFmt numFmtId="171" formatCode="#,##0.00"/>
    <numFmt numFmtId="172" formatCode="General"/>
    <numFmt numFmtId="173" formatCode="0.00000"/>
    <numFmt numFmtId="174" formatCode="* #,##0.00&quot;    &quot;;\-* #,##0.00&quot;    &quot;;* \-#&quot;    &quot;;@\ "/>
    <numFmt numFmtId="175" formatCode="#,##0.000"/>
  </numFmts>
  <fonts count="2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8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name val="Arial"/>
      <family val="2"/>
      <charset val="1"/>
    </font>
    <font>
      <sz val="20"/>
      <color rgb="FF000000"/>
      <name val="Calibri"/>
      <family val="2"/>
    </font>
    <font>
      <sz val="16"/>
      <color rgb="FF333333"/>
      <name val="Arial"/>
      <family val="2"/>
    </font>
    <font>
      <sz val="16"/>
      <name val="Arial"/>
      <family val="2"/>
    </font>
    <font>
      <sz val="20"/>
      <color rgb="FF000000"/>
      <name val="Arial"/>
      <family val="2"/>
    </font>
    <font>
      <sz val="20"/>
      <name val="Arial"/>
      <family val="2"/>
    </font>
    <font>
      <b val="true"/>
      <i val="true"/>
      <sz val="10"/>
      <name val="Arial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D320"/>
        <bgColor rgb="FFFFFF00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66CCFF"/>
        <bgColor rgb="FF83CAFF"/>
      </patternFill>
    </fill>
    <fill>
      <patternFill patternType="solid">
        <fgColor rgb="FFF2F2F2"/>
        <bgColor rgb="FFEEEEEE"/>
      </patternFill>
    </fill>
    <fill>
      <patternFill patternType="solid">
        <fgColor rgb="FFEEEEEE"/>
        <bgColor rgb="FFF2F2F2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3465A4"/>
      </patternFill>
    </fill>
    <fill>
      <patternFill patternType="solid">
        <fgColor rgb="FFFF99FF"/>
        <bgColor rgb="FFFF9999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13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70" fontId="8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1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3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3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1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9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20" fillId="1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5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9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9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26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CLAS,REZONES Y SUS PARTES,DE FUNDICION,DE HIERRO O DE ACERO 2 2" xfId="20"/>
    <cellStyle name="Heading1" xfId="21"/>
    <cellStyle name="Normal 2" xfId="22"/>
    <cellStyle name="Result" xfId="23"/>
    <cellStyle name="Result2" xfId="24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99FFFF"/>
      <rgbColor rgb="FF7E0021"/>
      <rgbColor rgb="FF008000"/>
      <rgbColor rgb="FF000080"/>
      <rgbColor rgb="FF548235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66CCFF"/>
      <rgbColor rgb="FFCFE7F5"/>
      <rgbColor rgb="FFEEEEEE"/>
      <rgbColor rgb="FFF2F2F2"/>
      <rgbColor rgb="FF99CCFF"/>
      <rgbColor rgb="FFFF9999"/>
      <rgbColor rgb="FFFF99FF"/>
      <rgbColor rgb="FFCCCC99"/>
      <rgbColor rgb="FF3366FF"/>
      <rgbColor rgb="FF33CCCC"/>
      <rgbColor rgb="FF99FF33"/>
      <rgbColor rgb="FFFFD320"/>
      <rgbColor rgb="FFFF950E"/>
      <rgbColor rgb="FFFF420E"/>
      <rgbColor rgb="FF3465A4"/>
      <rgbColor rgb="FFDDDDDD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externalLink" Target="externalLinks/externalLink1.xml"/><Relationship Id="rId37" Type="http://schemas.openxmlformats.org/officeDocument/2006/relationships/sharedStrings" Target="sharedStrings.xml"/>
</Relationships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88.0547759009109</c:v>
                </c:pt>
                <c:pt idx="27">
                  <c:v>91.714108053359</c:v>
                </c:pt>
                <c:pt idx="28">
                  <c:v>93.5459387714709</c:v>
                </c:pt>
                <c:pt idx="29">
                  <c:v>94.1362260203656</c:v>
                </c:pt>
                <c:pt idx="30">
                  <c:v>95.9797057319932</c:v>
                </c:pt>
                <c:pt idx="31">
                  <c:v>96.9442647937857</c:v>
                </c:pt>
                <c:pt idx="32">
                  <c:v>98.2232357100446</c:v>
                </c:pt>
                <c:pt idx="33">
                  <c:v>99.7843995815874</c:v>
                </c:pt>
                <c:pt idx="34">
                  <c:v>100.778691018592</c:v>
                </c:pt>
                <c:pt idx="35">
                  <c:v>103.133752585177</c:v>
                </c:pt>
                <c:pt idx="36">
                  <c:v>103.134397495547</c:v>
                </c:pt>
                <c:pt idx="37">
                  <c:v>103.775775564851</c:v>
                </c:pt>
                <c:pt idx="38">
                  <c:v>104.809838659336</c:v>
                </c:pt>
                <c:pt idx="39">
                  <c:v>106.276870331484</c:v>
                </c:pt>
                <c:pt idx="40">
                  <c:v>107.259773395369</c:v>
                </c:pt>
                <c:pt idx="41">
                  <c:v>107.926806587445</c:v>
                </c:pt>
                <c:pt idx="42">
                  <c:v>108.478183012413</c:v>
                </c:pt>
                <c:pt idx="43">
                  <c:v>108.962009927784</c:v>
                </c:pt>
                <c:pt idx="44">
                  <c:v>110.477566597229</c:v>
                </c:pt>
                <c:pt idx="45">
                  <c:v>111.164610785068</c:v>
                </c:pt>
                <c:pt idx="46">
                  <c:v>111.732528502785</c:v>
                </c:pt>
                <c:pt idx="47">
                  <c:v>112.230870225617</c:v>
                </c:pt>
                <c:pt idx="48">
                  <c:v>112.85272354547</c:v>
                </c:pt>
                <c:pt idx="49">
                  <c:v>113.688905255298</c:v>
                </c:pt>
                <c:pt idx="50">
                  <c:v>114.165590553673</c:v>
                </c:pt>
                <c:pt idx="51">
                  <c:v>116.029650191293</c:v>
                </c:pt>
                <c:pt idx="52">
                  <c:v>117.051089872944</c:v>
                </c:pt>
                <c:pt idx="53">
                  <c:v>117.851711994821</c:v>
                </c:pt>
                <c:pt idx="54">
                  <c:v>119.24463355037</c:v>
                </c:pt>
                <c:pt idx="55">
                  <c:v>120.270170500804</c:v>
                </c:pt>
                <c:pt idx="56">
                  <c:v>121.067828254865</c:v>
                </c:pt>
                <c:pt idx="57">
                  <c:v>121.390363878032</c:v>
                </c:pt>
                <c:pt idx="58">
                  <c:v>122.68870160321</c:v>
                </c:pt>
                <c:pt idx="59">
                  <c:v>123.500217361763</c:v>
                </c:pt>
                <c:pt idx="60">
                  <c:v>124.659931565793</c:v>
                </c:pt>
                <c:pt idx="61">
                  <c:v>124.779440462562</c:v>
                </c:pt>
                <c:pt idx="62">
                  <c:v>126.060622663132</c:v>
                </c:pt>
                <c:pt idx="63">
                  <c:v>126.929723204566</c:v>
                </c:pt>
                <c:pt idx="64">
                  <c:v>127.307683414213</c:v>
                </c:pt>
                <c:pt idx="65">
                  <c:v>128.072243583714</c:v>
                </c:pt>
                <c:pt idx="66">
                  <c:v>129.268444720696</c:v>
                </c:pt>
                <c:pt idx="67">
                  <c:v>129.447915903506</c:v>
                </c:pt>
                <c:pt idx="68">
                  <c:v>130.210523843588</c:v>
                </c:pt>
                <c:pt idx="69">
                  <c:v>130.797848998389</c:v>
                </c:pt>
                <c:pt idx="70">
                  <c:v>131.780299276696</c:v>
                </c:pt>
                <c:pt idx="71">
                  <c:v>131.784153212626</c:v>
                </c:pt>
                <c:pt idx="72">
                  <c:v>132.624021412543</c:v>
                </c:pt>
                <c:pt idx="73">
                  <c:v>133.465123978671</c:v>
                </c:pt>
                <c:pt idx="74">
                  <c:v>134.388637554793</c:v>
                </c:pt>
                <c:pt idx="75">
                  <c:v>134.925938609908</c:v>
                </c:pt>
                <c:pt idx="76">
                  <c:v>135.46104079859</c:v>
                </c:pt>
                <c:pt idx="77">
                  <c:v>136.003181738897</c:v>
                </c:pt>
                <c:pt idx="78">
                  <c:v>137.068244236538</c:v>
                </c:pt>
                <c:pt idx="79">
                  <c:v>137.611034445394</c:v>
                </c:pt>
                <c:pt idx="80">
                  <c:v>138.125831523243</c:v>
                </c:pt>
                <c:pt idx="81">
                  <c:v>138.556416319398</c:v>
                </c:pt>
                <c:pt idx="82">
                  <c:v>139.005169771768</c:v>
                </c:pt>
                <c:pt idx="83">
                  <c:v>139.677205356903</c:v>
                </c:pt>
                <c:pt idx="84">
                  <c:v>140.654263103035</c:v>
                </c:pt>
                <c:pt idx="85">
                  <c:v>141.093644607325</c:v>
                </c:pt>
                <c:pt idx="86">
                  <c:v>141.486472262802</c:v>
                </c:pt>
                <c:pt idx="87">
                  <c:v>142.83874429207</c:v>
                </c:pt>
                <c:pt idx="88">
                  <c:v>143.079370483182</c:v>
                </c:pt>
                <c:pt idx="89">
                  <c:v>143.614494053675</c:v>
                </c:pt>
                <c:pt idx="90">
                  <c:v>144.385649800722</c:v>
                </c:pt>
                <c:pt idx="91">
                  <c:v>144.731470937026</c:v>
                </c:pt>
                <c:pt idx="92">
                  <c:v>145.666158182856</c:v>
                </c:pt>
                <c:pt idx="93">
                  <c:v>146.526887720291</c:v>
                </c:pt>
                <c:pt idx="94">
                  <c:v>146.692969052062</c:v>
                </c:pt>
                <c:pt idx="95">
                  <c:v>148.085049174885</c:v>
                </c:pt>
                <c:pt idx="96">
                  <c:v>148.830943444694</c:v>
                </c:pt>
                <c:pt idx="97">
                  <c:v>149.542132395349</c:v>
                </c:pt>
                <c:pt idx="98">
                  <c:v>150.098724458822</c:v>
                </c:pt>
                <c:pt idx="99">
                  <c:v>150.241370154054</c:v>
                </c:pt>
                <c:pt idx="100">
                  <c:v>150.963693798555</c:v>
                </c:pt>
                <c:pt idx="101">
                  <c:v>151.626115139527</c:v>
                </c:pt>
                <c:pt idx="102">
                  <c:v>152.244645365009</c:v>
                </c:pt>
                <c:pt idx="103">
                  <c:v>153.417061657488</c:v>
                </c:pt>
                <c:pt idx="104">
                  <c:v>154.126040490424</c:v>
                </c:pt>
                <c:pt idx="105">
                  <c:v>154.634444930812</c:v>
                </c:pt>
                <c:pt idx="106">
                  <c:v>154.965301186385</c:v>
                </c:pt>
                <c:pt idx="107">
                  <c:v>155.743998184981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3924100"/>
        <c:axId val="41957839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-0.108757605416629</c:v>
                </c:pt>
                <c:pt idx="30">
                  <c:v>0.0820000000000023</c:v>
                </c:pt>
                <c:pt idx="34">
                  <c:v>0.0559999999999969</c:v>
                </c:pt>
                <c:pt idx="38">
                  <c:v>0.040000000000002</c:v>
                </c:pt>
                <c:pt idx="42">
                  <c:v>0.0350000000000004</c:v>
                </c:pt>
                <c:pt idx="46">
                  <c:v>0.0299999999999976</c:v>
                </c:pt>
                <c:pt idx="50">
                  <c:v>0.0249801484357315</c:v>
                </c:pt>
                <c:pt idx="54">
                  <c:v>0.0387109899640667</c:v>
                </c:pt>
                <c:pt idx="58">
                  <c:v>0.0299936279796547</c:v>
                </c:pt>
                <c:pt idx="62">
                  <c:v>0.0282056446976975</c:v>
                </c:pt>
                <c:pt idx="66">
                  <c:v>0.0232203018860642</c:v>
                </c:pt>
                <c:pt idx="70">
                  <c:v>0.0203785515698389</c:v>
                </c:pt>
                <c:pt idx="74">
                  <c:v>0.0206470783494657</c:v>
                </c:pt>
                <c:pt idx="78">
                  <c:v>0.0200592174299672</c:v>
                </c:pt>
                <c:pt idx="82">
                  <c:v>0.0168840638610617</c:v>
                </c:pt>
                <c:pt idx="86">
                  <c:v>0.0192819291164554</c:v>
                </c:pt>
                <c:pt idx="90">
                  <c:v>0.0172024789589034</c:v>
                </c:pt>
                <c:pt idx="94">
                  <c:v>0.0193814969510657</c:v>
                </c:pt>
                <c:pt idx="98">
                  <c:v>0.0200045743996389</c:v>
                </c:pt>
                <c:pt idx="102">
                  <c:v>0.0159314108631399</c:v>
                </c:pt>
                <c:pt idx="106">
                  <c:v>0.0184434704027128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6065444"/>
        <c:axId val="15248116"/>
      </c:lineChart>
      <c:catAx>
        <c:axId val="739241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1957839"/>
        <c:crosses val="autoZero"/>
        <c:auto val="1"/>
        <c:lblAlgn val="ctr"/>
        <c:lblOffset val="100"/>
      </c:catAx>
      <c:valAx>
        <c:axId val="41957839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3924100"/>
        <c:crossesAt val="1"/>
        <c:crossBetween val="midCat"/>
      </c:valAx>
      <c:catAx>
        <c:axId val="6606544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5248116"/>
        <c:auto val="1"/>
        <c:lblAlgn val="ctr"/>
        <c:lblOffset val="100"/>
      </c:catAx>
      <c:valAx>
        <c:axId val="1524811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6065444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88.8510294568169</c:v>
                </c:pt>
                <c:pt idx="27">
                  <c:v>92.367955048273</c:v>
                </c:pt>
                <c:pt idx="28">
                  <c:v>94.3792536538429</c:v>
                </c:pt>
                <c:pt idx="29">
                  <c:v>95.9616378808852</c:v>
                </c:pt>
                <c:pt idx="30">
                  <c:v>99.5131529916351</c:v>
                </c:pt>
                <c:pt idx="31">
                  <c:v>101.151394044577</c:v>
                </c:pt>
                <c:pt idx="32">
                  <c:v>102.40149021442</c:v>
                </c:pt>
                <c:pt idx="33">
                  <c:v>103.638568911356</c:v>
                </c:pt>
                <c:pt idx="34">
                  <c:v>104.986376406175</c:v>
                </c:pt>
                <c:pt idx="35">
                  <c:v>105.785361984672</c:v>
                </c:pt>
                <c:pt idx="36">
                  <c:v>107.009557274068</c:v>
                </c:pt>
                <c:pt idx="37">
                  <c:v>108.820497356924</c:v>
                </c:pt>
                <c:pt idx="38">
                  <c:v>109.185831462422</c:v>
                </c:pt>
                <c:pt idx="39">
                  <c:v>110.552442311456</c:v>
                </c:pt>
                <c:pt idx="40">
                  <c:v>111.824987351402</c:v>
                </c:pt>
                <c:pt idx="41">
                  <c:v>112.629214764416</c:v>
                </c:pt>
                <c:pt idx="42">
                  <c:v>113.553264720919</c:v>
                </c:pt>
                <c:pt idx="43">
                  <c:v>114.983594704329</c:v>
                </c:pt>
                <c:pt idx="44">
                  <c:v>115.738861908701</c:v>
                </c:pt>
                <c:pt idx="45">
                  <c:v>116.57123728117</c:v>
                </c:pt>
                <c:pt idx="46">
                  <c:v>117.527628986151</c:v>
                </c:pt>
                <c:pt idx="47">
                  <c:v>119.00802051898</c:v>
                </c:pt>
                <c:pt idx="48">
                  <c:v>120.933254079537</c:v>
                </c:pt>
                <c:pt idx="49">
                  <c:v>121.599575060581</c:v>
                </c:pt>
                <c:pt idx="50">
                  <c:v>123.292305117707</c:v>
                </c:pt>
                <c:pt idx="51">
                  <c:v>124.165860161618</c:v>
                </c:pt>
                <c:pt idx="52">
                  <c:v>125.282339780529</c:v>
                </c:pt>
                <c:pt idx="53">
                  <c:v>126.108735152968</c:v>
                </c:pt>
                <c:pt idx="54">
                  <c:v>127.284145642051</c:v>
                </c:pt>
                <c:pt idx="55">
                  <c:v>128.478109095119</c:v>
                </c:pt>
                <c:pt idx="56">
                  <c:v>130.075334262906</c:v>
                </c:pt>
                <c:pt idx="57">
                  <c:v>130.687279787162</c:v>
                </c:pt>
                <c:pt idx="58">
                  <c:v>131.728581918663</c:v>
                </c:pt>
                <c:pt idx="59">
                  <c:v>133.540545070383</c:v>
                </c:pt>
                <c:pt idx="60">
                  <c:v>134.202178641314</c:v>
                </c:pt>
                <c:pt idx="61">
                  <c:v>135.160179107003</c:v>
                </c:pt>
                <c:pt idx="62">
                  <c:v>136.001537311118</c:v>
                </c:pt>
                <c:pt idx="63">
                  <c:v>137.572064856956</c:v>
                </c:pt>
                <c:pt idx="64">
                  <c:v>138.84647400665</c:v>
                </c:pt>
                <c:pt idx="65">
                  <c:v>140.226689336703</c:v>
                </c:pt>
                <c:pt idx="66">
                  <c:v>141.429410074091</c:v>
                </c:pt>
                <c:pt idx="67">
                  <c:v>142.806088628973</c:v>
                </c:pt>
                <c:pt idx="68">
                  <c:v>143.51377768589</c:v>
                </c:pt>
                <c:pt idx="69">
                  <c:v>144.188361261206</c:v>
                </c:pt>
                <c:pt idx="70">
                  <c:v>145.558754865851</c:v>
                </c:pt>
                <c:pt idx="71">
                  <c:v>145.730191055822</c:v>
                </c:pt>
                <c:pt idx="72">
                  <c:v>146.703000132787</c:v>
                </c:pt>
                <c:pt idx="73">
                  <c:v>147.290135620397</c:v>
                </c:pt>
                <c:pt idx="74">
                  <c:v>148.345135357672</c:v>
                </c:pt>
                <c:pt idx="75">
                  <c:v>149.508153945608</c:v>
                </c:pt>
                <c:pt idx="76">
                  <c:v>150.304262810006</c:v>
                </c:pt>
                <c:pt idx="77">
                  <c:v>151.613543363994</c:v>
                </c:pt>
                <c:pt idx="78">
                  <c:v>152.285788744043</c:v>
                </c:pt>
                <c:pt idx="79">
                  <c:v>152.470124332759</c:v>
                </c:pt>
                <c:pt idx="80">
                  <c:v>154.468135911249</c:v>
                </c:pt>
                <c:pt idx="81">
                  <c:v>156.275758492072</c:v>
                </c:pt>
                <c:pt idx="82">
                  <c:v>156.98391227581</c:v>
                </c:pt>
                <c:pt idx="83">
                  <c:v>157.866514029385</c:v>
                </c:pt>
                <c:pt idx="84">
                  <c:v>159.032210303977</c:v>
                </c:pt>
                <c:pt idx="85">
                  <c:v>160.275411185613</c:v>
                </c:pt>
                <c:pt idx="86">
                  <c:v>160.586511875048</c:v>
                </c:pt>
                <c:pt idx="87">
                  <c:v>160.982912800829</c:v>
                </c:pt>
                <c:pt idx="88">
                  <c:v>162.256602943799</c:v>
                </c:pt>
                <c:pt idx="89">
                  <c:v>163.675285060385</c:v>
                </c:pt>
                <c:pt idx="90">
                  <c:v>164.995423389604</c:v>
                </c:pt>
                <c:pt idx="91">
                  <c:v>166.320290073586</c:v>
                </c:pt>
                <c:pt idx="92">
                  <c:v>167.533405384536</c:v>
                </c:pt>
                <c:pt idx="93">
                  <c:v>167.878679726609</c:v>
                </c:pt>
                <c:pt idx="94">
                  <c:v>169.675462230986</c:v>
                </c:pt>
                <c:pt idx="95">
                  <c:v>170.593491774243</c:v>
                </c:pt>
                <c:pt idx="96">
                  <c:v>171.763166386581</c:v>
                </c:pt>
                <c:pt idx="97">
                  <c:v>172.550502812465</c:v>
                </c:pt>
                <c:pt idx="98">
                  <c:v>173.775494387787</c:v>
                </c:pt>
                <c:pt idx="99">
                  <c:v>174.729502858461</c:v>
                </c:pt>
                <c:pt idx="100">
                  <c:v>176.091655495165</c:v>
                </c:pt>
                <c:pt idx="101">
                  <c:v>176.81177429321</c:v>
                </c:pt>
                <c:pt idx="102">
                  <c:v>177.859313634628</c:v>
                </c:pt>
                <c:pt idx="103">
                  <c:v>179.635264099852</c:v>
                </c:pt>
                <c:pt idx="104">
                  <c:v>180.620194716762</c:v>
                </c:pt>
                <c:pt idx="105">
                  <c:v>181.843810114042</c:v>
                </c:pt>
                <c:pt idx="106">
                  <c:v>182.456230992917</c:v>
                </c:pt>
                <c:pt idx="107">
                  <c:v>183.33566319232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2985314"/>
        <c:axId val="518835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-0.10508355230319</c:v>
                </c:pt>
                <c:pt idx="30">
                  <c:v>0.107000000000001</c:v>
                </c:pt>
                <c:pt idx="34">
                  <c:v>0.066000000000001</c:v>
                </c:pt>
                <c:pt idx="38">
                  <c:v>0.0449999999999977</c:v>
                </c:pt>
                <c:pt idx="42">
                  <c:v>0.0400000000000018</c:v>
                </c:pt>
                <c:pt idx="46">
                  <c:v>0.0349999999999995</c:v>
                </c:pt>
                <c:pt idx="50">
                  <c:v>0.0451006451125902</c:v>
                </c:pt>
                <c:pt idx="54">
                  <c:v>0.0350258177123421</c:v>
                </c:pt>
                <c:pt idx="58">
                  <c:v>0.037224267817993</c:v>
                </c:pt>
                <c:pt idx="62">
                  <c:v>0.0321353590638553</c:v>
                </c:pt>
                <c:pt idx="66">
                  <c:v>0.0375232138485766</c:v>
                </c:pt>
                <c:pt idx="70">
                  <c:v>0.0278398396456037</c:v>
                </c:pt>
                <c:pt idx="74">
                  <c:v>0.0222030019522823</c:v>
                </c:pt>
                <c:pt idx="78">
                  <c:v>0.0250526041327772</c:v>
                </c:pt>
                <c:pt idx="82">
                  <c:v>0.0311874420422884</c:v>
                </c:pt>
                <c:pt idx="86">
                  <c:v>0.0244291307498463</c:v>
                </c:pt>
                <c:pt idx="90">
                  <c:v>0.0255439875711829</c:v>
                </c:pt>
                <c:pt idx="94">
                  <c:v>0.0280464129619442</c:v>
                </c:pt>
                <c:pt idx="98">
                  <c:v>0.0253634871141726</c:v>
                </c:pt>
                <c:pt idx="102">
                  <c:v>0.0253736539284632</c:v>
                </c:pt>
                <c:pt idx="106">
                  <c:v>0.0251378682148287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2335203"/>
        <c:axId val="35428510"/>
      </c:lineChart>
      <c:catAx>
        <c:axId val="329853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18835"/>
        <c:crosses val="autoZero"/>
        <c:auto val="1"/>
        <c:lblAlgn val="ctr"/>
        <c:lblOffset val="100"/>
      </c:catAx>
      <c:valAx>
        <c:axId val="518835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2985314"/>
        <c:crossesAt val="1"/>
        <c:crossBetween val="midCat"/>
      </c:valAx>
      <c:catAx>
        <c:axId val="9233520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5428510"/>
        <c:auto val="1"/>
        <c:lblAlgn val="ctr"/>
        <c:lblOffset val="100"/>
      </c:catAx>
      <c:valAx>
        <c:axId val="3542851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2335203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87.1083906758409</c:v>
                </c:pt>
                <c:pt idx="27">
                  <c:v>91.2009012546005</c:v>
                </c:pt>
                <c:pt idx="28">
                  <c:v>90.7395606083266</c:v>
                </c:pt>
                <c:pt idx="29">
                  <c:v>92.5672889200262</c:v>
                </c:pt>
                <c:pt idx="30">
                  <c:v>93.2059780231497</c:v>
                </c:pt>
                <c:pt idx="31">
                  <c:v>93.7564770533571</c:v>
                </c:pt>
                <c:pt idx="32">
                  <c:v>94.3691430326601</c:v>
                </c:pt>
                <c:pt idx="33">
                  <c:v>96.2699804768268</c:v>
                </c:pt>
                <c:pt idx="34">
                  <c:v>97.8662769243073</c:v>
                </c:pt>
                <c:pt idx="35">
                  <c:v>98.7962921828893</c:v>
                </c:pt>
                <c:pt idx="36">
                  <c:v>99.0876001842927</c:v>
                </c:pt>
                <c:pt idx="37">
                  <c:v>100.1207796959</c:v>
                </c:pt>
                <c:pt idx="38">
                  <c:v>100.802265232036</c:v>
                </c:pt>
                <c:pt idx="39">
                  <c:v>100.846606746038</c:v>
                </c:pt>
                <c:pt idx="40">
                  <c:v>102.060228189822</c:v>
                </c:pt>
                <c:pt idx="41">
                  <c:v>103.124403086777</c:v>
                </c:pt>
                <c:pt idx="42">
                  <c:v>103.826333188997</c:v>
                </c:pt>
                <c:pt idx="43">
                  <c:v>103.872004948419</c:v>
                </c:pt>
                <c:pt idx="44">
                  <c:v>104.611733894567</c:v>
                </c:pt>
                <c:pt idx="45">
                  <c:v>105.186891148513</c:v>
                </c:pt>
                <c:pt idx="46">
                  <c:v>106.421991518723</c:v>
                </c:pt>
                <c:pt idx="47">
                  <c:v>106.984427087564</c:v>
                </c:pt>
                <c:pt idx="48">
                  <c:v>107.124039511906</c:v>
                </c:pt>
                <c:pt idx="49">
                  <c:v>107.321968373219</c:v>
                </c:pt>
                <c:pt idx="50">
                  <c:v>107.764946932441</c:v>
                </c:pt>
                <c:pt idx="51">
                  <c:v>109.001382854109</c:v>
                </c:pt>
                <c:pt idx="52">
                  <c:v>109.146264793098</c:v>
                </c:pt>
                <c:pt idx="53">
                  <c:v>109.098110172136</c:v>
                </c:pt>
                <c:pt idx="54">
                  <c:v>110.169431061471</c:v>
                </c:pt>
                <c:pt idx="55">
                  <c:v>110.975397576665</c:v>
                </c:pt>
                <c:pt idx="56">
                  <c:v>111.674015533233</c:v>
                </c:pt>
                <c:pt idx="57">
                  <c:v>111.934954210515</c:v>
                </c:pt>
                <c:pt idx="58">
                  <c:v>112.79540960902</c:v>
                </c:pt>
                <c:pt idx="59">
                  <c:v>113.057028289886</c:v>
                </c:pt>
                <c:pt idx="60">
                  <c:v>113.34491971807</c:v>
                </c:pt>
                <c:pt idx="61">
                  <c:v>113.101792374048</c:v>
                </c:pt>
                <c:pt idx="62">
                  <c:v>113.253240413084</c:v>
                </c:pt>
                <c:pt idx="63">
                  <c:v>114.077431548507</c:v>
                </c:pt>
                <c:pt idx="64">
                  <c:v>114.434558546081</c:v>
                </c:pt>
                <c:pt idx="65">
                  <c:v>115.000907553944</c:v>
                </c:pt>
                <c:pt idx="66">
                  <c:v>115.389898248538</c:v>
                </c:pt>
                <c:pt idx="67">
                  <c:v>116.329722985423</c:v>
                </c:pt>
                <c:pt idx="68">
                  <c:v>116.56667033577</c:v>
                </c:pt>
                <c:pt idx="69">
                  <c:v>117.497059826925</c:v>
                </c:pt>
                <c:pt idx="70">
                  <c:v>117.353792786403</c:v>
                </c:pt>
                <c:pt idx="71">
                  <c:v>118.117006066231</c:v>
                </c:pt>
                <c:pt idx="72">
                  <c:v>118.223291888256</c:v>
                </c:pt>
                <c:pt idx="73">
                  <c:v>118.403684240491</c:v>
                </c:pt>
                <c:pt idx="74">
                  <c:v>118.535693215959</c:v>
                </c:pt>
                <c:pt idx="75">
                  <c:v>118.687120375419</c:v>
                </c:pt>
                <c:pt idx="76">
                  <c:v>118.727004200882</c:v>
                </c:pt>
                <c:pt idx="77">
                  <c:v>119.435038027835</c:v>
                </c:pt>
                <c:pt idx="78">
                  <c:v>119.899903601448</c:v>
                </c:pt>
                <c:pt idx="79">
                  <c:v>119.954184865074</c:v>
                </c:pt>
                <c:pt idx="80">
                  <c:v>120.784416640269</c:v>
                </c:pt>
                <c:pt idx="81">
                  <c:v>121.405796013858</c:v>
                </c:pt>
                <c:pt idx="82">
                  <c:v>121.720924010203</c:v>
                </c:pt>
                <c:pt idx="83">
                  <c:v>122.069276294062</c:v>
                </c:pt>
                <c:pt idx="84">
                  <c:v>122.042032825616</c:v>
                </c:pt>
                <c:pt idx="85">
                  <c:v>122.531336981992</c:v>
                </c:pt>
                <c:pt idx="86">
                  <c:v>123.266683673709</c:v>
                </c:pt>
                <c:pt idx="87">
                  <c:v>124.208565275016</c:v>
                </c:pt>
                <c:pt idx="88">
                  <c:v>124.912226276951</c:v>
                </c:pt>
                <c:pt idx="89">
                  <c:v>125.139872379953</c:v>
                </c:pt>
                <c:pt idx="90">
                  <c:v>125.216992802567</c:v>
                </c:pt>
                <c:pt idx="91">
                  <c:v>125.295586798832</c:v>
                </c:pt>
                <c:pt idx="92">
                  <c:v>126.120244645848</c:v>
                </c:pt>
                <c:pt idx="93">
                  <c:v>126.900403374102</c:v>
                </c:pt>
                <c:pt idx="94">
                  <c:v>127.241612138922</c:v>
                </c:pt>
                <c:pt idx="95">
                  <c:v>127.659828923024</c:v>
                </c:pt>
                <c:pt idx="96">
                  <c:v>127.533398510161</c:v>
                </c:pt>
                <c:pt idx="97">
                  <c:v>127.790760192925</c:v>
                </c:pt>
                <c:pt idx="98">
                  <c:v>128.129076250942</c:v>
                </c:pt>
                <c:pt idx="99">
                  <c:v>128.990802576231</c:v>
                </c:pt>
                <c:pt idx="100">
                  <c:v>129.483603350644</c:v>
                </c:pt>
                <c:pt idx="101">
                  <c:v>129.595957910089</c:v>
                </c:pt>
                <c:pt idx="102">
                  <c:v>129.980836812382</c:v>
                </c:pt>
                <c:pt idx="103">
                  <c:v>130.525317879708</c:v>
                </c:pt>
                <c:pt idx="104">
                  <c:v>131.054001022538</c:v>
                </c:pt>
                <c:pt idx="105">
                  <c:v>131.62269680315</c:v>
                </c:pt>
                <c:pt idx="106">
                  <c:v>132.23156810563</c:v>
                </c:pt>
                <c:pt idx="107">
                  <c:v>132.298781408089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9645244"/>
        <c:axId val="1999880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-0.112455706638967</c:v>
                </c:pt>
                <c:pt idx="30">
                  <c:v>0.0569999999999999</c:v>
                </c:pt>
                <c:pt idx="34">
                  <c:v>0.0460000000000007</c:v>
                </c:pt>
                <c:pt idx="38">
                  <c:v>0.0350000000000008</c:v>
                </c:pt>
                <c:pt idx="42">
                  <c:v>0.0299999999999991</c:v>
                </c:pt>
                <c:pt idx="46">
                  <c:v>0.025000000000001</c:v>
                </c:pt>
                <c:pt idx="50">
                  <c:v>0.0189206015912793</c:v>
                </c:pt>
                <c:pt idx="54">
                  <c:v>0.0189625045884461</c:v>
                </c:pt>
                <c:pt idx="58">
                  <c:v>0.0229231941902173</c:v>
                </c:pt>
                <c:pt idx="62">
                  <c:v>0.00960255171559932</c:v>
                </c:pt>
                <c:pt idx="66">
                  <c:v>0.0162584199643654</c:v>
                </c:pt>
                <c:pt idx="70">
                  <c:v>0.0181705502367691</c:v>
                </c:pt>
                <c:pt idx="74">
                  <c:v>0.00919050770098817</c:v>
                </c:pt>
                <c:pt idx="78">
                  <c:v>0.00879253524112711</c:v>
                </c:pt>
                <c:pt idx="82">
                  <c:v>0.016661116125033</c:v>
                </c:pt>
                <c:pt idx="86">
                  <c:v>0.0124865233991649</c:v>
                </c:pt>
                <c:pt idx="90">
                  <c:v>0.0173073537397515</c:v>
                </c:pt>
                <c:pt idx="94">
                  <c:v>0.0146982221142566</c:v>
                </c:pt>
                <c:pt idx="98">
                  <c:v>0.00890283873366426</c:v>
                </c:pt>
                <c:pt idx="102">
                  <c:v>0.0139365040853707</c:v>
                </c:pt>
                <c:pt idx="106">
                  <c:v>0.0146680925833556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2523766"/>
        <c:axId val="53347854"/>
      </c:lineChart>
      <c:catAx>
        <c:axId val="496452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999880"/>
        <c:crosses val="autoZero"/>
        <c:auto val="1"/>
        <c:lblAlgn val="ctr"/>
        <c:lblOffset val="100"/>
      </c:catAx>
      <c:valAx>
        <c:axId val="1999880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9645244"/>
        <c:crossesAt val="1"/>
        <c:crossBetween val="midCat"/>
      </c:valAx>
      <c:catAx>
        <c:axId val="1252376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3347854"/>
        <c:auto val="1"/>
        <c:lblAlgn val="ctr"/>
        <c:lblOffset val="100"/>
      </c:catAx>
      <c:valAx>
        <c:axId val="53347854"/>
        <c:scaling>
          <c:orientation val="minMax"/>
          <c:max val="0.15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2523766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'Central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94.1299826131685</c:v>
                </c:pt>
                <c:pt idx="12">
                  <c:v>98.041784878992</c:v>
                </c:pt>
                <c:pt idx="13">
                  <c:v>100</c:v>
                </c:pt>
                <c:pt idx="14">
                  <c:v>100.631013229058</c:v>
                </c:pt>
                <c:pt idx="15">
                  <c:v>102.601681048354</c:v>
                </c:pt>
                <c:pt idx="16">
                  <c:v>103.63278841064</c:v>
                </c:pt>
                <c:pt idx="17">
                  <c:v>105</c:v>
                </c:pt>
                <c:pt idx="18">
                  <c:v>106.668874022801</c:v>
                </c:pt>
                <c:pt idx="19">
                  <c:v>107.731765100771</c:v>
                </c:pt>
                <c:pt idx="20">
                  <c:v>110.24931059501</c:v>
                </c:pt>
                <c:pt idx="21">
                  <c:v>110.25</c:v>
                </c:pt>
                <c:pt idx="22">
                  <c:v>110.935628983714</c:v>
                </c:pt>
                <c:pt idx="23">
                  <c:v>112.041035704802</c:v>
                </c:pt>
                <c:pt idx="24">
                  <c:v>113.60928301881</c:v>
                </c:pt>
                <c:pt idx="25">
                  <c:v>114.66</c:v>
                </c:pt>
                <c:pt idx="26">
                  <c:v>115.373054143062</c:v>
                </c:pt>
                <c:pt idx="27">
                  <c:v>115.962471954471</c:v>
                </c:pt>
                <c:pt idx="28">
                  <c:v>116.47967977955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'Central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95.2410167323849</c:v>
                </c:pt>
                <c:pt idx="13">
                  <c:v>95.9571116150824</c:v>
                </c:pt>
                <c:pt idx="14">
                  <c:v>96.6785906473681</c:v>
                </c:pt>
                <c:pt idx="15">
                  <c:v>97.405494311401</c:v>
                </c:pt>
                <c:pt idx="16">
                  <c:v>98.1378633937157</c:v>
                </c:pt>
                <c:pt idx="17">
                  <c:v>98.4325714956249</c:v>
                </c:pt>
                <c:pt idx="18">
                  <c:v>98.7281646062588</c:v>
                </c:pt>
                <c:pt idx="19">
                  <c:v>99.0246453832994</c:v>
                </c:pt>
                <c:pt idx="20">
                  <c:v>99.32201649241</c:v>
                </c:pt>
                <c:pt idx="21">
                  <c:v>99.6956948989648</c:v>
                </c:pt>
                <c:pt idx="22">
                  <c:v>100.06937330552</c:v>
                </c:pt>
                <c:pt idx="23">
                  <c:v>100.443051712075</c:v>
                </c:pt>
                <c:pt idx="24">
                  <c:v>100.81673011863</c:v>
                </c:pt>
                <c:pt idx="25">
                  <c:v>101.190408525185</c:v>
                </c:pt>
                <c:pt idx="26">
                  <c:v>101.56408693174</c:v>
                </c:pt>
                <c:pt idx="27">
                  <c:v>101.937765338295</c:v>
                </c:pt>
                <c:pt idx="28">
                  <c:v>102.31144374485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7840516"/>
        <c:axId val="29414471"/>
      </c:lineChart>
      <c:lineChart>
        <c:grouping val="standard"/>
        <c:varyColors val="0"/>
        <c:ser>
          <c:idx val="2"/>
          <c:order val="2"/>
          <c:tx>
            <c:strRef>
              <c:f>'Central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123.666431231723</c:v>
                </c:pt>
                <c:pt idx="13">
                  <c:v>132.168498378904</c:v>
                </c:pt>
                <c:pt idx="14">
                  <c:v>140.670565526086</c:v>
                </c:pt>
                <c:pt idx="15">
                  <c:v>149.172632673267</c:v>
                </c:pt>
                <c:pt idx="16">
                  <c:v>157.674699820447</c:v>
                </c:pt>
                <c:pt idx="17">
                  <c:v>166.543901685348</c:v>
                </c:pt>
                <c:pt idx="18">
                  <c:v>175.413103550248</c:v>
                </c:pt>
                <c:pt idx="19">
                  <c:v>184.282305415148</c:v>
                </c:pt>
                <c:pt idx="20">
                  <c:v>193.151507280048</c:v>
                </c:pt>
                <c:pt idx="21">
                  <c:v>202.08476449175</c:v>
                </c:pt>
                <c:pt idx="22">
                  <c:v>211.018021703453</c:v>
                </c:pt>
                <c:pt idx="23">
                  <c:v>219.951278915155</c:v>
                </c:pt>
                <c:pt idx="24">
                  <c:v>228.884536126857</c:v>
                </c:pt>
                <c:pt idx="25">
                  <c:v>238.095883776116</c:v>
                </c:pt>
                <c:pt idx="26">
                  <c:v>247.307231425376</c:v>
                </c:pt>
                <c:pt idx="27">
                  <c:v>256.518579074636</c:v>
                </c:pt>
                <c:pt idx="28">
                  <c:v>265.729926723894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3856801"/>
        <c:axId val="67881417"/>
      </c:lineChart>
      <c:catAx>
        <c:axId val="7784051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9414471"/>
        <c:crosses val="autoZero"/>
        <c:auto val="1"/>
        <c:lblAlgn val="ctr"/>
        <c:lblOffset val="100"/>
      </c:catAx>
      <c:valAx>
        <c:axId val="29414471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7840516"/>
        <c:crossesAt val="1"/>
        <c:crossBetween val="midCat"/>
      </c:valAx>
      <c:catAx>
        <c:axId val="7385680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7881417"/>
        <c:auto val="1"/>
        <c:lblAlgn val="ctr"/>
        <c:lblOffset val="100"/>
      </c:catAx>
      <c:valAx>
        <c:axId val="67881417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3856801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'Pessimist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hypothesis'!$J$7:$J$39</c:f>
              <c:numCache>
                <c:formatCode>General</c:formatCode>
                <c:ptCount val="33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93.1183029641118</c:v>
                </c:pt>
                <c:pt idx="12">
                  <c:v>97.4931701496957</c:v>
                </c:pt>
                <c:pt idx="13">
                  <c:v>96.9999999999998</c:v>
                </c:pt>
                <c:pt idx="14">
                  <c:v>98.9538296752405</c:v>
                </c:pt>
                <c:pt idx="15">
                  <c:v>99.6365841715996</c:v>
                </c:pt>
                <c:pt idx="16">
                  <c:v>100.225064053716</c:v>
                </c:pt>
                <c:pt idx="17">
                  <c:v>100.88</c:v>
                </c:pt>
                <c:pt idx="18">
                  <c:v>102.91198286225</c:v>
                </c:pt>
                <c:pt idx="19">
                  <c:v>104.61841338018</c:v>
                </c:pt>
                <c:pt idx="20">
                  <c:v>105.612593641553</c:v>
                </c:pt>
                <c:pt idx="21">
                  <c:v>105.924</c:v>
                </c:pt>
                <c:pt idx="22">
                  <c:v>107.02846217674</c:v>
                </c:pt>
                <c:pt idx="23">
                  <c:v>107.756965781585</c:v>
                </c:pt>
                <c:pt idx="24">
                  <c:v>107.804366571597</c:v>
                </c:pt>
                <c:pt idx="25">
                  <c:v>109.10172</c:v>
                </c:pt>
                <c:pt idx="26">
                  <c:v>110.239316042042</c:v>
                </c:pt>
                <c:pt idx="27">
                  <c:v>110.989674755033</c:v>
                </c:pt>
                <c:pt idx="28">
                  <c:v>111.038497568744</c:v>
                </c:pt>
                <c:pt idx="29">
                  <c:v>111.829263</c:v>
                </c:pt>
                <c:pt idx="30">
                  <c:v>112.444102362883</c:v>
                </c:pt>
                <c:pt idx="31">
                  <c:v>113.764416623908</c:v>
                </c:pt>
                <c:pt idx="32">
                  <c:v>114.365656588174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'Pessimist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hypothesis'!$L$7:$L$39</c:f>
              <c:numCache>
                <c:formatCode>General</c:formatCode>
                <c:ptCount val="33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93.1076208496943</c:v>
                </c:pt>
                <c:pt idx="13">
                  <c:v>93.6954287382331</c:v>
                </c:pt>
                <c:pt idx="14">
                  <c:v>94.3999027070492</c:v>
                </c:pt>
                <c:pt idx="15">
                  <c:v>95.1096734505266</c:v>
                </c:pt>
                <c:pt idx="16">
                  <c:v>95.8126929626364</c:v>
                </c:pt>
                <c:pt idx="17">
                  <c:v>95.8989502583165</c:v>
                </c:pt>
                <c:pt idx="18">
                  <c:v>96.0131152794127</c:v>
                </c:pt>
                <c:pt idx="19">
                  <c:v>96.1283771101877</c:v>
                </c:pt>
                <c:pt idx="20">
                  <c:v>96.271442138635</c:v>
                </c:pt>
                <c:pt idx="21">
                  <c:v>96.473752755779</c:v>
                </c:pt>
                <c:pt idx="22">
                  <c:v>96.7489639951192</c:v>
                </c:pt>
                <c:pt idx="23">
                  <c:v>97.0395012307451</c:v>
                </c:pt>
                <c:pt idx="24">
                  <c:v>97.3373967444457</c:v>
                </c:pt>
                <c:pt idx="25">
                  <c:v>97.4815232642426</c:v>
                </c:pt>
                <c:pt idx="26">
                  <c:v>97.569282957824</c:v>
                </c:pt>
                <c:pt idx="27">
                  <c:v>97.6571216588262</c:v>
                </c:pt>
                <c:pt idx="28">
                  <c:v>97.7463195576022</c:v>
                </c:pt>
                <c:pt idx="29">
                  <c:v>98.03985185298</c:v>
                </c:pt>
                <c:pt idx="30">
                  <c:v>98.3293538246549</c:v>
                </c:pt>
                <c:pt idx="31">
                  <c:v>98.5950820919932</c:v>
                </c:pt>
                <c:pt idx="32">
                  <c:v>98.8534213872972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4029726"/>
        <c:axId val="47809189"/>
      </c:lineChart>
      <c:lineChart>
        <c:grouping val="standard"/>
        <c:varyColors val="0"/>
        <c:ser>
          <c:idx val="2"/>
          <c:order val="2"/>
          <c:tx>
            <c:strRef>
              <c:f>'Pessimist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hypothesis'!$K$7:$K$39</c:f>
              <c:numCache>
                <c:formatCode>General</c:formatCode>
                <c:ptCount val="33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124.197861713944</c:v>
                </c:pt>
                <c:pt idx="13">
                  <c:v>133.202206688204</c:v>
                </c:pt>
                <c:pt idx="14">
                  <c:v>142.206551662466</c:v>
                </c:pt>
                <c:pt idx="15">
                  <c:v>151.210896636726</c:v>
                </c:pt>
                <c:pt idx="16">
                  <c:v>160.215241610987</c:v>
                </c:pt>
                <c:pt idx="17">
                  <c:v>169.828156107646</c:v>
                </c:pt>
                <c:pt idx="18">
                  <c:v>179.441070604305</c:v>
                </c:pt>
                <c:pt idx="19">
                  <c:v>189.053985100965</c:v>
                </c:pt>
                <c:pt idx="20">
                  <c:v>198.666899597623</c:v>
                </c:pt>
                <c:pt idx="21">
                  <c:v>208.600244577505</c:v>
                </c:pt>
                <c:pt idx="22">
                  <c:v>218.533589557386</c:v>
                </c:pt>
                <c:pt idx="23">
                  <c:v>228.466934537268</c:v>
                </c:pt>
                <c:pt idx="24">
                  <c:v>238.400279517149</c:v>
                </c:pt>
                <c:pt idx="25">
                  <c:v>248.25989415396</c:v>
                </c:pt>
                <c:pt idx="26">
                  <c:v>258.527276772351</c:v>
                </c:pt>
                <c:pt idx="27">
                  <c:v>269.219291593988</c:v>
                </c:pt>
                <c:pt idx="28">
                  <c:v>280.353500300825</c:v>
                </c:pt>
                <c:pt idx="29">
                  <c:v>290.998719830801</c:v>
                </c:pt>
                <c:pt idx="30">
                  <c:v>302.048145831251</c:v>
                </c:pt>
                <c:pt idx="31">
                  <c:v>313.517126306066</c:v>
                </c:pt>
                <c:pt idx="32">
                  <c:v>325.421592033637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8292908"/>
        <c:axId val="93556614"/>
      </c:lineChart>
      <c:catAx>
        <c:axId val="9402972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7809189"/>
        <c:crosses val="autoZero"/>
        <c:auto val="1"/>
        <c:lblAlgn val="ctr"/>
        <c:lblOffset val="100"/>
      </c:catAx>
      <c:valAx>
        <c:axId val="47809189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4029726"/>
        <c:crossesAt val="1"/>
        <c:crossBetween val="midCat"/>
      </c:valAx>
      <c:catAx>
        <c:axId val="2829290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3556614"/>
        <c:auto val="1"/>
        <c:lblAlgn val="ctr"/>
        <c:lblOffset val="100"/>
      </c:catAx>
      <c:valAx>
        <c:axId val="93556614"/>
        <c:scaling>
          <c:orientation val="minMax"/>
          <c:min val="4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8292908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'Optimist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hypothesis'!$J$7:$J$39</c:f>
              <c:numCache>
                <c:formatCode>General</c:formatCode>
                <c:ptCount val="33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94.9811724845441</c:v>
                </c:pt>
                <c:pt idx="12">
                  <c:v>98.7407430630679</c:v>
                </c:pt>
                <c:pt idx="13">
                  <c:v>100.890808188272</c:v>
                </c:pt>
                <c:pt idx="14">
                  <c:v>102.582366633057</c:v>
                </c:pt>
                <c:pt idx="15">
                  <c:v>106.37891318269</c:v>
                </c:pt>
                <c:pt idx="16">
                  <c:v>108.130182210995</c:v>
                </c:pt>
                <c:pt idx="17">
                  <c:v>109.466526884275</c:v>
                </c:pt>
                <c:pt idx="18">
                  <c:v>110.788955963701</c:v>
                </c:pt>
                <c:pt idx="19">
                  <c:v>112.229753407737</c:v>
                </c:pt>
                <c:pt idx="20">
                  <c:v>113.08386379349</c:v>
                </c:pt>
                <c:pt idx="21">
                  <c:v>114.392520594067</c:v>
                </c:pt>
                <c:pt idx="22">
                  <c:v>116.328403761886</c:v>
                </c:pt>
                <c:pt idx="23">
                  <c:v>116.718943544047</c:v>
                </c:pt>
                <c:pt idx="24">
                  <c:v>118.179841651417</c:v>
                </c:pt>
                <c:pt idx="25">
                  <c:v>119.540184020801</c:v>
                </c:pt>
                <c:pt idx="26">
                  <c:v>120.399897893552</c:v>
                </c:pt>
                <c:pt idx="27">
                  <c:v>121.387701285809</c:v>
                </c:pt>
                <c:pt idx="28">
                  <c:v>122.916714733313</c:v>
                </c:pt>
                <c:pt idx="29">
                  <c:v>123.724090461529</c:v>
                </c:pt>
                <c:pt idx="30">
                  <c:v>124.613894319826</c:v>
                </c:pt>
                <c:pt idx="31">
                  <c:v>125.636270830812</c:v>
                </c:pt>
                <c:pt idx="32">
                  <c:v>127.218799748979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'Optimist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hypothesis'!$L$7:$L$39</c:f>
              <c:numCache>
                <c:formatCode>General</c:formatCode>
                <c:ptCount val="33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96.6804033936021</c:v>
                </c:pt>
                <c:pt idx="13">
                  <c:v>98.1378725598109</c:v>
                </c:pt>
                <c:pt idx="14">
                  <c:v>100.362576860316</c:v>
                </c:pt>
                <c:pt idx="15">
                  <c:v>102.63771336498</c:v>
                </c:pt>
                <c:pt idx="16">
                  <c:v>104.964425330109</c:v>
                </c:pt>
                <c:pt idx="17">
                  <c:v>106.546777162513</c:v>
                </c:pt>
                <c:pt idx="18">
                  <c:v>108.152983146585</c:v>
                </c:pt>
                <c:pt idx="19">
                  <c:v>108.966160078509</c:v>
                </c:pt>
                <c:pt idx="20">
                  <c:v>109.785451097195</c:v>
                </c:pt>
                <c:pt idx="21">
                  <c:v>110.117316217086</c:v>
                </c:pt>
                <c:pt idx="22">
                  <c:v>110.449181336978</c:v>
                </c:pt>
                <c:pt idx="23">
                  <c:v>110.781046456868</c:v>
                </c:pt>
                <c:pt idx="24">
                  <c:v>111.11291157676</c:v>
                </c:pt>
                <c:pt idx="25">
                  <c:v>111.444776696651</c:v>
                </c:pt>
                <c:pt idx="26">
                  <c:v>111.776641816542</c:v>
                </c:pt>
                <c:pt idx="27">
                  <c:v>112.108506936433</c:v>
                </c:pt>
                <c:pt idx="28">
                  <c:v>112.440372056324</c:v>
                </c:pt>
                <c:pt idx="29">
                  <c:v>112.772237176216</c:v>
                </c:pt>
                <c:pt idx="30">
                  <c:v>113.104102296106</c:v>
                </c:pt>
                <c:pt idx="31">
                  <c:v>113.435967415997</c:v>
                </c:pt>
                <c:pt idx="32">
                  <c:v>113.767832535889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8905783"/>
        <c:axId val="16970843"/>
      </c:lineChart>
      <c:lineChart>
        <c:grouping val="standard"/>
        <c:varyColors val="0"/>
        <c:ser>
          <c:idx val="2"/>
          <c:order val="2"/>
          <c:tx>
            <c:strRef>
              <c:f>'Optimist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hypothesis'!$K$7:$K$39</c:f>
              <c:numCache>
                <c:formatCode>General</c:formatCode>
                <c:ptCount val="33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120.594223886972</c:v>
                </c:pt>
                <c:pt idx="13">
                  <c:v>128.432848439625</c:v>
                </c:pt>
                <c:pt idx="14">
                  <c:v>136.271472992279</c:v>
                </c:pt>
                <c:pt idx="15">
                  <c:v>144.110097544932</c:v>
                </c:pt>
                <c:pt idx="16">
                  <c:v>151.948722097584</c:v>
                </c:pt>
                <c:pt idx="17">
                  <c:v>159.926030007708</c:v>
                </c:pt>
                <c:pt idx="18">
                  <c:v>167.903337917831</c:v>
                </c:pt>
                <c:pt idx="19">
                  <c:v>175.880645827954</c:v>
                </c:pt>
                <c:pt idx="20">
                  <c:v>183.857953738077</c:v>
                </c:pt>
                <c:pt idx="21">
                  <c:v>191.671916771946</c:v>
                </c:pt>
                <c:pt idx="22">
                  <c:v>199.485879805814</c:v>
                </c:pt>
                <c:pt idx="23">
                  <c:v>207.299842839682</c:v>
                </c:pt>
                <c:pt idx="24">
                  <c:v>215.113805873551</c:v>
                </c:pt>
                <c:pt idx="25">
                  <c:v>222.964280360351</c:v>
                </c:pt>
                <c:pt idx="26">
                  <c:v>230.814754847152</c:v>
                </c:pt>
                <c:pt idx="27">
                  <c:v>238.665229333953</c:v>
                </c:pt>
                <c:pt idx="28">
                  <c:v>246.515703820753</c:v>
                </c:pt>
                <c:pt idx="29">
                  <c:v>255.190253571363</c:v>
                </c:pt>
                <c:pt idx="30">
                  <c:v>263.864803321971</c:v>
                </c:pt>
                <c:pt idx="31">
                  <c:v>272.539353072581</c:v>
                </c:pt>
                <c:pt idx="32">
                  <c:v>281.213902823189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5959714"/>
        <c:axId val="80763998"/>
      </c:lineChart>
      <c:catAx>
        <c:axId val="4890578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6970843"/>
        <c:crosses val="autoZero"/>
        <c:auto val="1"/>
        <c:lblAlgn val="ctr"/>
        <c:lblOffset val="100"/>
      </c:catAx>
      <c:valAx>
        <c:axId val="16970843"/>
        <c:scaling>
          <c:orientation val="minMax"/>
          <c:max val="13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8905783"/>
        <c:crossesAt val="1"/>
        <c:crossBetween val="midCat"/>
      </c:valAx>
      <c:catAx>
        <c:axId val="8595971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0763998"/>
        <c:auto val="1"/>
        <c:lblAlgn val="ctr"/>
        <c:lblOffset val="100"/>
      </c:catAx>
      <c:valAx>
        <c:axId val="80763998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5959714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-0.0331565128262777</c:v>
                </c:pt>
                <c:pt idx="2">
                  <c:v>-0.0329868285603578</c:v>
                </c:pt>
                <c:pt idx="3">
                  <c:v>-0.0370007665353377</c:v>
                </c:pt>
                <c:pt idx="4">
                  <c:v>-0.0367947322869077</c:v>
                </c:pt>
                <c:pt idx="5">
                  <c:v>-0.0378732696610134</c:v>
                </c:pt>
                <c:pt idx="6">
                  <c:v>-0.0469484520246313</c:v>
                </c:pt>
                <c:pt idx="7">
                  <c:v>-0.0365301799174635</c:v>
                </c:pt>
                <c:pt idx="8">
                  <c:v>-0.0415570352734992</c:v>
                </c:pt>
                <c:pt idx="9">
                  <c:v>-0.0451228350614279</c:v>
                </c:pt>
                <c:pt idx="10">
                  <c:v>-0.0460502163271604</c:v>
                </c:pt>
                <c:pt idx="11">
                  <c:v>-0.0470373575843183</c:v>
                </c:pt>
                <c:pt idx="12">
                  <c:v>-0.0472923068273269</c:v>
                </c:pt>
                <c:pt idx="13">
                  <c:v>-0.0471269352709696</c:v>
                </c:pt>
                <c:pt idx="14">
                  <c:v>-0.0468945119001302</c:v>
                </c:pt>
                <c:pt idx="15">
                  <c:v>-0.0454626521276731</c:v>
                </c:pt>
                <c:pt idx="16">
                  <c:v>-0.0437029060775542</c:v>
                </c:pt>
                <c:pt idx="17">
                  <c:v>-0.0427666095321575</c:v>
                </c:pt>
                <c:pt idx="18">
                  <c:v>-0.0411863395539368</c:v>
                </c:pt>
                <c:pt idx="19">
                  <c:v>-0.0396391445424025</c:v>
                </c:pt>
                <c:pt idx="20">
                  <c:v>-0.0386087138521731</c:v>
                </c:pt>
                <c:pt idx="21">
                  <c:v>-0.0369969477657365</c:v>
                </c:pt>
                <c:pt idx="22">
                  <c:v>-0.0352282096181303</c:v>
                </c:pt>
                <c:pt idx="23">
                  <c:v>-0.0331518275184497</c:v>
                </c:pt>
                <c:pt idx="24">
                  <c:v>-0.0316058818499802</c:v>
                </c:pt>
                <c:pt idx="25">
                  <c:v>-0.0308275839247</c:v>
                </c:pt>
                <c:pt idx="26">
                  <c:v>-0.0288721394891701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-0.0331565128262777</c:v>
                </c:pt>
                <c:pt idx="2">
                  <c:v>-0.0330156807260289</c:v>
                </c:pt>
                <c:pt idx="3">
                  <c:v>-0.0374918592498506</c:v>
                </c:pt>
                <c:pt idx="4">
                  <c:v>-0.0377171435221433</c:v>
                </c:pt>
                <c:pt idx="5">
                  <c:v>-0.0387187262247241</c:v>
                </c:pt>
                <c:pt idx="6">
                  <c:v>-0.0483582570258012</c:v>
                </c:pt>
                <c:pt idx="7">
                  <c:v>-0.0381996277941672</c:v>
                </c:pt>
                <c:pt idx="8">
                  <c:v>-0.0436986705757553</c:v>
                </c:pt>
                <c:pt idx="9">
                  <c:v>-0.0475927795055295</c:v>
                </c:pt>
                <c:pt idx="10">
                  <c:v>-0.0489836518554731</c:v>
                </c:pt>
                <c:pt idx="11">
                  <c:v>-0.0511115880152176</c:v>
                </c:pt>
                <c:pt idx="12">
                  <c:v>-0.0528042962564031</c:v>
                </c:pt>
                <c:pt idx="13">
                  <c:v>-0.0538806042840563</c:v>
                </c:pt>
                <c:pt idx="14">
                  <c:v>-0.0549896404036133</c:v>
                </c:pt>
                <c:pt idx="15">
                  <c:v>-0.0543968973125371</c:v>
                </c:pt>
                <c:pt idx="16">
                  <c:v>-0.0531869358419203</c:v>
                </c:pt>
                <c:pt idx="17">
                  <c:v>-0.0533023674295426</c:v>
                </c:pt>
                <c:pt idx="18">
                  <c:v>-0.0525786702108288</c:v>
                </c:pt>
                <c:pt idx="19">
                  <c:v>-0.0519239043413518</c:v>
                </c:pt>
                <c:pt idx="20">
                  <c:v>-0.0518664154363859</c:v>
                </c:pt>
                <c:pt idx="21">
                  <c:v>-0.0512251399404413</c:v>
                </c:pt>
                <c:pt idx="22">
                  <c:v>-0.0503251897985935</c:v>
                </c:pt>
                <c:pt idx="23">
                  <c:v>-0.0494346460937854</c:v>
                </c:pt>
                <c:pt idx="24">
                  <c:v>-0.0484323107416108</c:v>
                </c:pt>
                <c:pt idx="25">
                  <c:v>-0.0485041135335551</c:v>
                </c:pt>
                <c:pt idx="26">
                  <c:v>-0.0472788983072582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-0.0331565128262777</c:v>
                </c:pt>
                <c:pt idx="2">
                  <c:v>-0.0329868285603578</c:v>
                </c:pt>
                <c:pt idx="3">
                  <c:v>-0.0370007665353377</c:v>
                </c:pt>
                <c:pt idx="4">
                  <c:v>-0.0367947322869077</c:v>
                </c:pt>
                <c:pt idx="5">
                  <c:v>-0.0379118871431977</c:v>
                </c:pt>
                <c:pt idx="6">
                  <c:v>-0.047470088210397</c:v>
                </c:pt>
                <c:pt idx="7">
                  <c:v>-0.0365011125412766</c:v>
                </c:pt>
                <c:pt idx="8">
                  <c:v>-0.0402685061730914</c:v>
                </c:pt>
                <c:pt idx="9">
                  <c:v>-0.0444817340281832</c:v>
                </c:pt>
                <c:pt idx="10">
                  <c:v>-0.0469066307596609</c:v>
                </c:pt>
                <c:pt idx="11">
                  <c:v>-0.048250682004442</c:v>
                </c:pt>
                <c:pt idx="12">
                  <c:v>-0.0499755432840813</c:v>
                </c:pt>
                <c:pt idx="13">
                  <c:v>-0.0518470892960509</c:v>
                </c:pt>
                <c:pt idx="14">
                  <c:v>-0.052514192350539</c:v>
                </c:pt>
                <c:pt idx="15">
                  <c:v>-0.0533936275811576</c:v>
                </c:pt>
                <c:pt idx="16">
                  <c:v>-0.0522024274134</c:v>
                </c:pt>
                <c:pt idx="17">
                  <c:v>-0.0512629626084452</c:v>
                </c:pt>
                <c:pt idx="18">
                  <c:v>-0.0506766107269871</c:v>
                </c:pt>
                <c:pt idx="19">
                  <c:v>-0.0491330072215902</c:v>
                </c:pt>
                <c:pt idx="20">
                  <c:v>-0.0475424159021782</c:v>
                </c:pt>
                <c:pt idx="21">
                  <c:v>-0.0464490339696517</c:v>
                </c:pt>
                <c:pt idx="22">
                  <c:v>-0.0450343054627245</c:v>
                </c:pt>
                <c:pt idx="23">
                  <c:v>-0.0432986279740292</c:v>
                </c:pt>
                <c:pt idx="24">
                  <c:v>-0.0425650913912081</c:v>
                </c:pt>
                <c:pt idx="25">
                  <c:v>-0.0407766525944969</c:v>
                </c:pt>
                <c:pt idx="26">
                  <c:v>-0.0391340224383105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-0.0331565128262777</c:v>
                </c:pt>
                <c:pt idx="2">
                  <c:v>-0.0330156807260289</c:v>
                </c:pt>
                <c:pt idx="3">
                  <c:v>-0.0374918592498506</c:v>
                </c:pt>
                <c:pt idx="4">
                  <c:v>-0.0377171435221433</c:v>
                </c:pt>
                <c:pt idx="5">
                  <c:v>-0.0387573437069085</c:v>
                </c:pt>
                <c:pt idx="6">
                  <c:v>-0.0488861427081484</c:v>
                </c:pt>
                <c:pt idx="7">
                  <c:v>-0.0381750724421725</c:v>
                </c:pt>
                <c:pt idx="8">
                  <c:v>-0.0423948072917286</c:v>
                </c:pt>
                <c:pt idx="9">
                  <c:v>-0.0469235802947398</c:v>
                </c:pt>
                <c:pt idx="10">
                  <c:v>-0.0497889873645004</c:v>
                </c:pt>
                <c:pt idx="11">
                  <c:v>-0.0522098279717161</c:v>
                </c:pt>
                <c:pt idx="12">
                  <c:v>-0.0552252387414932</c:v>
                </c:pt>
                <c:pt idx="13">
                  <c:v>-0.0584676196269446</c:v>
                </c:pt>
                <c:pt idx="14">
                  <c:v>-0.0605101354949124</c:v>
                </c:pt>
                <c:pt idx="15">
                  <c:v>-0.0625742727132845</c:v>
                </c:pt>
                <c:pt idx="16">
                  <c:v>-0.0621794047447778</c:v>
                </c:pt>
                <c:pt idx="17">
                  <c:v>-0.0621841023832665</c:v>
                </c:pt>
                <c:pt idx="18">
                  <c:v>-0.0625158361198994</c:v>
                </c:pt>
                <c:pt idx="19">
                  <c:v>-0.0618231865245118</c:v>
                </c:pt>
                <c:pt idx="20">
                  <c:v>-0.0609442866407585</c:v>
                </c:pt>
                <c:pt idx="21">
                  <c:v>-0.0606016357428231</c:v>
                </c:pt>
                <c:pt idx="22">
                  <c:v>-0.0603029845175282</c:v>
                </c:pt>
                <c:pt idx="23">
                  <c:v>-0.0595972576160038</c:v>
                </c:pt>
                <c:pt idx="24">
                  <c:v>-0.0598066618303395</c:v>
                </c:pt>
                <c:pt idx="25">
                  <c:v>-0.0591380504074665</c:v>
                </c:pt>
                <c:pt idx="26">
                  <c:v>-0.0580092862027113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-0.0331565128262777</c:v>
                </c:pt>
                <c:pt idx="2">
                  <c:v>-0.0329868285603578</c:v>
                </c:pt>
                <c:pt idx="3">
                  <c:v>-0.0370007665353377</c:v>
                </c:pt>
                <c:pt idx="4">
                  <c:v>-0.0367947322869077</c:v>
                </c:pt>
                <c:pt idx="5">
                  <c:v>-0.0378731307108715</c:v>
                </c:pt>
                <c:pt idx="6">
                  <c:v>-0.0466653167389184</c:v>
                </c:pt>
                <c:pt idx="7">
                  <c:v>-0.0369417604796946</c:v>
                </c:pt>
                <c:pt idx="8">
                  <c:v>-0.0426222665628838</c:v>
                </c:pt>
                <c:pt idx="9">
                  <c:v>-0.0474388899961761</c:v>
                </c:pt>
                <c:pt idx="10">
                  <c:v>-0.0487750189179897</c:v>
                </c:pt>
                <c:pt idx="11">
                  <c:v>-0.0493868407787988</c:v>
                </c:pt>
                <c:pt idx="12">
                  <c:v>-0.0514437573315957</c:v>
                </c:pt>
                <c:pt idx="13">
                  <c:v>-0.0518488869431924</c:v>
                </c:pt>
                <c:pt idx="14">
                  <c:v>-0.0494603032710464</c:v>
                </c:pt>
                <c:pt idx="15">
                  <c:v>-0.0479814195149998</c:v>
                </c:pt>
                <c:pt idx="16">
                  <c:v>-0.0458653451314556</c:v>
                </c:pt>
                <c:pt idx="17">
                  <c:v>-0.0440295239102984</c:v>
                </c:pt>
                <c:pt idx="18">
                  <c:v>-0.0424351017477144</c:v>
                </c:pt>
                <c:pt idx="19">
                  <c:v>-0.0407956471041532</c:v>
                </c:pt>
                <c:pt idx="20">
                  <c:v>-0.0378858189542105</c:v>
                </c:pt>
                <c:pt idx="21">
                  <c:v>-0.0364267095116991</c:v>
                </c:pt>
                <c:pt idx="22">
                  <c:v>-0.034755126355882</c:v>
                </c:pt>
                <c:pt idx="23">
                  <c:v>-0.0325319256924912</c:v>
                </c:pt>
                <c:pt idx="24">
                  <c:v>-0.0308114155893117</c:v>
                </c:pt>
                <c:pt idx="25">
                  <c:v>-0.0290190221567202</c:v>
                </c:pt>
                <c:pt idx="26">
                  <c:v>-0.0278210652374299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-0.0331565128262777</c:v>
                </c:pt>
                <c:pt idx="2">
                  <c:v>-0.0330156807260289</c:v>
                </c:pt>
                <c:pt idx="3">
                  <c:v>-0.0374918592498506</c:v>
                </c:pt>
                <c:pt idx="4">
                  <c:v>-0.0377171435221433</c:v>
                </c:pt>
                <c:pt idx="5">
                  <c:v>-0.0387185872745822</c:v>
                </c:pt>
                <c:pt idx="6">
                  <c:v>-0.0480693338271863</c:v>
                </c:pt>
                <c:pt idx="7">
                  <c:v>-0.038635645610825</c:v>
                </c:pt>
                <c:pt idx="8">
                  <c:v>-0.0448679698633152</c:v>
                </c:pt>
                <c:pt idx="9">
                  <c:v>-0.0500730828488772</c:v>
                </c:pt>
                <c:pt idx="10">
                  <c:v>-0.0518786081980146</c:v>
                </c:pt>
                <c:pt idx="11">
                  <c:v>-0.0536368017700218</c:v>
                </c:pt>
                <c:pt idx="12">
                  <c:v>-0.0571596141752502</c:v>
                </c:pt>
                <c:pt idx="13">
                  <c:v>-0.0590047571759951</c:v>
                </c:pt>
                <c:pt idx="14">
                  <c:v>-0.057964154726818</c:v>
                </c:pt>
                <c:pt idx="15">
                  <c:v>-0.0573949563895159</c:v>
                </c:pt>
                <c:pt idx="16">
                  <c:v>-0.0558271185100843</c:v>
                </c:pt>
                <c:pt idx="17">
                  <c:v>-0.0551747198998512</c:v>
                </c:pt>
                <c:pt idx="18">
                  <c:v>-0.0543917615707913</c:v>
                </c:pt>
                <c:pt idx="19">
                  <c:v>-0.0538414360733336</c:v>
                </c:pt>
                <c:pt idx="20">
                  <c:v>-0.051886040041764</c:v>
                </c:pt>
                <c:pt idx="21">
                  <c:v>-0.0511730432568013</c:v>
                </c:pt>
                <c:pt idx="22">
                  <c:v>-0.0501186711027735</c:v>
                </c:pt>
                <c:pt idx="23">
                  <c:v>-0.0488345030437055</c:v>
                </c:pt>
                <c:pt idx="24">
                  <c:v>-0.0476613609391955</c:v>
                </c:pt>
                <c:pt idx="25">
                  <c:v>-0.0468170119224309</c:v>
                </c:pt>
                <c:pt idx="26">
                  <c:v>-0.046461325283587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3803799"/>
        <c:axId val="23845350"/>
      </c:lineChart>
      <c:catAx>
        <c:axId val="138037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845350"/>
        <c:crosses val="autoZero"/>
        <c:auto val="1"/>
        <c:lblAlgn val="ctr"/>
        <c:lblOffset val="100"/>
      </c:catAx>
      <c:valAx>
        <c:axId val="23845350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80379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-0.0331565128262777</c:v>
                </c:pt>
                <c:pt idx="24">
                  <c:v>-0.0329868285603578</c:v>
                </c:pt>
                <c:pt idx="25">
                  <c:v>-0.0370007665353377</c:v>
                </c:pt>
                <c:pt idx="26">
                  <c:v>-0.0367947322869077</c:v>
                </c:pt>
                <c:pt idx="27">
                  <c:v>-0.0378732696610134</c:v>
                </c:pt>
                <c:pt idx="28">
                  <c:v>-0.0469484520246313</c:v>
                </c:pt>
                <c:pt idx="29">
                  <c:v>-0.0365301799174635</c:v>
                </c:pt>
                <c:pt idx="30">
                  <c:v>-0.0415570352734992</c:v>
                </c:pt>
                <c:pt idx="31">
                  <c:v>-0.0451228350614279</c:v>
                </c:pt>
                <c:pt idx="32">
                  <c:v>-0.0460502163271604</c:v>
                </c:pt>
                <c:pt idx="33">
                  <c:v>-0.0470373575843183</c:v>
                </c:pt>
                <c:pt idx="34">
                  <c:v>-0.0472923068273269</c:v>
                </c:pt>
                <c:pt idx="35">
                  <c:v>-0.0471269352709696</c:v>
                </c:pt>
                <c:pt idx="36">
                  <c:v>-0.0468945119001302</c:v>
                </c:pt>
                <c:pt idx="37">
                  <c:v>-0.0454626521276731</c:v>
                </c:pt>
                <c:pt idx="38">
                  <c:v>-0.0437029060775542</c:v>
                </c:pt>
                <c:pt idx="39">
                  <c:v>-0.0427666095321575</c:v>
                </c:pt>
                <c:pt idx="40">
                  <c:v>-0.0411863395539368</c:v>
                </c:pt>
                <c:pt idx="41">
                  <c:v>-0.0396391445424025</c:v>
                </c:pt>
                <c:pt idx="42">
                  <c:v>-0.0386087138521731</c:v>
                </c:pt>
                <c:pt idx="43">
                  <c:v>-0.0369969477657365</c:v>
                </c:pt>
                <c:pt idx="44">
                  <c:v>-0.0352282096181303</c:v>
                </c:pt>
                <c:pt idx="45">
                  <c:v>-0.0331518275184497</c:v>
                </c:pt>
                <c:pt idx="46">
                  <c:v>-0.0316058818499802</c:v>
                </c:pt>
                <c:pt idx="47">
                  <c:v>-0.0308275839247</c:v>
                </c:pt>
                <c:pt idx="48">
                  <c:v>-0.0288721394891701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-0.0330156807260289</c:v>
                </c:pt>
                <c:pt idx="25">
                  <c:v>-0.0374918592498506</c:v>
                </c:pt>
                <c:pt idx="26">
                  <c:v>-0.0377171435221433</c:v>
                </c:pt>
                <c:pt idx="27">
                  <c:v>-0.0387187262247241</c:v>
                </c:pt>
                <c:pt idx="28">
                  <c:v>-0.0483582570258012</c:v>
                </c:pt>
                <c:pt idx="29">
                  <c:v>-0.0381996277941672</c:v>
                </c:pt>
                <c:pt idx="30">
                  <c:v>-0.0436986705757553</c:v>
                </c:pt>
                <c:pt idx="31">
                  <c:v>-0.0475927795055295</c:v>
                </c:pt>
                <c:pt idx="32">
                  <c:v>-0.0489836518554731</c:v>
                </c:pt>
                <c:pt idx="33">
                  <c:v>-0.0511115880152176</c:v>
                </c:pt>
                <c:pt idx="34">
                  <c:v>-0.0528042962564031</c:v>
                </c:pt>
                <c:pt idx="35">
                  <c:v>-0.0538806042840563</c:v>
                </c:pt>
                <c:pt idx="36">
                  <c:v>-0.0549896404036133</c:v>
                </c:pt>
                <c:pt idx="37">
                  <c:v>-0.0543968973125371</c:v>
                </c:pt>
                <c:pt idx="38">
                  <c:v>-0.0531869358419203</c:v>
                </c:pt>
                <c:pt idx="39">
                  <c:v>-0.0533023674295426</c:v>
                </c:pt>
                <c:pt idx="40">
                  <c:v>-0.0525786702108288</c:v>
                </c:pt>
                <c:pt idx="41">
                  <c:v>-0.0519239043413518</c:v>
                </c:pt>
                <c:pt idx="42">
                  <c:v>-0.0518664154363859</c:v>
                </c:pt>
                <c:pt idx="43">
                  <c:v>-0.0512251399404413</c:v>
                </c:pt>
                <c:pt idx="44">
                  <c:v>-0.0503251897985935</c:v>
                </c:pt>
                <c:pt idx="45">
                  <c:v>-0.0494346460937854</c:v>
                </c:pt>
                <c:pt idx="46">
                  <c:v>-0.0484323107416108</c:v>
                </c:pt>
                <c:pt idx="47">
                  <c:v>-0.0485041135335551</c:v>
                </c:pt>
                <c:pt idx="48">
                  <c:v>-0.0472788983072582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-0.0370007665353377</c:v>
                </c:pt>
                <c:pt idx="26">
                  <c:v>-0.0367947322869077</c:v>
                </c:pt>
                <c:pt idx="27">
                  <c:v>-0.0379118871431977</c:v>
                </c:pt>
                <c:pt idx="28">
                  <c:v>-0.047470088210397</c:v>
                </c:pt>
                <c:pt idx="29">
                  <c:v>-0.0365011125412766</c:v>
                </c:pt>
                <c:pt idx="30">
                  <c:v>-0.0402685061730914</c:v>
                </c:pt>
                <c:pt idx="31">
                  <c:v>-0.0444817340281832</c:v>
                </c:pt>
                <c:pt idx="32">
                  <c:v>-0.0469066307596609</c:v>
                </c:pt>
                <c:pt idx="33">
                  <c:v>-0.048250682004442</c:v>
                </c:pt>
                <c:pt idx="34">
                  <c:v>-0.0499755432840813</c:v>
                </c:pt>
                <c:pt idx="35">
                  <c:v>-0.0518470892960509</c:v>
                </c:pt>
                <c:pt idx="36">
                  <c:v>-0.052514192350539</c:v>
                </c:pt>
                <c:pt idx="37">
                  <c:v>-0.0533936275811576</c:v>
                </c:pt>
                <c:pt idx="38">
                  <c:v>-0.0522024274134</c:v>
                </c:pt>
                <c:pt idx="39">
                  <c:v>-0.0512629626084452</c:v>
                </c:pt>
                <c:pt idx="40">
                  <c:v>-0.0506766107269871</c:v>
                </c:pt>
                <c:pt idx="41">
                  <c:v>-0.0491330072215902</c:v>
                </c:pt>
                <c:pt idx="42">
                  <c:v>-0.0475424159021782</c:v>
                </c:pt>
                <c:pt idx="43">
                  <c:v>-0.0464490339696517</c:v>
                </c:pt>
                <c:pt idx="44">
                  <c:v>-0.0450343054627245</c:v>
                </c:pt>
                <c:pt idx="45">
                  <c:v>-0.0432986279740292</c:v>
                </c:pt>
                <c:pt idx="46">
                  <c:v>-0.0425650913912081</c:v>
                </c:pt>
                <c:pt idx="47">
                  <c:v>-0.0407766525944969</c:v>
                </c:pt>
                <c:pt idx="48">
                  <c:v>-0.0391340224383105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-0.0374918592498506</c:v>
                </c:pt>
                <c:pt idx="26">
                  <c:v>-0.0377171435221433</c:v>
                </c:pt>
                <c:pt idx="27">
                  <c:v>-0.0387573437069085</c:v>
                </c:pt>
                <c:pt idx="28">
                  <c:v>-0.0488861427081484</c:v>
                </c:pt>
                <c:pt idx="29">
                  <c:v>-0.0381750724421725</c:v>
                </c:pt>
                <c:pt idx="30">
                  <c:v>-0.0423948072917286</c:v>
                </c:pt>
                <c:pt idx="31">
                  <c:v>-0.0469235802947398</c:v>
                </c:pt>
                <c:pt idx="32">
                  <c:v>-0.0497889873645004</c:v>
                </c:pt>
                <c:pt idx="33">
                  <c:v>-0.0522098279717161</c:v>
                </c:pt>
                <c:pt idx="34">
                  <c:v>-0.0552252387414932</c:v>
                </c:pt>
                <c:pt idx="35">
                  <c:v>-0.0584676196269446</c:v>
                </c:pt>
                <c:pt idx="36">
                  <c:v>-0.0605101354949124</c:v>
                </c:pt>
                <c:pt idx="37">
                  <c:v>-0.0625742727132845</c:v>
                </c:pt>
                <c:pt idx="38">
                  <c:v>-0.0621794047447778</c:v>
                </c:pt>
                <c:pt idx="39">
                  <c:v>-0.0621841023832665</c:v>
                </c:pt>
                <c:pt idx="40">
                  <c:v>-0.0625158361198994</c:v>
                </c:pt>
                <c:pt idx="41">
                  <c:v>-0.0618231865245118</c:v>
                </c:pt>
                <c:pt idx="42">
                  <c:v>-0.0609442866407585</c:v>
                </c:pt>
                <c:pt idx="43">
                  <c:v>-0.0606016357428231</c:v>
                </c:pt>
                <c:pt idx="44">
                  <c:v>-0.0603029845175282</c:v>
                </c:pt>
                <c:pt idx="45">
                  <c:v>-0.0595972576160038</c:v>
                </c:pt>
                <c:pt idx="46">
                  <c:v>-0.0598066618303395</c:v>
                </c:pt>
                <c:pt idx="47">
                  <c:v>-0.0591380504074665</c:v>
                </c:pt>
                <c:pt idx="48">
                  <c:v>-0.0580092862027113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-0.0370007665353377</c:v>
                </c:pt>
                <c:pt idx="26">
                  <c:v>-0.0367947322869077</c:v>
                </c:pt>
                <c:pt idx="27">
                  <c:v>-0.0378731307108715</c:v>
                </c:pt>
                <c:pt idx="28">
                  <c:v>-0.0466653167389184</c:v>
                </c:pt>
                <c:pt idx="29">
                  <c:v>-0.0369417604796946</c:v>
                </c:pt>
                <c:pt idx="30">
                  <c:v>-0.0426222665628838</c:v>
                </c:pt>
                <c:pt idx="31">
                  <c:v>-0.0474388899961761</c:v>
                </c:pt>
                <c:pt idx="32">
                  <c:v>-0.0487750189179897</c:v>
                </c:pt>
                <c:pt idx="33">
                  <c:v>-0.0493868407787988</c:v>
                </c:pt>
                <c:pt idx="34">
                  <c:v>-0.0514437573315957</c:v>
                </c:pt>
                <c:pt idx="35">
                  <c:v>-0.0518488869431924</c:v>
                </c:pt>
                <c:pt idx="36">
                  <c:v>-0.0494603032710464</c:v>
                </c:pt>
                <c:pt idx="37">
                  <c:v>-0.0479814195149998</c:v>
                </c:pt>
                <c:pt idx="38">
                  <c:v>-0.0458653451314556</c:v>
                </c:pt>
                <c:pt idx="39">
                  <c:v>-0.0440295239102984</c:v>
                </c:pt>
                <c:pt idx="40">
                  <c:v>-0.0424351017477144</c:v>
                </c:pt>
                <c:pt idx="41">
                  <c:v>-0.0407956471041532</c:v>
                </c:pt>
                <c:pt idx="42">
                  <c:v>-0.0378858189542105</c:v>
                </c:pt>
                <c:pt idx="43">
                  <c:v>-0.0364267095116991</c:v>
                </c:pt>
                <c:pt idx="44">
                  <c:v>-0.034755126355882</c:v>
                </c:pt>
                <c:pt idx="45">
                  <c:v>-0.0325319256924912</c:v>
                </c:pt>
                <c:pt idx="46">
                  <c:v>-0.0308114155893117</c:v>
                </c:pt>
                <c:pt idx="47">
                  <c:v>-0.0290190221567202</c:v>
                </c:pt>
                <c:pt idx="48">
                  <c:v>-0.0278210652374299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-0.0374918592498506</c:v>
                </c:pt>
                <c:pt idx="26">
                  <c:v>-0.0377171435221433</c:v>
                </c:pt>
                <c:pt idx="27">
                  <c:v>-0.0387185872745822</c:v>
                </c:pt>
                <c:pt idx="28">
                  <c:v>-0.0480693338271863</c:v>
                </c:pt>
                <c:pt idx="29">
                  <c:v>-0.038635645610825</c:v>
                </c:pt>
                <c:pt idx="30">
                  <c:v>-0.0448679698633152</c:v>
                </c:pt>
                <c:pt idx="31">
                  <c:v>-0.0500730828488772</c:v>
                </c:pt>
                <c:pt idx="32">
                  <c:v>-0.0518786081980146</c:v>
                </c:pt>
                <c:pt idx="33">
                  <c:v>-0.0536368017700218</c:v>
                </c:pt>
                <c:pt idx="34">
                  <c:v>-0.0571596141752502</c:v>
                </c:pt>
                <c:pt idx="35">
                  <c:v>-0.0590047571759951</c:v>
                </c:pt>
                <c:pt idx="36">
                  <c:v>-0.057964154726818</c:v>
                </c:pt>
                <c:pt idx="37">
                  <c:v>-0.0573949563895159</c:v>
                </c:pt>
                <c:pt idx="38">
                  <c:v>-0.0558271185100843</c:v>
                </c:pt>
                <c:pt idx="39">
                  <c:v>-0.0551747198998512</c:v>
                </c:pt>
                <c:pt idx="40">
                  <c:v>-0.0543917615707913</c:v>
                </c:pt>
                <c:pt idx="41">
                  <c:v>-0.0538414360733336</c:v>
                </c:pt>
                <c:pt idx="42">
                  <c:v>-0.051886040041764</c:v>
                </c:pt>
                <c:pt idx="43">
                  <c:v>-0.0511730432568013</c:v>
                </c:pt>
                <c:pt idx="44">
                  <c:v>-0.0501186711027735</c:v>
                </c:pt>
                <c:pt idx="45">
                  <c:v>-0.0488345030437055</c:v>
                </c:pt>
                <c:pt idx="46">
                  <c:v>-0.0476613609391955</c:v>
                </c:pt>
                <c:pt idx="47">
                  <c:v>-0.0468170119224309</c:v>
                </c:pt>
                <c:pt idx="48">
                  <c:v>-0.046461325283587</c:v>
                </c:pt>
              </c:numCache>
            </c:numRef>
          </c:yVal>
          <c:smooth val="0"/>
        </c:ser>
        <c:axId val="34145237"/>
        <c:axId val="62582005"/>
      </c:scatterChart>
      <c:valAx>
        <c:axId val="3414523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2582005"/>
        <c:crosses val="autoZero"/>
        <c:crossBetween val="midCat"/>
      </c:valAx>
      <c:valAx>
        <c:axId val="625820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4145237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result'!$C$2:$C$50</c:f>
              <c:numCache>
                <c:formatCode>General</c:formatCode>
                <c:ptCount val="49"/>
                <c:pt idx="23">
                  <c:v>0.00115825366281495</c:v>
                </c:pt>
                <c:pt idx="24">
                  <c:v>-0.0119147510354156</c:v>
                </c:pt>
                <c:pt idx="25">
                  <c:v>-0.0155712919935585</c:v>
                </c:pt>
                <c:pt idx="26">
                  <c:v>-0.018618808162389</c:v>
                </c:pt>
                <c:pt idx="27">
                  <c:v>-0.00937147165887186</c:v>
                </c:pt>
                <c:pt idx="28">
                  <c:v>-0.0135421266646262</c:v>
                </c:pt>
                <c:pt idx="29">
                  <c:v>-0.0226173090282441</c:v>
                </c:pt>
                <c:pt idx="30">
                  <c:v>-0.0121990369210763</c:v>
                </c:pt>
                <c:pt idx="31">
                  <c:v>-0.017225892277112</c:v>
                </c:pt>
                <c:pt idx="32">
                  <c:v>-0.0207916920650407</c:v>
                </c:pt>
                <c:pt idx="33">
                  <c:v>-0.0217190733307732</c:v>
                </c:pt>
                <c:pt idx="34">
                  <c:v>-0.0227062145879311</c:v>
                </c:pt>
                <c:pt idx="35">
                  <c:v>-0.0229611638309397</c:v>
                </c:pt>
                <c:pt idx="36">
                  <c:v>-0.0227957922745824</c:v>
                </c:pt>
                <c:pt idx="37">
                  <c:v>-0.0225633689037431</c:v>
                </c:pt>
                <c:pt idx="38">
                  <c:v>-0.0211315091312859</c:v>
                </c:pt>
                <c:pt idx="39">
                  <c:v>-0.019371763081167</c:v>
                </c:pt>
                <c:pt idx="40">
                  <c:v>-0.0184354665357703</c:v>
                </c:pt>
                <c:pt idx="41">
                  <c:v>-0.0168551965575496</c:v>
                </c:pt>
                <c:pt idx="42">
                  <c:v>-0.0153080015460153</c:v>
                </c:pt>
                <c:pt idx="43">
                  <c:v>-0.0142775708557859</c:v>
                </c:pt>
                <c:pt idx="44">
                  <c:v>-0.0126658047693493</c:v>
                </c:pt>
                <c:pt idx="45">
                  <c:v>-0.0108970666217432</c:v>
                </c:pt>
                <c:pt idx="46">
                  <c:v>-0.00882068452206248</c:v>
                </c:pt>
                <c:pt idx="47">
                  <c:v>-0.00727473885359298</c:v>
                </c:pt>
                <c:pt idx="48">
                  <c:v>-0.00649644092831282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0.00115825366281495</c:v>
                </c:pt>
                <c:pt idx="24">
                  <c:v>-0.0119147510354156</c:v>
                </c:pt>
                <c:pt idx="25">
                  <c:v>-0.0194042217806141</c:v>
                </c:pt>
                <c:pt idx="26">
                  <c:v>-0.0264354011324795</c:v>
                </c:pt>
                <c:pt idx="27">
                  <c:v>-0.0218368767641793</c:v>
                </c:pt>
                <c:pt idx="28">
                  <c:v>-0.0262573391320809</c:v>
                </c:pt>
                <c:pt idx="29">
                  <c:v>-0.0340420154380904</c:v>
                </c:pt>
                <c:pt idx="30">
                  <c:v>-0.0241142661189296</c:v>
                </c:pt>
                <c:pt idx="31">
                  <c:v>-0.0293375509018676</c:v>
                </c:pt>
                <c:pt idx="32">
                  <c:v>-0.0329829486545308</c:v>
                </c:pt>
                <c:pt idx="33">
                  <c:v>-0.0342411063837224</c:v>
                </c:pt>
                <c:pt idx="34">
                  <c:v>-0.036262849080412</c:v>
                </c:pt>
                <c:pt idx="35">
                  <c:v>-0.0366656803706218</c:v>
                </c:pt>
                <c:pt idx="36">
                  <c:v>-0.037741988398275</c:v>
                </c:pt>
                <c:pt idx="37">
                  <c:v>-0.0388510245178319</c:v>
                </c:pt>
                <c:pt idx="38">
                  <c:v>-0.0382582814267558</c:v>
                </c:pt>
                <c:pt idx="39">
                  <c:v>-0.0370483199561389</c:v>
                </c:pt>
                <c:pt idx="40">
                  <c:v>-0.0371637515437612</c:v>
                </c:pt>
                <c:pt idx="41">
                  <c:v>-0.0364400543250474</c:v>
                </c:pt>
                <c:pt idx="42">
                  <c:v>-0.0357852884555704</c:v>
                </c:pt>
                <c:pt idx="43">
                  <c:v>-0.0357277995506045</c:v>
                </c:pt>
                <c:pt idx="44">
                  <c:v>-0.0350865240546599</c:v>
                </c:pt>
                <c:pt idx="45">
                  <c:v>-0.0341865739128121</c:v>
                </c:pt>
                <c:pt idx="46">
                  <c:v>-0.033296030208004</c:v>
                </c:pt>
                <c:pt idx="47">
                  <c:v>-0.0322936948558294</c:v>
                </c:pt>
                <c:pt idx="48">
                  <c:v>-0.0323654976477737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result'!$E$2:$E$50</c:f>
              <c:numCache>
                <c:formatCode>General</c:formatCode>
                <c:ptCount val="49"/>
                <c:pt idx="29">
                  <c:v>-0.0231389452140098</c:v>
                </c:pt>
                <c:pt idx="30">
                  <c:v>-0.0121699695448894</c:v>
                </c:pt>
                <c:pt idx="31">
                  <c:v>-0.0159373631767042</c:v>
                </c:pt>
                <c:pt idx="32">
                  <c:v>-0.020150591031796</c:v>
                </c:pt>
                <c:pt idx="33">
                  <c:v>-0.0225754877632737</c:v>
                </c:pt>
                <c:pt idx="34">
                  <c:v>-0.0239195390080548</c:v>
                </c:pt>
                <c:pt idx="35">
                  <c:v>-0.0256444002876942</c:v>
                </c:pt>
                <c:pt idx="36">
                  <c:v>-0.0275159462996637</c:v>
                </c:pt>
                <c:pt idx="37">
                  <c:v>-0.0281830493541518</c:v>
                </c:pt>
                <c:pt idx="38">
                  <c:v>-0.0290624845847704</c:v>
                </c:pt>
                <c:pt idx="39">
                  <c:v>-0.0278712844170128</c:v>
                </c:pt>
                <c:pt idx="40">
                  <c:v>-0.026931819612058</c:v>
                </c:pt>
                <c:pt idx="41">
                  <c:v>-0.0263454677305999</c:v>
                </c:pt>
                <c:pt idx="42">
                  <c:v>-0.024801864225203</c:v>
                </c:pt>
                <c:pt idx="43">
                  <c:v>-0.023211272905791</c:v>
                </c:pt>
                <c:pt idx="44">
                  <c:v>-0.0221178909732645</c:v>
                </c:pt>
                <c:pt idx="45">
                  <c:v>-0.0207031624663373</c:v>
                </c:pt>
                <c:pt idx="46">
                  <c:v>-0.018967484977642</c:v>
                </c:pt>
                <c:pt idx="47">
                  <c:v>-0.0182339483948209</c:v>
                </c:pt>
                <c:pt idx="48">
                  <c:v>-0.0164455095981098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9">
                  <c:v>-0.0345699011204376</c:v>
                </c:pt>
                <c:pt idx="30">
                  <c:v>-0.0240897107669349</c:v>
                </c:pt>
                <c:pt idx="31">
                  <c:v>-0.0280336876178409</c:v>
                </c:pt>
                <c:pt idx="32">
                  <c:v>-0.0323137494437411</c:v>
                </c:pt>
                <c:pt idx="33">
                  <c:v>-0.0350464418927497</c:v>
                </c:pt>
                <c:pt idx="34">
                  <c:v>-0.0373610890369105</c:v>
                </c:pt>
                <c:pt idx="35">
                  <c:v>-0.0390866228557119</c:v>
                </c:pt>
                <c:pt idx="36">
                  <c:v>-0.0423290037411633</c:v>
                </c:pt>
                <c:pt idx="37">
                  <c:v>-0.044371519609131</c:v>
                </c:pt>
                <c:pt idx="38">
                  <c:v>-0.0464356568275031</c:v>
                </c:pt>
                <c:pt idx="39">
                  <c:v>-0.0460407888589964</c:v>
                </c:pt>
                <c:pt idx="40">
                  <c:v>-0.0460454864974851</c:v>
                </c:pt>
                <c:pt idx="41">
                  <c:v>-0.046377220234118</c:v>
                </c:pt>
                <c:pt idx="42">
                  <c:v>-0.0456845706387304</c:v>
                </c:pt>
                <c:pt idx="43">
                  <c:v>-0.0448056707549772</c:v>
                </c:pt>
                <c:pt idx="44">
                  <c:v>-0.0444630198570417</c:v>
                </c:pt>
                <c:pt idx="45">
                  <c:v>-0.0441643686317468</c:v>
                </c:pt>
                <c:pt idx="46">
                  <c:v>-0.0434586417302224</c:v>
                </c:pt>
                <c:pt idx="47">
                  <c:v>-0.0436680459445581</c:v>
                </c:pt>
                <c:pt idx="48">
                  <c:v>-0.0429994345216851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result'!$G$2:$G$50</c:f>
              <c:numCache>
                <c:formatCode>General</c:formatCode>
                <c:ptCount val="49"/>
                <c:pt idx="29">
                  <c:v>-0.0223341737425313</c:v>
                </c:pt>
                <c:pt idx="30">
                  <c:v>-0.0126106174833074</c:v>
                </c:pt>
                <c:pt idx="31">
                  <c:v>-0.0182911235664966</c:v>
                </c:pt>
                <c:pt idx="32">
                  <c:v>-0.0231077469997889</c:v>
                </c:pt>
                <c:pt idx="33">
                  <c:v>-0.0244438759216025</c:v>
                </c:pt>
                <c:pt idx="34">
                  <c:v>-0.0250556977824116</c:v>
                </c:pt>
                <c:pt idx="35">
                  <c:v>-0.0271126143352085</c:v>
                </c:pt>
                <c:pt idx="36">
                  <c:v>-0.0275177439468052</c:v>
                </c:pt>
                <c:pt idx="37">
                  <c:v>-0.0251291602746593</c:v>
                </c:pt>
                <c:pt idx="38">
                  <c:v>-0.0236502765186126</c:v>
                </c:pt>
                <c:pt idx="39">
                  <c:v>-0.0215342021350684</c:v>
                </c:pt>
                <c:pt idx="40">
                  <c:v>-0.0196983809139112</c:v>
                </c:pt>
                <c:pt idx="41">
                  <c:v>-0.0181039587513272</c:v>
                </c:pt>
                <c:pt idx="42">
                  <c:v>-0.016464504107766</c:v>
                </c:pt>
                <c:pt idx="43">
                  <c:v>-0.0135546759578233</c:v>
                </c:pt>
                <c:pt idx="44">
                  <c:v>-0.0120955665153119</c:v>
                </c:pt>
                <c:pt idx="45">
                  <c:v>-0.0104239833594948</c:v>
                </c:pt>
                <c:pt idx="46">
                  <c:v>-0.00820078269610406</c:v>
                </c:pt>
                <c:pt idx="47">
                  <c:v>-0.00648027259292449</c:v>
                </c:pt>
                <c:pt idx="48">
                  <c:v>-0.004687879160333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9">
                  <c:v>-0.0337530922394755</c:v>
                </c:pt>
                <c:pt idx="30">
                  <c:v>-0.0245502839355874</c:v>
                </c:pt>
                <c:pt idx="31">
                  <c:v>-0.0305068501894275</c:v>
                </c:pt>
                <c:pt idx="32">
                  <c:v>-0.0354632519978785</c:v>
                </c:pt>
                <c:pt idx="33">
                  <c:v>-0.0371360627262639</c:v>
                </c:pt>
                <c:pt idx="34">
                  <c:v>-0.0387880628352161</c:v>
                </c:pt>
                <c:pt idx="35">
                  <c:v>-0.0410209982894688</c:v>
                </c:pt>
                <c:pt idx="36">
                  <c:v>-0.0428661412902137</c:v>
                </c:pt>
                <c:pt idx="37">
                  <c:v>-0.0418255388410366</c:v>
                </c:pt>
                <c:pt idx="38">
                  <c:v>-0.0412563405037345</c:v>
                </c:pt>
                <c:pt idx="39">
                  <c:v>-0.0396885026243029</c:v>
                </c:pt>
                <c:pt idx="40">
                  <c:v>-0.0390361040140698</c:v>
                </c:pt>
                <c:pt idx="41">
                  <c:v>-0.0382531456850099</c:v>
                </c:pt>
                <c:pt idx="42">
                  <c:v>-0.0377028201875522</c:v>
                </c:pt>
                <c:pt idx="43">
                  <c:v>-0.0357474241559826</c:v>
                </c:pt>
                <c:pt idx="44">
                  <c:v>-0.0350344273710199</c:v>
                </c:pt>
                <c:pt idx="45">
                  <c:v>-0.0339800552169921</c:v>
                </c:pt>
                <c:pt idx="46">
                  <c:v>-0.0326958871579241</c:v>
                </c:pt>
                <c:pt idx="47">
                  <c:v>-0.0315227450534141</c:v>
                </c:pt>
                <c:pt idx="48">
                  <c:v>-0.0306783960366495</c:v>
                </c:pt>
              </c:numCache>
            </c:numRef>
          </c:yVal>
          <c:smooth val="0"/>
        </c:ser>
        <c:axId val="49695937"/>
        <c:axId val="5692657"/>
      </c:scatterChart>
      <c:valAx>
        <c:axId val="4969593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692657"/>
        <c:crosses val="autoZero"/>
        <c:crossBetween val="midCat"/>
      </c:valAx>
      <c:valAx>
        <c:axId val="56926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9695937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result'!$C$147</c:f>
              <c:strCache>
                <c:ptCount val="1"/>
                <c:pt idx="0">
                  <c:v>1.09%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result'!$C$148:$C$174</c:f>
              <c:numCache>
                <c:formatCode>General</c:formatCode>
                <c:ptCount val="27"/>
                <c:pt idx="1">
                  <c:v>-0.0100080003976103</c:v>
                </c:pt>
                <c:pt idx="2">
                  <c:v>-0.0108295290339839</c:v>
                </c:pt>
                <c:pt idx="3">
                  <c:v>-0.0120066425234995</c:v>
                </c:pt>
                <c:pt idx="4">
                  <c:v>-0.0154323264568133</c:v>
                </c:pt>
                <c:pt idx="5">
                  <c:v>-0.0142170624303096</c:v>
                </c:pt>
                <c:pt idx="6">
                  <c:v>-0.0135381023056581</c:v>
                </c:pt>
                <c:pt idx="7">
                  <c:v>-0.014463357517358</c:v>
                </c:pt>
                <c:pt idx="8">
                  <c:v>-0.0132084172148475</c:v>
                </c:pt>
                <c:pt idx="9">
                  <c:v>-0.0141596125282453</c:v>
                </c:pt>
                <c:pt idx="10">
                  <c:v>-0.0147655053403102</c:v>
                </c:pt>
                <c:pt idx="11">
                  <c:v>-0.0150374124576434</c:v>
                </c:pt>
                <c:pt idx="12">
                  <c:v>-0.0151137754156752</c:v>
                </c:pt>
                <c:pt idx="13">
                  <c:v>-0.0151062332321408</c:v>
                </c:pt>
                <c:pt idx="14">
                  <c:v>-0.0149362976491522</c:v>
                </c:pt>
                <c:pt idx="15">
                  <c:v>-0.0149347485128755</c:v>
                </c:pt>
                <c:pt idx="16">
                  <c:v>-0.0144854472959017</c:v>
                </c:pt>
                <c:pt idx="17">
                  <c:v>-0.0137516451872953</c:v>
                </c:pt>
                <c:pt idx="18">
                  <c:v>-0.0136079869628065</c:v>
                </c:pt>
                <c:pt idx="19">
                  <c:v>-0.0130894252510856</c:v>
                </c:pt>
                <c:pt idx="20">
                  <c:v>-0.0127085666492361</c:v>
                </c:pt>
                <c:pt idx="21">
                  <c:v>-0.0125008260569549</c:v>
                </c:pt>
                <c:pt idx="22">
                  <c:v>-0.0121665663456451</c:v>
                </c:pt>
                <c:pt idx="23">
                  <c:v>-0.0119047390402575</c:v>
                </c:pt>
                <c:pt idx="24">
                  <c:v>-0.011656169662361</c:v>
                </c:pt>
                <c:pt idx="25">
                  <c:v>-0.0115214521283177</c:v>
                </c:pt>
                <c:pt idx="26">
                  <c:v>-0.0114629371676382</c:v>
                </c:pt>
              </c:numCache>
            </c:numRef>
          </c:val>
        </c:ser>
        <c:ser>
          <c:idx val="1"/>
          <c:order val="1"/>
          <c:tx>
            <c:strRef>
              <c:f>'Economic result'!$D$147</c:f>
              <c:strCache>
                <c:ptCount val="1"/>
                <c:pt idx="0">
                  <c:v>10.30%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result'!$D$148:$D$174</c:f>
              <c:numCache>
                <c:formatCode>General</c:formatCode>
                <c:ptCount val="27"/>
                <c:pt idx="1">
                  <c:v>-0.0636642641339578</c:v>
                </c:pt>
                <c:pt idx="2">
                  <c:v>-0.0830665025814917</c:v>
                </c:pt>
                <c:pt idx="3">
                  <c:v>-0.082141043339025</c:v>
                </c:pt>
                <c:pt idx="4">
                  <c:v>-0.084924466669661</c:v>
                </c:pt>
                <c:pt idx="5">
                  <c:v>-0.0822399373724801</c:v>
                </c:pt>
                <c:pt idx="6">
                  <c:v>-0.0767398432299661</c:v>
                </c:pt>
                <c:pt idx="7">
                  <c:v>-0.092496783252607</c:v>
                </c:pt>
                <c:pt idx="8">
                  <c:v>-0.0829417301732775</c:v>
                </c:pt>
                <c:pt idx="9">
                  <c:v>-0.0877751176671113</c:v>
                </c:pt>
                <c:pt idx="10">
                  <c:v>-0.091519156855689</c:v>
                </c:pt>
                <c:pt idx="11">
                  <c:v>-0.0939581557560256</c:v>
                </c:pt>
                <c:pt idx="12">
                  <c:v>-0.0971444678841442</c:v>
                </c:pt>
                <c:pt idx="13">
                  <c:v>-0.100239183721187</c:v>
                </c:pt>
                <c:pt idx="14">
                  <c:v>-0.101806665711486</c:v>
                </c:pt>
                <c:pt idx="15">
                  <c:v>-0.102961023635051</c:v>
                </c:pt>
                <c:pt idx="16">
                  <c:v>-0.103339741705806</c:v>
                </c:pt>
                <c:pt idx="17">
                  <c:v>-0.103346455396305</c:v>
                </c:pt>
                <c:pt idx="18">
                  <c:v>-0.103953508411464</c:v>
                </c:pt>
                <c:pt idx="19">
                  <c:v>-0.103901173018642</c:v>
                </c:pt>
                <c:pt idx="20">
                  <c:v>-0.103755208679089</c:v>
                </c:pt>
                <c:pt idx="21">
                  <c:v>-0.104312944860675</c:v>
                </c:pt>
                <c:pt idx="22">
                  <c:v>-0.104312188172282</c:v>
                </c:pt>
                <c:pt idx="23">
                  <c:v>-0.104052593640241</c:v>
                </c:pt>
                <c:pt idx="24">
                  <c:v>-0.103585889996659</c:v>
                </c:pt>
                <c:pt idx="25">
                  <c:v>-0.103080207680387</c:v>
                </c:pt>
                <c:pt idx="26">
                  <c:v>-0.103343994338277</c:v>
                </c:pt>
              </c:numCache>
            </c:numRef>
          </c:val>
        </c:ser>
        <c:ser>
          <c:idx val="2"/>
          <c:order val="2"/>
          <c:tx>
            <c:strRef>
              <c:f>'Economic result'!$E$147</c:f>
              <c:strCache>
                <c:ptCount val="1"/>
                <c:pt idx="0">
                  <c:v>6.66%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result'!$E$148:$E$174</c:f>
              <c:numCache>
                <c:formatCode>General</c:formatCode>
                <c:ptCount val="27"/>
                <c:pt idx="1">
                  <c:v>0.0539797598100557</c:v>
                </c:pt>
                <c:pt idx="2">
                  <c:v>0.0607395187891978</c:v>
                </c:pt>
                <c:pt idx="3">
                  <c:v>0.0611320051364955</c:v>
                </c:pt>
                <c:pt idx="4">
                  <c:v>0.0628649338766236</c:v>
                </c:pt>
                <c:pt idx="5">
                  <c:v>0.0587398562806465</c:v>
                </c:pt>
                <c:pt idx="6">
                  <c:v>0.0515592193109002</c:v>
                </c:pt>
                <c:pt idx="7">
                  <c:v>0.0586018837441637</c:v>
                </c:pt>
                <c:pt idx="8">
                  <c:v>0.0579505195939578</c:v>
                </c:pt>
                <c:pt idx="9">
                  <c:v>0.0582360596196013</c:v>
                </c:pt>
                <c:pt idx="10">
                  <c:v>0.0586918826904697</c:v>
                </c:pt>
                <c:pt idx="11">
                  <c:v>0.0600119163581959</c:v>
                </c:pt>
                <c:pt idx="12">
                  <c:v>0.0611466552846018</c:v>
                </c:pt>
                <c:pt idx="13">
                  <c:v>0.062541120696925</c:v>
                </c:pt>
                <c:pt idx="14">
                  <c:v>0.062862359076582</c:v>
                </c:pt>
                <c:pt idx="15">
                  <c:v>0.0629061317443137</c:v>
                </c:pt>
                <c:pt idx="16">
                  <c:v>0.0634282916891706</c:v>
                </c:pt>
                <c:pt idx="17">
                  <c:v>0.0639111647416803</c:v>
                </c:pt>
                <c:pt idx="18">
                  <c:v>0.0642591279447275</c:v>
                </c:pt>
                <c:pt idx="19">
                  <c:v>0.0644119280588992</c:v>
                </c:pt>
                <c:pt idx="20">
                  <c:v>0.0645398709869733</c:v>
                </c:pt>
                <c:pt idx="21">
                  <c:v>0.0649473554812439</c:v>
                </c:pt>
                <c:pt idx="22">
                  <c:v>0.065253614577486</c:v>
                </c:pt>
                <c:pt idx="23">
                  <c:v>0.065632142881905</c:v>
                </c:pt>
                <c:pt idx="24">
                  <c:v>0.0658074135652349</c:v>
                </c:pt>
                <c:pt idx="25">
                  <c:v>0.0661693490670941</c:v>
                </c:pt>
                <c:pt idx="26">
                  <c:v>0.0663028179723603</c:v>
                </c:pt>
              </c:numCache>
            </c:numRef>
          </c:val>
        </c:ser>
        <c:ser>
          <c:idx val="3"/>
          <c:order val="3"/>
          <c:tx>
            <c:strRef>
              <c:f>'Economic result'!$F$147</c:f>
              <c:strCache>
                <c:ptCount val="1"/>
                <c:pt idx="0">
                  <c:v>1.61%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result'!$F$148:$F$174</c:f>
              <c:numCache>
                <c:formatCode>General</c:formatCode>
                <c:ptCount val="27"/>
                <c:pt idx="1">
                  <c:v>0.0208507583843275</c:v>
                </c:pt>
                <c:pt idx="2">
                  <c:v>0.0212417617908622</c:v>
                </c:pt>
                <c:pt idx="3">
                  <c:v>0.0136114589454148</c:v>
                </c:pt>
                <c:pt idx="4">
                  <c:v>0.0110564581173711</c:v>
                </c:pt>
                <c:pt idx="5">
                  <c:v>0.015880266757964</c:v>
                </c:pt>
                <c:pt idx="6">
                  <c:v>0.0124613870926432</c:v>
                </c:pt>
                <c:pt idx="7">
                  <c:v>0.0143162415877108</c:v>
                </c:pt>
                <c:pt idx="8">
                  <c:v>0.0140853616752376</c:v>
                </c:pt>
                <c:pt idx="9">
                  <c:v>0.0143611196738877</c:v>
                </c:pt>
                <c:pt idx="10">
                  <c:v>0.0146098308509987</c:v>
                </c:pt>
                <c:pt idx="11">
                  <c:v>0.0147425454717507</c:v>
                </c:pt>
                <c:pt idx="12">
                  <c:v>0.0148487389348056</c:v>
                </c:pt>
                <c:pt idx="13">
                  <c:v>0.0161386158857814</c:v>
                </c:pt>
                <c:pt idx="14">
                  <c:v>0.0161386158857814</c:v>
                </c:pt>
                <c:pt idx="15">
                  <c:v>0.0161386158857814</c:v>
                </c:pt>
                <c:pt idx="16">
                  <c:v>0.0161386158857814</c:v>
                </c:pt>
                <c:pt idx="17">
                  <c:v>0.0161386158857814</c:v>
                </c:pt>
                <c:pt idx="18">
                  <c:v>0.0161386158857814</c:v>
                </c:pt>
                <c:pt idx="19">
                  <c:v>0.0161386158857814</c:v>
                </c:pt>
                <c:pt idx="20">
                  <c:v>0.0161386158857814</c:v>
                </c:pt>
                <c:pt idx="21">
                  <c:v>0.0161386158857814</c:v>
                </c:pt>
                <c:pt idx="22">
                  <c:v>0.0161386158857814</c:v>
                </c:pt>
                <c:pt idx="23">
                  <c:v>0.0161386158857814</c:v>
                </c:pt>
                <c:pt idx="24">
                  <c:v>0.0161386158857814</c:v>
                </c:pt>
                <c:pt idx="25">
                  <c:v>0.0161386158857814</c:v>
                </c:pt>
                <c:pt idx="26">
                  <c:v>0.0161386158857814</c:v>
                </c:pt>
              </c:numCache>
            </c:numRef>
          </c:val>
        </c:ser>
        <c:gapWidth val="100"/>
        <c:overlap val="100"/>
        <c:axId val="91263152"/>
        <c:axId val="70823517"/>
      </c:barChart>
      <c:lineChart>
        <c:grouping val="stacked"/>
        <c:varyColors val="0"/>
        <c:ser>
          <c:idx val="4"/>
          <c:order val="4"/>
          <c:tx>
            <c:strRef>
              <c:f>'Economic result'!$G$147</c:f>
              <c:strCache>
                <c:ptCount val="1"/>
                <c:pt idx="0">
                  <c:v>-3.11%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result'!$G$148:$G$174</c:f>
              <c:numCache>
                <c:formatCode>General</c:formatCode>
                <c:ptCount val="27"/>
                <c:pt idx="1">
                  <c:v>0.00115825366281494</c:v>
                </c:pt>
                <c:pt idx="2">
                  <c:v>-0.0119147510354155</c:v>
                </c:pt>
                <c:pt idx="3">
                  <c:v>-0.0194042217806141</c:v>
                </c:pt>
                <c:pt idx="4">
                  <c:v>-0.0264354011324795</c:v>
                </c:pt>
                <c:pt idx="5">
                  <c:v>-0.0218368767641793</c:v>
                </c:pt>
                <c:pt idx="6">
                  <c:v>-0.0262573391320809</c:v>
                </c:pt>
                <c:pt idx="7">
                  <c:v>-0.0340420154380904</c:v>
                </c:pt>
                <c:pt idx="8">
                  <c:v>-0.0241142661189296</c:v>
                </c:pt>
                <c:pt idx="9">
                  <c:v>-0.0293375509018676</c:v>
                </c:pt>
                <c:pt idx="10">
                  <c:v>-0.0329829486545308</c:v>
                </c:pt>
                <c:pt idx="11">
                  <c:v>-0.0342411063837224</c:v>
                </c:pt>
                <c:pt idx="12">
                  <c:v>-0.036262849080412</c:v>
                </c:pt>
                <c:pt idx="13">
                  <c:v>-0.0366656803706218</c:v>
                </c:pt>
                <c:pt idx="14">
                  <c:v>-0.0377419883982749</c:v>
                </c:pt>
                <c:pt idx="15">
                  <c:v>-0.0388510245178319</c:v>
                </c:pt>
                <c:pt idx="16">
                  <c:v>-0.0382582814267557</c:v>
                </c:pt>
                <c:pt idx="17">
                  <c:v>-0.0370483199561389</c:v>
                </c:pt>
                <c:pt idx="18">
                  <c:v>-0.0371637515437612</c:v>
                </c:pt>
                <c:pt idx="19">
                  <c:v>-0.0364400543250474</c:v>
                </c:pt>
                <c:pt idx="20">
                  <c:v>-0.0357852884555704</c:v>
                </c:pt>
                <c:pt idx="21">
                  <c:v>-0.0357277995506045</c:v>
                </c:pt>
                <c:pt idx="22">
                  <c:v>-0.0350865240546599</c:v>
                </c:pt>
                <c:pt idx="23">
                  <c:v>-0.0341865739128121</c:v>
                </c:pt>
                <c:pt idx="24">
                  <c:v>-0.033296030208004</c:v>
                </c:pt>
                <c:pt idx="25">
                  <c:v>-0.0322936948558294</c:v>
                </c:pt>
                <c:pt idx="26">
                  <c:v>-0.0323654976477737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1263152"/>
        <c:axId val="70823517"/>
      </c:lineChart>
      <c:catAx>
        <c:axId val="9126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0823517"/>
        <c:crosses val="autoZero"/>
        <c:auto val="1"/>
        <c:lblAlgn val="ctr"/>
        <c:lblOffset val="100"/>
      </c:catAx>
      <c:valAx>
        <c:axId val="708235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1263152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0.00115825366281495</c:v>
                </c:pt>
                <c:pt idx="24">
                  <c:v>-0.0119147510354156</c:v>
                </c:pt>
                <c:pt idx="25">
                  <c:v>-0.0194042217806141</c:v>
                </c:pt>
                <c:pt idx="26">
                  <c:v>-0.0264354011324795</c:v>
                </c:pt>
                <c:pt idx="27">
                  <c:v>-0.0218368767641793</c:v>
                </c:pt>
                <c:pt idx="28">
                  <c:v>-0.0262573391320809</c:v>
                </c:pt>
                <c:pt idx="29">
                  <c:v>-0.0340420154380904</c:v>
                </c:pt>
                <c:pt idx="30">
                  <c:v>-0.0241142661189296</c:v>
                </c:pt>
                <c:pt idx="31">
                  <c:v>-0.0293375509018676</c:v>
                </c:pt>
                <c:pt idx="32">
                  <c:v>-0.0329829486545308</c:v>
                </c:pt>
                <c:pt idx="33">
                  <c:v>-0.0342411063837224</c:v>
                </c:pt>
                <c:pt idx="34">
                  <c:v>-0.036262849080412</c:v>
                </c:pt>
                <c:pt idx="35">
                  <c:v>-0.0366656803706218</c:v>
                </c:pt>
                <c:pt idx="36">
                  <c:v>-0.037741988398275</c:v>
                </c:pt>
                <c:pt idx="37">
                  <c:v>-0.0388510245178319</c:v>
                </c:pt>
                <c:pt idx="38">
                  <c:v>-0.0382582814267558</c:v>
                </c:pt>
                <c:pt idx="39">
                  <c:v>-0.0370483199561389</c:v>
                </c:pt>
                <c:pt idx="40">
                  <c:v>-0.0371637515437612</c:v>
                </c:pt>
                <c:pt idx="41">
                  <c:v>-0.0364400543250474</c:v>
                </c:pt>
                <c:pt idx="42">
                  <c:v>-0.0357852884555704</c:v>
                </c:pt>
                <c:pt idx="43">
                  <c:v>-0.0357277995506045</c:v>
                </c:pt>
                <c:pt idx="44">
                  <c:v>-0.0350865240546599</c:v>
                </c:pt>
                <c:pt idx="45">
                  <c:v>-0.0341865739128121</c:v>
                </c:pt>
                <c:pt idx="46">
                  <c:v>-0.033296030208004</c:v>
                </c:pt>
                <c:pt idx="47">
                  <c:v>-0.0322936948558294</c:v>
                </c:pt>
                <c:pt idx="48">
                  <c:v>-0.0323654976477737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9">
                  <c:v>-0.0345699011204376</c:v>
                </c:pt>
                <c:pt idx="30">
                  <c:v>-0.0240897107669349</c:v>
                </c:pt>
                <c:pt idx="31">
                  <c:v>-0.0280336876178409</c:v>
                </c:pt>
                <c:pt idx="32">
                  <c:v>-0.0323137494437411</c:v>
                </c:pt>
                <c:pt idx="33">
                  <c:v>-0.0350464418927497</c:v>
                </c:pt>
                <c:pt idx="34">
                  <c:v>-0.0373610890369105</c:v>
                </c:pt>
                <c:pt idx="35">
                  <c:v>-0.0390866228557119</c:v>
                </c:pt>
                <c:pt idx="36">
                  <c:v>-0.0423290037411633</c:v>
                </c:pt>
                <c:pt idx="37">
                  <c:v>-0.044371519609131</c:v>
                </c:pt>
                <c:pt idx="38">
                  <c:v>-0.0464356568275031</c:v>
                </c:pt>
                <c:pt idx="39">
                  <c:v>-0.0460407888589964</c:v>
                </c:pt>
                <c:pt idx="40">
                  <c:v>-0.0460454864974851</c:v>
                </c:pt>
                <c:pt idx="41">
                  <c:v>-0.046377220234118</c:v>
                </c:pt>
                <c:pt idx="42">
                  <c:v>-0.0456845706387304</c:v>
                </c:pt>
                <c:pt idx="43">
                  <c:v>-0.0448056707549772</c:v>
                </c:pt>
                <c:pt idx="44">
                  <c:v>-0.0444630198570417</c:v>
                </c:pt>
                <c:pt idx="45">
                  <c:v>-0.0441643686317468</c:v>
                </c:pt>
                <c:pt idx="46">
                  <c:v>-0.0434586417302224</c:v>
                </c:pt>
                <c:pt idx="47">
                  <c:v>-0.0436680459445581</c:v>
                </c:pt>
                <c:pt idx="48">
                  <c:v>-0.0429994345216851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9">
                  <c:v>-0.0337530922394755</c:v>
                </c:pt>
                <c:pt idx="30">
                  <c:v>-0.0245502839355874</c:v>
                </c:pt>
                <c:pt idx="31">
                  <c:v>-0.0305068501894275</c:v>
                </c:pt>
                <c:pt idx="32">
                  <c:v>-0.0354632519978785</c:v>
                </c:pt>
                <c:pt idx="33">
                  <c:v>-0.0371360627262639</c:v>
                </c:pt>
                <c:pt idx="34">
                  <c:v>-0.0387880628352161</c:v>
                </c:pt>
                <c:pt idx="35">
                  <c:v>-0.0410209982894688</c:v>
                </c:pt>
                <c:pt idx="36">
                  <c:v>-0.0428661412902137</c:v>
                </c:pt>
                <c:pt idx="37">
                  <c:v>-0.0418255388410366</c:v>
                </c:pt>
                <c:pt idx="38">
                  <c:v>-0.0412563405037345</c:v>
                </c:pt>
                <c:pt idx="39">
                  <c:v>-0.0396885026243029</c:v>
                </c:pt>
                <c:pt idx="40">
                  <c:v>-0.0390361040140698</c:v>
                </c:pt>
                <c:pt idx="41">
                  <c:v>-0.0382531456850099</c:v>
                </c:pt>
                <c:pt idx="42">
                  <c:v>-0.0377028201875522</c:v>
                </c:pt>
                <c:pt idx="43">
                  <c:v>-0.0357474241559826</c:v>
                </c:pt>
                <c:pt idx="44">
                  <c:v>-0.0350344273710199</c:v>
                </c:pt>
                <c:pt idx="45">
                  <c:v>-0.0339800552169921</c:v>
                </c:pt>
                <c:pt idx="46">
                  <c:v>-0.0326958871579241</c:v>
                </c:pt>
                <c:pt idx="47">
                  <c:v>-0.0315227450534141</c:v>
                </c:pt>
                <c:pt idx="48">
                  <c:v>-0.0306783960366495</c:v>
                </c:pt>
              </c:numCache>
            </c:numRef>
          </c:yVal>
          <c:smooth val="0"/>
        </c:ser>
        <c:axId val="17656192"/>
        <c:axId val="481347"/>
      </c:scatterChart>
      <c:valAx>
        <c:axId val="1765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81347"/>
        <c:crosses val="autoZero"/>
        <c:crossBetween val="midCat"/>
      </c:valAx>
      <c:valAx>
        <c:axId val="4813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7656192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result'!$C$148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result'!$C$149:$C$175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-0.0108295290339839</c:v>
                </c:pt>
                <c:pt idx="2">
                  <c:v>-0.0120066425234995</c:v>
                </c:pt>
                <c:pt idx="3">
                  <c:v>-0.0154323264568133</c:v>
                </c:pt>
                <c:pt idx="4">
                  <c:v>-0.0142170624303096</c:v>
                </c:pt>
                <c:pt idx="5">
                  <c:v>-0.0135381023056581</c:v>
                </c:pt>
                <c:pt idx="6">
                  <c:v>-0.014463357517358</c:v>
                </c:pt>
                <c:pt idx="7">
                  <c:v>-0.0132084172148475</c:v>
                </c:pt>
                <c:pt idx="8">
                  <c:v>-0.0141596125282453</c:v>
                </c:pt>
                <c:pt idx="9">
                  <c:v>-0.0147655053403102</c:v>
                </c:pt>
                <c:pt idx="10">
                  <c:v>-0.0150374124576434</c:v>
                </c:pt>
                <c:pt idx="11">
                  <c:v>-0.0151137754156752</c:v>
                </c:pt>
                <c:pt idx="12">
                  <c:v>-0.0151062332321408</c:v>
                </c:pt>
                <c:pt idx="13">
                  <c:v>-0.0149362976491522</c:v>
                </c:pt>
                <c:pt idx="14">
                  <c:v>-0.0149347485128755</c:v>
                </c:pt>
                <c:pt idx="15">
                  <c:v>-0.0144854472959017</c:v>
                </c:pt>
                <c:pt idx="16">
                  <c:v>-0.0137516451872953</c:v>
                </c:pt>
                <c:pt idx="17">
                  <c:v>-0.0136079869628065</c:v>
                </c:pt>
                <c:pt idx="18">
                  <c:v>-0.0130894252510856</c:v>
                </c:pt>
                <c:pt idx="19">
                  <c:v>-0.0127085666492361</c:v>
                </c:pt>
                <c:pt idx="20">
                  <c:v>-0.0125008260569549</c:v>
                </c:pt>
                <c:pt idx="21">
                  <c:v>-0.0121665663456451</c:v>
                </c:pt>
                <c:pt idx="22">
                  <c:v>-0.0119047390402575</c:v>
                </c:pt>
                <c:pt idx="23">
                  <c:v>-0.011656169662361</c:v>
                </c:pt>
                <c:pt idx="24">
                  <c:v>-0.0115214521283177</c:v>
                </c:pt>
                <c:pt idx="25">
                  <c:v>-0.0114629371676382</c:v>
                </c:pt>
                <c:pt idx="26">
                  <c:v>-0.0109461877190425</c:v>
                </c:pt>
              </c:numCache>
            </c:numRef>
          </c:val>
        </c:ser>
        <c:ser>
          <c:idx val="1"/>
          <c:order val="1"/>
          <c:tx>
            <c:strRef>
              <c:f>'Economic result'!$D$148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result'!$D$149:$D$175</c:f>
              <c:numCache>
                <c:formatCode>General</c:formatCode>
                <c:ptCount val="27"/>
                <c:pt idx="0">
                  <c:v>-0.0636642641339578</c:v>
                </c:pt>
                <c:pt idx="1">
                  <c:v>-0.0830665025814917</c:v>
                </c:pt>
                <c:pt idx="2">
                  <c:v>-0.082141043339025</c:v>
                </c:pt>
                <c:pt idx="3">
                  <c:v>-0.084924466669661</c:v>
                </c:pt>
                <c:pt idx="4">
                  <c:v>-0.0822399373724801</c:v>
                </c:pt>
                <c:pt idx="5">
                  <c:v>-0.0767398432299661</c:v>
                </c:pt>
                <c:pt idx="6">
                  <c:v>-0.092496783252607</c:v>
                </c:pt>
                <c:pt idx="7">
                  <c:v>-0.0829417301732775</c:v>
                </c:pt>
                <c:pt idx="8">
                  <c:v>-0.0877751176671113</c:v>
                </c:pt>
                <c:pt idx="9">
                  <c:v>-0.091519156855689</c:v>
                </c:pt>
                <c:pt idx="10">
                  <c:v>-0.0939581557560256</c:v>
                </c:pt>
                <c:pt idx="11">
                  <c:v>-0.0971444678841442</c:v>
                </c:pt>
                <c:pt idx="12">
                  <c:v>-0.100239183721187</c:v>
                </c:pt>
                <c:pt idx="13">
                  <c:v>-0.101806665711486</c:v>
                </c:pt>
                <c:pt idx="14">
                  <c:v>-0.102961023635051</c:v>
                </c:pt>
                <c:pt idx="15">
                  <c:v>-0.103339741705806</c:v>
                </c:pt>
                <c:pt idx="16">
                  <c:v>-0.103346455396305</c:v>
                </c:pt>
                <c:pt idx="17">
                  <c:v>-0.103953508411464</c:v>
                </c:pt>
                <c:pt idx="18">
                  <c:v>-0.103901173018642</c:v>
                </c:pt>
                <c:pt idx="19">
                  <c:v>-0.103755208679089</c:v>
                </c:pt>
                <c:pt idx="20">
                  <c:v>-0.104312944860675</c:v>
                </c:pt>
                <c:pt idx="21">
                  <c:v>-0.104312188172282</c:v>
                </c:pt>
                <c:pt idx="22">
                  <c:v>-0.104052593640241</c:v>
                </c:pt>
                <c:pt idx="23">
                  <c:v>-0.103585889996659</c:v>
                </c:pt>
                <c:pt idx="24">
                  <c:v>-0.103080207680387</c:v>
                </c:pt>
                <c:pt idx="25">
                  <c:v>-0.103343994338277</c:v>
                </c:pt>
                <c:pt idx="26">
                  <c:v>-0.102968335760417</c:v>
                </c:pt>
              </c:numCache>
            </c:numRef>
          </c:val>
        </c:ser>
        <c:ser>
          <c:idx val="2"/>
          <c:order val="2"/>
          <c:tx>
            <c:strRef>
              <c:f>'Economic result'!$E$148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result'!$E$149:$E$175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0.0607395187891978</c:v>
                </c:pt>
                <c:pt idx="2">
                  <c:v>0.0611320051364955</c:v>
                </c:pt>
                <c:pt idx="3">
                  <c:v>0.0628649338766236</c:v>
                </c:pt>
                <c:pt idx="4">
                  <c:v>0.0587398562806465</c:v>
                </c:pt>
                <c:pt idx="5">
                  <c:v>0.0515592193109002</c:v>
                </c:pt>
                <c:pt idx="6">
                  <c:v>0.0586018837441637</c:v>
                </c:pt>
                <c:pt idx="7">
                  <c:v>0.0579505195939578</c:v>
                </c:pt>
                <c:pt idx="8">
                  <c:v>0.0582360596196013</c:v>
                </c:pt>
                <c:pt idx="9">
                  <c:v>0.0586918826904697</c:v>
                </c:pt>
                <c:pt idx="10">
                  <c:v>0.0600119163581959</c:v>
                </c:pt>
                <c:pt idx="11">
                  <c:v>0.0611466552846018</c:v>
                </c:pt>
                <c:pt idx="12">
                  <c:v>0.062541120696925</c:v>
                </c:pt>
                <c:pt idx="13">
                  <c:v>0.062862359076582</c:v>
                </c:pt>
                <c:pt idx="14">
                  <c:v>0.0629061317443137</c:v>
                </c:pt>
                <c:pt idx="15">
                  <c:v>0.0634282916891706</c:v>
                </c:pt>
                <c:pt idx="16">
                  <c:v>0.0639111647416803</c:v>
                </c:pt>
                <c:pt idx="17">
                  <c:v>0.0642591279447275</c:v>
                </c:pt>
                <c:pt idx="18">
                  <c:v>0.0644119280588992</c:v>
                </c:pt>
                <c:pt idx="19">
                  <c:v>0.0645398709869733</c:v>
                </c:pt>
                <c:pt idx="20">
                  <c:v>0.0649473554812439</c:v>
                </c:pt>
                <c:pt idx="21">
                  <c:v>0.065253614577486</c:v>
                </c:pt>
                <c:pt idx="22">
                  <c:v>0.065632142881905</c:v>
                </c:pt>
                <c:pt idx="23">
                  <c:v>0.0658074135652349</c:v>
                </c:pt>
                <c:pt idx="24">
                  <c:v>0.0661693490670941</c:v>
                </c:pt>
                <c:pt idx="25">
                  <c:v>0.0663028179723603</c:v>
                </c:pt>
                <c:pt idx="26">
                  <c:v>0.0666356251722016</c:v>
                </c:pt>
              </c:numCache>
            </c:numRef>
          </c:val>
        </c:ser>
        <c:ser>
          <c:idx val="3"/>
          <c:order val="3"/>
          <c:tx>
            <c:strRef>
              <c:f>'Economic result'!$F$148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result'!$F$149:$F$175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0.0124613870926432</c:v>
                </c:pt>
                <c:pt idx="6">
                  <c:v>0.0143162415877108</c:v>
                </c:pt>
                <c:pt idx="7">
                  <c:v>0.0140853616752376</c:v>
                </c:pt>
                <c:pt idx="8">
                  <c:v>0.0143611196738877</c:v>
                </c:pt>
                <c:pt idx="9">
                  <c:v>0.0146098308509987</c:v>
                </c:pt>
                <c:pt idx="10">
                  <c:v>0.0147425454717507</c:v>
                </c:pt>
                <c:pt idx="11">
                  <c:v>0.0148487389348056</c:v>
                </c:pt>
                <c:pt idx="12">
                  <c:v>0.0161386158857814</c:v>
                </c:pt>
                <c:pt idx="13">
                  <c:v>0.0161386158857814</c:v>
                </c:pt>
                <c:pt idx="14">
                  <c:v>0.0161386158857814</c:v>
                </c:pt>
                <c:pt idx="15">
                  <c:v>0.0161386158857814</c:v>
                </c:pt>
                <c:pt idx="16">
                  <c:v>0.0161386158857814</c:v>
                </c:pt>
                <c:pt idx="17">
                  <c:v>0.0161386158857814</c:v>
                </c:pt>
                <c:pt idx="18">
                  <c:v>0.0161386158857814</c:v>
                </c:pt>
                <c:pt idx="19">
                  <c:v>0.0161386158857814</c:v>
                </c:pt>
                <c:pt idx="20">
                  <c:v>0.0161386158857814</c:v>
                </c:pt>
                <c:pt idx="21">
                  <c:v>0.0161386158857814</c:v>
                </c:pt>
                <c:pt idx="22">
                  <c:v>0.0161386158857814</c:v>
                </c:pt>
                <c:pt idx="23">
                  <c:v>0.0161386158857814</c:v>
                </c:pt>
                <c:pt idx="24">
                  <c:v>0.0161386158857814</c:v>
                </c:pt>
                <c:pt idx="25">
                  <c:v>0.0161386158857814</c:v>
                </c:pt>
                <c:pt idx="26">
                  <c:v>0.0161386158857814</c:v>
                </c:pt>
              </c:numCache>
            </c:numRef>
          </c:val>
        </c:ser>
        <c:gapWidth val="100"/>
        <c:overlap val="100"/>
        <c:axId val="95139740"/>
        <c:axId val="34567685"/>
      </c:barChart>
      <c:lineChart>
        <c:grouping val="stacked"/>
        <c:varyColors val="0"/>
        <c:ser>
          <c:idx val="4"/>
          <c:order val="4"/>
          <c:tx>
            <c:strRef>
              <c:f>'Economic result'!$G$148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result'!$G$149:$G$175</c:f>
              <c:numCache>
                <c:formatCode>General</c:formatCode>
                <c:ptCount val="27"/>
                <c:pt idx="0">
                  <c:v>0.00115825366281494</c:v>
                </c:pt>
                <c:pt idx="1">
                  <c:v>-0.0119147510354155</c:v>
                </c:pt>
                <c:pt idx="2">
                  <c:v>-0.0194042217806141</c:v>
                </c:pt>
                <c:pt idx="3">
                  <c:v>-0.0264354011324795</c:v>
                </c:pt>
                <c:pt idx="4">
                  <c:v>-0.0218368767641793</c:v>
                </c:pt>
                <c:pt idx="5">
                  <c:v>-0.0262573391320809</c:v>
                </c:pt>
                <c:pt idx="6">
                  <c:v>-0.0340420154380904</c:v>
                </c:pt>
                <c:pt idx="7">
                  <c:v>-0.0241142661189296</c:v>
                </c:pt>
                <c:pt idx="8">
                  <c:v>-0.0293375509018676</c:v>
                </c:pt>
                <c:pt idx="9">
                  <c:v>-0.0329829486545308</c:v>
                </c:pt>
                <c:pt idx="10">
                  <c:v>-0.0342411063837224</c:v>
                </c:pt>
                <c:pt idx="11">
                  <c:v>-0.036262849080412</c:v>
                </c:pt>
                <c:pt idx="12">
                  <c:v>-0.0366656803706218</c:v>
                </c:pt>
                <c:pt idx="13">
                  <c:v>-0.0377419883982749</c:v>
                </c:pt>
                <c:pt idx="14">
                  <c:v>-0.0388510245178319</c:v>
                </c:pt>
                <c:pt idx="15">
                  <c:v>-0.0382582814267557</c:v>
                </c:pt>
                <c:pt idx="16">
                  <c:v>-0.0370483199561389</c:v>
                </c:pt>
                <c:pt idx="17">
                  <c:v>-0.0371637515437612</c:v>
                </c:pt>
                <c:pt idx="18">
                  <c:v>-0.0364400543250474</c:v>
                </c:pt>
                <c:pt idx="19">
                  <c:v>-0.0357852884555704</c:v>
                </c:pt>
                <c:pt idx="20">
                  <c:v>-0.0357277995506045</c:v>
                </c:pt>
                <c:pt idx="21">
                  <c:v>-0.0350865240546599</c:v>
                </c:pt>
                <c:pt idx="22">
                  <c:v>-0.0341865739128121</c:v>
                </c:pt>
                <c:pt idx="23">
                  <c:v>-0.033296030208004</c:v>
                </c:pt>
                <c:pt idx="24">
                  <c:v>-0.0322936948558294</c:v>
                </c:pt>
                <c:pt idx="25">
                  <c:v>-0.0323654976477737</c:v>
                </c:pt>
                <c:pt idx="26">
                  <c:v>-0.0311402824214768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5139740"/>
        <c:axId val="34567685"/>
      </c:lineChart>
      <c:catAx>
        <c:axId val="951397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34567685"/>
        <c:crosses val="autoZero"/>
        <c:auto val="1"/>
        <c:lblAlgn val="ctr"/>
        <c:lblOffset val="100"/>
      </c:catAx>
      <c:valAx>
        <c:axId val="345676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95139740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13"/>
            <c:spPr>
              <a:solidFill>
                <a:srgbClr val="004586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General</c:formatCode>
                <c:ptCount val="48"/>
                <c:pt idx="0">
                  <c:v>-0.000446069275463893</c:v>
                </c:pt>
                <c:pt idx="1">
                  <c:v>-0.0130853294610615</c:v>
                </c:pt>
                <c:pt idx="2">
                  <c:v>-0.00637934959758819</c:v>
                </c:pt>
                <c:pt idx="3">
                  <c:v>-0.00528730473079139</c:v>
                </c:pt>
                <c:pt idx="4">
                  <c:v>-0.00315594528811225</c:v>
                </c:pt>
                <c:pt idx="5">
                  <c:v>-0.00266006212398561</c:v>
                </c:pt>
                <c:pt idx="6">
                  <c:v>-0.0077596880146275</c:v>
                </c:pt>
                <c:pt idx="7">
                  <c:v>-0.00673854445377408</c:v>
                </c:pt>
                <c:pt idx="8">
                  <c:v>-0.0101649287372602</c:v>
                </c:pt>
                <c:pt idx="9">
                  <c:v>-0.0114398617982835</c:v>
                </c:pt>
                <c:pt idx="10">
                  <c:v>-0.00492707399415027</c:v>
                </c:pt>
                <c:pt idx="11">
                  <c:v>0.00382133245719463</c:v>
                </c:pt>
                <c:pt idx="12">
                  <c:v>0.00757769102751198</c:v>
                </c:pt>
                <c:pt idx="13">
                  <c:v>0.00917791831736937</c:v>
                </c:pt>
                <c:pt idx="14">
                  <c:v>0.0108470293692913</c:v>
                </c:pt>
                <c:pt idx="15">
                  <c:v>0.00473047402209589</c:v>
                </c:pt>
                <c:pt idx="16">
                  <c:v>0.00347884656778641</c:v>
                </c:pt>
                <c:pt idx="17">
                  <c:v>0.00411235591593429</c:v>
                </c:pt>
                <c:pt idx="18">
                  <c:v>0.00326307905881009</c:v>
                </c:pt>
                <c:pt idx="19">
                  <c:v>0.00105161751029002</c:v>
                </c:pt>
                <c:pt idx="20">
                  <c:v>-0.000951668558161176</c:v>
                </c:pt>
                <c:pt idx="21">
                  <c:v>-0.00129286375596846</c:v>
                </c:pt>
                <c:pt idx="22">
                  <c:v>-0.00750733306177321</c:v>
                </c:pt>
                <c:pt idx="23">
                  <c:v>-0.0203467996958489</c:v>
                </c:pt>
                <c:pt idx="24">
                  <c:v>-0.0241047020081896</c:v>
                </c:pt>
                <c:pt idx="25">
                  <c:v>-0.0182717978002125</c:v>
                </c:pt>
                <c:pt idx="26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14"/>
            <c:spPr>
              <a:solidFill>
                <a:srgbClr val="ffd320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General</c:formatCode>
                <c:ptCount val="48"/>
                <c:pt idx="21">
                  <c:v>0.00115825366281495</c:v>
                </c:pt>
                <c:pt idx="22">
                  <c:v>-0.0119147510354156</c:v>
                </c:pt>
                <c:pt idx="23">
                  <c:v>-0.0194042217806141</c:v>
                </c:pt>
                <c:pt idx="24">
                  <c:v>-0.0264354011324795</c:v>
                </c:pt>
                <c:pt idx="25">
                  <c:v>-0.0218368767641793</c:v>
                </c:pt>
                <c:pt idx="26">
                  <c:v>-0.0262573391320809</c:v>
                </c:pt>
                <c:pt idx="27">
                  <c:v>-0.0340420154380904</c:v>
                </c:pt>
                <c:pt idx="28">
                  <c:v>-0.0241142661189296</c:v>
                </c:pt>
                <c:pt idx="29">
                  <c:v>-0.0293375509018676</c:v>
                </c:pt>
                <c:pt idx="30">
                  <c:v>-0.0329829486545308</c:v>
                </c:pt>
                <c:pt idx="31">
                  <c:v>-0.0342411063837224</c:v>
                </c:pt>
                <c:pt idx="32">
                  <c:v>-0.036262849080412</c:v>
                </c:pt>
                <c:pt idx="33">
                  <c:v>-0.0366656803706218</c:v>
                </c:pt>
                <c:pt idx="34">
                  <c:v>-0.037741988398275</c:v>
                </c:pt>
                <c:pt idx="35">
                  <c:v>-0.0388510245178319</c:v>
                </c:pt>
                <c:pt idx="36">
                  <c:v>-0.0382582814267558</c:v>
                </c:pt>
                <c:pt idx="37">
                  <c:v>-0.0370483199561389</c:v>
                </c:pt>
                <c:pt idx="38">
                  <c:v>-0.0371637515437612</c:v>
                </c:pt>
                <c:pt idx="39">
                  <c:v>-0.0364400543250474</c:v>
                </c:pt>
                <c:pt idx="40">
                  <c:v>-0.0357852884555704</c:v>
                </c:pt>
                <c:pt idx="41">
                  <c:v>-0.0357277995506045</c:v>
                </c:pt>
                <c:pt idx="42">
                  <c:v>-0.0350865240546599</c:v>
                </c:pt>
                <c:pt idx="43">
                  <c:v>-0.0341865739128121</c:v>
                </c:pt>
                <c:pt idx="44">
                  <c:v>-0.033296030208004</c:v>
                </c:pt>
                <c:pt idx="45">
                  <c:v>-0.0322936948558294</c:v>
                </c:pt>
                <c:pt idx="46">
                  <c:v>-0.0323654976477737</c:v>
                </c:pt>
                <c:pt idx="47">
                  <c:v>-0.0311402824214768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circle"/>
            <c:size val="12"/>
            <c:spPr>
              <a:solidFill>
                <a:srgbClr val="c5000b"/>
              </a:solidFill>
            </c:spPr>
          </c:marker>
          <c:dPt>
            <c:idx val="40"/>
            <c:marker>
              <c:symbol val="circle"/>
              <c:size val="12"/>
              <c:spPr>
                <a:solidFill>
                  <a:srgbClr val="c5000b"/>
                </a:solidFill>
              </c:spPr>
            </c:marker>
          </c:dPt>
          <c:dLbls>
            <c:numFmt formatCode="0.0%" sourceLinked="1"/>
            <c:dLbl>
              <c:idx val="40"/>
              <c:numFmt formatCode="0.0%" sourceLinked="1"/>
              <c:txPr>
                <a:bodyPr/>
                <a:lstStyle/>
                <a:p>
                  <a:pPr>
                    <a:defRPr b="0" lang="es-AR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General</c:formatCode>
                <c:ptCount val="48"/>
                <c:pt idx="27">
                  <c:v>-0.0345699011204376</c:v>
                </c:pt>
                <c:pt idx="28">
                  <c:v>-0.0240897107669349</c:v>
                </c:pt>
                <c:pt idx="29">
                  <c:v>-0.0280336876178409</c:v>
                </c:pt>
                <c:pt idx="30">
                  <c:v>-0.0323137494437411</c:v>
                </c:pt>
                <c:pt idx="31">
                  <c:v>-0.0350464418927497</c:v>
                </c:pt>
                <c:pt idx="32">
                  <c:v>-0.0373610890369105</c:v>
                </c:pt>
                <c:pt idx="33">
                  <c:v>-0.0390866228557119</c:v>
                </c:pt>
                <c:pt idx="34">
                  <c:v>-0.0423290037411633</c:v>
                </c:pt>
                <c:pt idx="35">
                  <c:v>-0.044371519609131</c:v>
                </c:pt>
                <c:pt idx="36">
                  <c:v>-0.0464356568275031</c:v>
                </c:pt>
                <c:pt idx="37">
                  <c:v>-0.0460407888589964</c:v>
                </c:pt>
                <c:pt idx="38">
                  <c:v>-0.0460454864974851</c:v>
                </c:pt>
                <c:pt idx="39">
                  <c:v>-0.046377220234118</c:v>
                </c:pt>
                <c:pt idx="40">
                  <c:v>-0.0456845706387304</c:v>
                </c:pt>
                <c:pt idx="41">
                  <c:v>-0.0448056707549772</c:v>
                </c:pt>
                <c:pt idx="42">
                  <c:v>-0.0444630198570417</c:v>
                </c:pt>
                <c:pt idx="43">
                  <c:v>-0.0441643686317468</c:v>
                </c:pt>
                <c:pt idx="44">
                  <c:v>-0.0434586417302224</c:v>
                </c:pt>
                <c:pt idx="45">
                  <c:v>-0.0436680459445581</c:v>
                </c:pt>
                <c:pt idx="46">
                  <c:v>-0.0429994345216851</c:v>
                </c:pt>
                <c:pt idx="47">
                  <c:v>-0.04187067031693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548235"/>
            </a:solidFill>
            <a:ln w="28800">
              <a:solidFill>
                <a:srgbClr val="548235"/>
              </a:solidFill>
              <a:round/>
            </a:ln>
          </c:spPr>
          <c:marker>
            <c:symbol val="diamond"/>
            <c:size val="15"/>
            <c:spPr>
              <a:solidFill>
                <a:srgbClr val="548235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General</c:formatCode>
                <c:ptCount val="48"/>
                <c:pt idx="27">
                  <c:v>-0.0337530922394755</c:v>
                </c:pt>
                <c:pt idx="28">
                  <c:v>-0.0245502839355874</c:v>
                </c:pt>
                <c:pt idx="29">
                  <c:v>-0.0305068501894275</c:v>
                </c:pt>
                <c:pt idx="30">
                  <c:v>-0.0354632519978785</c:v>
                </c:pt>
                <c:pt idx="31">
                  <c:v>-0.0371360627262639</c:v>
                </c:pt>
                <c:pt idx="32">
                  <c:v>-0.0387880628352161</c:v>
                </c:pt>
                <c:pt idx="33">
                  <c:v>-0.0410209982894688</c:v>
                </c:pt>
                <c:pt idx="34">
                  <c:v>-0.0428661412902137</c:v>
                </c:pt>
                <c:pt idx="35">
                  <c:v>-0.0418255388410366</c:v>
                </c:pt>
                <c:pt idx="36">
                  <c:v>-0.0412563405037345</c:v>
                </c:pt>
                <c:pt idx="37">
                  <c:v>-0.0396885026243029</c:v>
                </c:pt>
                <c:pt idx="38">
                  <c:v>-0.0390361040140698</c:v>
                </c:pt>
                <c:pt idx="39">
                  <c:v>-0.0382531456850099</c:v>
                </c:pt>
                <c:pt idx="40">
                  <c:v>-0.0377028201875522</c:v>
                </c:pt>
                <c:pt idx="41">
                  <c:v>-0.0357474241559826</c:v>
                </c:pt>
                <c:pt idx="42">
                  <c:v>-0.0350344273710199</c:v>
                </c:pt>
                <c:pt idx="43">
                  <c:v>-0.0339800552169921</c:v>
                </c:pt>
                <c:pt idx="44">
                  <c:v>-0.0326958871579241</c:v>
                </c:pt>
                <c:pt idx="45">
                  <c:v>-0.0315227450534141</c:v>
                </c:pt>
                <c:pt idx="46">
                  <c:v>-0.0306783960366495</c:v>
                </c:pt>
                <c:pt idx="47">
                  <c:v>-0.0303227093978056</c:v>
                </c:pt>
              </c:numCache>
            </c:numRef>
          </c:yVal>
          <c:smooth val="0"/>
        </c:ser>
        <c:axId val="65590011"/>
        <c:axId val="4072249"/>
      </c:scatterChart>
      <c:valAx>
        <c:axId val="65590011"/>
        <c:scaling>
          <c:orientation val="minMax"/>
          <c:max val="2040"/>
          <c:min val="1993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 rot="5400000"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072249"/>
        <c:crosses val="autoZero"/>
        <c:crossBetween val="midCat"/>
        <c:majorUnit val="2"/>
      </c:valAx>
      <c:valAx>
        <c:axId val="4072249"/>
        <c:scaling>
          <c:orientation val="minMax"/>
          <c:min val="-0.06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559001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lang="es-AR" sz="2000" spc="-1" strike="noStrike">
              <a:latin typeface="Arial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result'!$C$148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result'!$C$149:$C$160</c:f>
              <c:numCache>
                <c:formatCode>General</c:formatCode>
                <c:ptCount val="12"/>
                <c:pt idx="0">
                  <c:v>-0.0100080003976103</c:v>
                </c:pt>
                <c:pt idx="1">
                  <c:v>-0.0108295290339839</c:v>
                </c:pt>
                <c:pt idx="2">
                  <c:v>-0.0120066425234995</c:v>
                </c:pt>
                <c:pt idx="3">
                  <c:v>-0.0154323264568133</c:v>
                </c:pt>
                <c:pt idx="4">
                  <c:v>-0.0142170624303096</c:v>
                </c:pt>
                <c:pt idx="5">
                  <c:v>-0.0135381023056581</c:v>
                </c:pt>
                <c:pt idx="6">
                  <c:v>-0.014463357517358</c:v>
                </c:pt>
                <c:pt idx="7">
                  <c:v>-0.0132084172148475</c:v>
                </c:pt>
                <c:pt idx="8">
                  <c:v>-0.0141596125282453</c:v>
                </c:pt>
                <c:pt idx="9">
                  <c:v>-0.0147655053403102</c:v>
                </c:pt>
                <c:pt idx="10">
                  <c:v>-0.0150374124576434</c:v>
                </c:pt>
                <c:pt idx="11">
                  <c:v>-0.0151137754156752</c:v>
                </c:pt>
              </c:numCache>
            </c:numRef>
          </c:val>
        </c:ser>
        <c:ser>
          <c:idx val="1"/>
          <c:order val="1"/>
          <c:tx>
            <c:strRef>
              <c:f>'Economic result'!$D$148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result'!$D$149:$D$160</c:f>
              <c:numCache>
                <c:formatCode>General</c:formatCode>
                <c:ptCount val="12"/>
                <c:pt idx="0">
                  <c:v>-0.0636642641339578</c:v>
                </c:pt>
                <c:pt idx="1">
                  <c:v>-0.0830665025814917</c:v>
                </c:pt>
                <c:pt idx="2">
                  <c:v>-0.082141043339025</c:v>
                </c:pt>
                <c:pt idx="3">
                  <c:v>-0.084924466669661</c:v>
                </c:pt>
                <c:pt idx="4">
                  <c:v>-0.0822399373724801</c:v>
                </c:pt>
                <c:pt idx="5">
                  <c:v>-0.0767398432299661</c:v>
                </c:pt>
                <c:pt idx="6">
                  <c:v>-0.092496783252607</c:v>
                </c:pt>
                <c:pt idx="7">
                  <c:v>-0.0829417301732775</c:v>
                </c:pt>
                <c:pt idx="8">
                  <c:v>-0.0877751176671113</c:v>
                </c:pt>
                <c:pt idx="9">
                  <c:v>-0.091519156855689</c:v>
                </c:pt>
                <c:pt idx="10">
                  <c:v>-0.0939581557560256</c:v>
                </c:pt>
                <c:pt idx="11">
                  <c:v>-0.0971444678841442</c:v>
                </c:pt>
              </c:numCache>
            </c:numRef>
          </c:val>
        </c:ser>
        <c:ser>
          <c:idx val="2"/>
          <c:order val="2"/>
          <c:tx>
            <c:strRef>
              <c:f>'Economic result'!$E$148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result'!$E$149:$E$160</c:f>
              <c:numCache>
                <c:formatCode>General</c:formatCode>
                <c:ptCount val="12"/>
                <c:pt idx="0">
                  <c:v>0.0539797598100557</c:v>
                </c:pt>
                <c:pt idx="1">
                  <c:v>0.0607395187891978</c:v>
                </c:pt>
                <c:pt idx="2">
                  <c:v>0.0611320051364955</c:v>
                </c:pt>
                <c:pt idx="3">
                  <c:v>0.0628649338766236</c:v>
                </c:pt>
                <c:pt idx="4">
                  <c:v>0.0587398562806465</c:v>
                </c:pt>
                <c:pt idx="5">
                  <c:v>0.0515592193109002</c:v>
                </c:pt>
                <c:pt idx="6">
                  <c:v>0.0586018837441637</c:v>
                </c:pt>
                <c:pt idx="7">
                  <c:v>0.0579505195939578</c:v>
                </c:pt>
                <c:pt idx="8">
                  <c:v>0.0582360596196013</c:v>
                </c:pt>
                <c:pt idx="9">
                  <c:v>0.0586918826904697</c:v>
                </c:pt>
                <c:pt idx="10">
                  <c:v>0.0600119163581959</c:v>
                </c:pt>
                <c:pt idx="11">
                  <c:v>0.0611466552846018</c:v>
                </c:pt>
              </c:numCache>
            </c:numRef>
          </c:val>
        </c:ser>
        <c:ser>
          <c:idx val="3"/>
          <c:order val="3"/>
          <c:tx>
            <c:strRef>
              <c:f>'Economic result'!$F$148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result'!$F$149:$F$160</c:f>
              <c:numCache>
                <c:formatCode>General</c:formatCode>
                <c:ptCount val="12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0.0124613870926432</c:v>
                </c:pt>
                <c:pt idx="6">
                  <c:v>0.0143162415877108</c:v>
                </c:pt>
                <c:pt idx="7">
                  <c:v>0.0140853616752376</c:v>
                </c:pt>
                <c:pt idx="8">
                  <c:v>0.0143611196738877</c:v>
                </c:pt>
                <c:pt idx="9">
                  <c:v>0.0146098308509987</c:v>
                </c:pt>
                <c:pt idx="10">
                  <c:v>0.0147425454717507</c:v>
                </c:pt>
                <c:pt idx="11">
                  <c:v>0.0148487389348056</c:v>
                </c:pt>
              </c:numCache>
            </c:numRef>
          </c:val>
        </c:ser>
        <c:gapWidth val="100"/>
        <c:overlap val="100"/>
        <c:axId val="24232160"/>
        <c:axId val="79800968"/>
      </c:barChart>
      <c:lineChart>
        <c:grouping val="stacked"/>
        <c:varyColors val="0"/>
        <c:ser>
          <c:idx val="4"/>
          <c:order val="4"/>
          <c:tx>
            <c:strRef>
              <c:f>'Economic result'!$G$148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result'!$G$149:$G$160</c:f>
              <c:numCache>
                <c:formatCode>General</c:formatCode>
                <c:ptCount val="12"/>
                <c:pt idx="0">
                  <c:v>0.00115825366281494</c:v>
                </c:pt>
                <c:pt idx="1">
                  <c:v>-0.0119147510354155</c:v>
                </c:pt>
                <c:pt idx="2">
                  <c:v>-0.0194042217806141</c:v>
                </c:pt>
                <c:pt idx="3">
                  <c:v>-0.0264354011324795</c:v>
                </c:pt>
                <c:pt idx="4">
                  <c:v>-0.0218368767641793</c:v>
                </c:pt>
                <c:pt idx="5">
                  <c:v>-0.0262573391320809</c:v>
                </c:pt>
                <c:pt idx="6">
                  <c:v>-0.0340420154380904</c:v>
                </c:pt>
                <c:pt idx="7">
                  <c:v>-0.0241142661189296</c:v>
                </c:pt>
                <c:pt idx="8">
                  <c:v>-0.0293375509018676</c:v>
                </c:pt>
                <c:pt idx="9">
                  <c:v>-0.0329829486545308</c:v>
                </c:pt>
                <c:pt idx="10">
                  <c:v>-0.0342411063837224</c:v>
                </c:pt>
                <c:pt idx="11">
                  <c:v>-0.036262849080412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4232160"/>
        <c:axId val="79800968"/>
      </c:lineChart>
      <c:catAx>
        <c:axId val="2423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79800968"/>
        <c:crosses val="autoZero"/>
        <c:auto val="1"/>
        <c:lblAlgn val="ctr"/>
        <c:lblOffset val="100"/>
      </c:catAx>
      <c:valAx>
        <c:axId val="798009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24232160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7.xml"/><Relationship Id="rId2" Type="http://schemas.openxmlformats.org/officeDocument/2006/relationships/chart" Target="../charts/chart108.xml"/><Relationship Id="rId3" Type="http://schemas.openxmlformats.org/officeDocument/2006/relationships/chart" Target="../charts/chart10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1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11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12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13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1.wmf"/><Relationship Id="rId2" Type="http://schemas.openxmlformats.org/officeDocument/2006/relationships/image" Target="../media/image12.wmf"/><Relationship Id="rId3" Type="http://schemas.openxmlformats.org/officeDocument/2006/relationships/chart" Target="../charts/chart114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15.xml"/><Relationship Id="rId2" Type="http://schemas.openxmlformats.org/officeDocument/2006/relationships/chart" Target="../charts/chart116.xml"/><Relationship Id="rId3" Type="http://schemas.openxmlformats.org/officeDocument/2006/relationships/chart" Target="../charts/chart117.xml"/><Relationship Id="rId4" Type="http://schemas.openxmlformats.org/officeDocument/2006/relationships/chart" Target="../charts/chart118.xml"/><Relationship Id="rId5" Type="http://schemas.openxmlformats.org/officeDocument/2006/relationships/chart" Target="../charts/chart119.xml"/><Relationship Id="rId6" Type="http://schemas.openxmlformats.org/officeDocument/2006/relationships/chart" Target="../charts/chart1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278280</xdr:colOff>
      <xdr:row>123</xdr:row>
      <xdr:rowOff>2520</xdr:rowOff>
    </xdr:from>
    <xdr:to>
      <xdr:col>10</xdr:col>
      <xdr:colOff>107280</xdr:colOff>
      <xdr:row>142</xdr:row>
      <xdr:rowOff>140040</xdr:rowOff>
    </xdr:to>
    <xdr:graphicFrame>
      <xdr:nvGraphicFramePr>
        <xdr:cNvPr id="0" name=""/>
        <xdr:cNvGraphicFramePr/>
      </xdr:nvGraphicFramePr>
      <xdr:xfrm>
        <a:off x="2830680" y="19997280"/>
        <a:ext cx="5979600" cy="322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698760</xdr:colOff>
      <xdr:row>120</xdr:row>
      <xdr:rowOff>82440</xdr:rowOff>
    </xdr:from>
    <xdr:to>
      <xdr:col>20</xdr:col>
      <xdr:colOff>198720</xdr:colOff>
      <xdr:row>140</xdr:row>
      <xdr:rowOff>56520</xdr:rowOff>
    </xdr:to>
    <xdr:graphicFrame>
      <xdr:nvGraphicFramePr>
        <xdr:cNvPr id="1" name=""/>
        <xdr:cNvGraphicFramePr/>
      </xdr:nvGraphicFramePr>
      <xdr:xfrm>
        <a:off x="12035880" y="19589400"/>
        <a:ext cx="5968080" cy="322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328320</xdr:colOff>
      <xdr:row>122</xdr:row>
      <xdr:rowOff>126000</xdr:rowOff>
    </xdr:from>
    <xdr:to>
      <xdr:col>27</xdr:col>
      <xdr:colOff>374760</xdr:colOff>
      <xdr:row>142</xdr:row>
      <xdr:rowOff>100080</xdr:rowOff>
    </xdr:to>
    <xdr:graphicFrame>
      <xdr:nvGraphicFramePr>
        <xdr:cNvPr id="2" name=""/>
        <xdr:cNvGraphicFramePr/>
      </xdr:nvGraphicFramePr>
      <xdr:xfrm>
        <a:off x="18133560" y="19958040"/>
        <a:ext cx="6002640" cy="322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426600</xdr:colOff>
      <xdr:row>2</xdr:row>
      <xdr:rowOff>123120</xdr:rowOff>
    </xdr:from>
    <xdr:to>
      <xdr:col>17</xdr:col>
      <xdr:colOff>766800</xdr:colOff>
      <xdr:row>21</xdr:row>
      <xdr:rowOff>134640</xdr:rowOff>
    </xdr:to>
    <xdr:graphicFrame>
      <xdr:nvGraphicFramePr>
        <xdr:cNvPr id="3" name=""/>
        <xdr:cNvGraphicFramePr/>
      </xdr:nvGraphicFramePr>
      <xdr:xfrm>
        <a:off x="12078720" y="460800"/>
        <a:ext cx="3723480" cy="358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423360</xdr:colOff>
      <xdr:row>4</xdr:row>
      <xdr:rowOff>174240</xdr:rowOff>
    </xdr:from>
    <xdr:to>
      <xdr:col>16</xdr:col>
      <xdr:colOff>762120</xdr:colOff>
      <xdr:row>26</xdr:row>
      <xdr:rowOff>57600</xdr:rowOff>
    </xdr:to>
    <xdr:graphicFrame>
      <xdr:nvGraphicFramePr>
        <xdr:cNvPr id="4" name=""/>
        <xdr:cNvGraphicFramePr/>
      </xdr:nvGraphicFramePr>
      <xdr:xfrm>
        <a:off x="11229480" y="1212840"/>
        <a:ext cx="3722040" cy="357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430560</xdr:colOff>
      <xdr:row>4</xdr:row>
      <xdr:rowOff>130320</xdr:rowOff>
    </xdr:from>
    <xdr:to>
      <xdr:col>16</xdr:col>
      <xdr:colOff>769320</xdr:colOff>
      <xdr:row>26</xdr:row>
      <xdr:rowOff>13680</xdr:rowOff>
    </xdr:to>
    <xdr:graphicFrame>
      <xdr:nvGraphicFramePr>
        <xdr:cNvPr id="5" name=""/>
        <xdr:cNvGraphicFramePr/>
      </xdr:nvGraphicFramePr>
      <xdr:xfrm>
        <a:off x="11236680" y="1168920"/>
        <a:ext cx="3722040" cy="357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317880</xdr:colOff>
      <xdr:row>0</xdr:row>
      <xdr:rowOff>46080</xdr:rowOff>
    </xdr:from>
    <xdr:to>
      <xdr:col>20</xdr:col>
      <xdr:colOff>569160</xdr:colOff>
      <xdr:row>35</xdr:row>
      <xdr:rowOff>42480</xdr:rowOff>
    </xdr:to>
    <xdr:graphicFrame>
      <xdr:nvGraphicFramePr>
        <xdr:cNvPr id="6" name="Chart 1"/>
        <xdr:cNvGraphicFramePr/>
      </xdr:nvGraphicFramePr>
      <xdr:xfrm>
        <a:off x="6175440" y="46080"/>
        <a:ext cx="7410960" cy="68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27000</xdr:colOff>
      <xdr:row>76</xdr:row>
      <xdr:rowOff>36000</xdr:rowOff>
    </xdr:from>
    <xdr:to>
      <xdr:col>21</xdr:col>
      <xdr:colOff>244080</xdr:colOff>
      <xdr:row>83</xdr:row>
      <xdr:rowOff>153360</xdr:rowOff>
    </xdr:to>
    <xdr:pic>
      <xdr:nvPicPr>
        <xdr:cNvPr id="7" name="Image 2" descr=""/>
        <xdr:cNvPicPr/>
      </xdr:nvPicPr>
      <xdr:blipFill>
        <a:blip r:embed="rId1"/>
        <a:stretch/>
      </xdr:blipFill>
      <xdr:spPr>
        <a:xfrm>
          <a:off x="7513560" y="13689000"/>
          <a:ext cx="10199160" cy="12553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349560</xdr:colOff>
      <xdr:row>40</xdr:row>
      <xdr:rowOff>43560</xdr:rowOff>
    </xdr:from>
    <xdr:to>
      <xdr:col>26</xdr:col>
      <xdr:colOff>423000</xdr:colOff>
      <xdr:row>73</xdr:row>
      <xdr:rowOff>112320</xdr:rowOff>
    </xdr:to>
    <xdr:pic>
      <xdr:nvPicPr>
        <xdr:cNvPr id="8" name="Image 1" descr=""/>
        <xdr:cNvPicPr/>
      </xdr:nvPicPr>
      <xdr:blipFill>
        <a:blip r:embed="rId2"/>
        <a:stretch/>
      </xdr:blipFill>
      <xdr:spPr>
        <a:xfrm>
          <a:off x="8667720" y="7844400"/>
          <a:ext cx="13383360" cy="543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105120</xdr:colOff>
      <xdr:row>0</xdr:row>
      <xdr:rowOff>327960</xdr:rowOff>
    </xdr:from>
    <xdr:to>
      <xdr:col>24</xdr:col>
      <xdr:colOff>716040</xdr:colOff>
      <xdr:row>36</xdr:row>
      <xdr:rowOff>142200</xdr:rowOff>
    </xdr:to>
    <xdr:graphicFrame>
      <xdr:nvGraphicFramePr>
        <xdr:cNvPr id="9" name="Chart 1"/>
        <xdr:cNvGraphicFramePr/>
      </xdr:nvGraphicFramePr>
      <xdr:xfrm>
        <a:off x="6759720" y="327960"/>
        <a:ext cx="13920480" cy="696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31320</xdr:colOff>
      <xdr:row>3</xdr:row>
      <xdr:rowOff>6840</xdr:rowOff>
    </xdr:from>
    <xdr:to>
      <xdr:col>29</xdr:col>
      <xdr:colOff>641880</xdr:colOff>
      <xdr:row>41</xdr:row>
      <xdr:rowOff>86760</xdr:rowOff>
    </xdr:to>
    <xdr:graphicFrame>
      <xdr:nvGraphicFramePr>
        <xdr:cNvPr id="10" name="Chart 1"/>
        <xdr:cNvGraphicFramePr/>
      </xdr:nvGraphicFramePr>
      <xdr:xfrm>
        <a:off x="10845360" y="1496520"/>
        <a:ext cx="13920120" cy="706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27720</xdr:colOff>
      <xdr:row>140</xdr:row>
      <xdr:rowOff>360</xdr:rowOff>
    </xdr:from>
    <xdr:to>
      <xdr:col>15</xdr:col>
      <xdr:colOff>637920</xdr:colOff>
      <xdr:row>193</xdr:row>
      <xdr:rowOff>81000</xdr:rowOff>
    </xdr:to>
    <xdr:graphicFrame>
      <xdr:nvGraphicFramePr>
        <xdr:cNvPr id="11" name=""/>
        <xdr:cNvGraphicFramePr/>
      </xdr:nvGraphicFramePr>
      <xdr:xfrm>
        <a:off x="6682320" y="24629400"/>
        <a:ext cx="6433200" cy="869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28080</xdr:colOff>
      <xdr:row>3</xdr:row>
      <xdr:rowOff>11880</xdr:rowOff>
    </xdr:from>
    <xdr:to>
      <xdr:col>48</xdr:col>
      <xdr:colOff>638640</xdr:colOff>
      <xdr:row>41</xdr:row>
      <xdr:rowOff>91800</xdr:rowOff>
    </xdr:to>
    <xdr:graphicFrame>
      <xdr:nvGraphicFramePr>
        <xdr:cNvPr id="12" name="Chart 1"/>
        <xdr:cNvGraphicFramePr/>
      </xdr:nvGraphicFramePr>
      <xdr:xfrm>
        <a:off x="26647200" y="1501560"/>
        <a:ext cx="13920120" cy="706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566280</xdr:colOff>
      <xdr:row>122</xdr:row>
      <xdr:rowOff>20520</xdr:rowOff>
    </xdr:from>
    <xdr:to>
      <xdr:col>23</xdr:col>
      <xdr:colOff>401040</xdr:colOff>
      <xdr:row>179</xdr:row>
      <xdr:rowOff>109080</xdr:rowOff>
    </xdr:to>
    <xdr:graphicFrame>
      <xdr:nvGraphicFramePr>
        <xdr:cNvPr id="13" name=""/>
        <xdr:cNvGraphicFramePr/>
      </xdr:nvGraphicFramePr>
      <xdr:xfrm>
        <a:off x="12211920" y="21723480"/>
        <a:ext cx="7321320" cy="935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25</xdr:col>
      <xdr:colOff>255960</xdr:colOff>
      <xdr:row>91</xdr:row>
      <xdr:rowOff>151560</xdr:rowOff>
    </xdr:from>
    <xdr:to>
      <xdr:col>34</xdr:col>
      <xdr:colOff>76320</xdr:colOff>
      <xdr:row>149</xdr:row>
      <xdr:rowOff>78480</xdr:rowOff>
    </xdr:to>
    <xdr:graphicFrame>
      <xdr:nvGraphicFramePr>
        <xdr:cNvPr id="14" name="Chart 1"/>
        <xdr:cNvGraphicFramePr/>
      </xdr:nvGraphicFramePr>
      <xdr:xfrm>
        <a:off x="21052080" y="16814880"/>
        <a:ext cx="7306920" cy="935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720</xdr:colOff>
      <xdr:row>164</xdr:row>
      <xdr:rowOff>150840</xdr:rowOff>
    </xdr:from>
    <xdr:to>
      <xdr:col>30</xdr:col>
      <xdr:colOff>661680</xdr:colOff>
      <xdr:row>222</xdr:row>
      <xdr:rowOff>76680</xdr:rowOff>
    </xdr:to>
    <xdr:graphicFrame>
      <xdr:nvGraphicFramePr>
        <xdr:cNvPr id="15" name=""/>
        <xdr:cNvGraphicFramePr/>
      </xdr:nvGraphicFramePr>
      <xdr:xfrm>
        <a:off x="18301320" y="28681200"/>
        <a:ext cx="7315560" cy="935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xcel_files_for_MISSAR/Social_security_data/Historical_indexes/Compute_globals/Inflation_RIPTE_and_ANSES_discounting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ntral macro hypothesis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2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3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1" topLeftCell="F73" activePane="bottomRight" state="frozen"/>
      <selection pane="topLeft" activeCell="A1" activeCellId="0" sqref="A1"/>
      <selection pane="topRight" activeCell="F1" activeCellId="0" sqref="F1"/>
      <selection pane="bottomLeft" activeCell="A73" activeCellId="0" sqref="A73"/>
      <selection pane="bottomRight" activeCell="Z930" activeCellId="0" sqref="Z930"/>
    </sheetView>
  </sheetViews>
  <sheetFormatPr defaultColWidth="12.07421875" defaultRowHeight="12.8" zeroHeight="false" outlineLevelRow="0" outlineLevelCol="0"/>
  <cols>
    <col collapsed="false" customWidth="true" hidden="false" outlineLevel="0" max="5" min="5" style="0" width="14.81"/>
    <col collapsed="false" customWidth="true" hidden="false" outlineLevel="0" max="11" min="11" style="0" width="13.21"/>
    <col collapsed="false" customWidth="true" hidden="false" outlineLevel="0" max="16" min="16" style="0" width="19.31"/>
  </cols>
  <sheetData>
    <row r="3" customFormat="false" ht="12.8" hidden="false" customHeight="false" outlineLevel="0" collapsed="false">
      <c r="D3" s="0" t="s">
        <v>0</v>
      </c>
      <c r="K3" s="0" t="s">
        <v>1</v>
      </c>
      <c r="O3" s="0" t="s">
        <v>0</v>
      </c>
    </row>
    <row r="4" customFormat="false" ht="12.8" hidden="false" customHeight="false" outlineLevel="0" collapsed="false">
      <c r="F4" s="1" t="s">
        <v>2</v>
      </c>
      <c r="G4" s="0" t="s">
        <v>3</v>
      </c>
      <c r="H4" s="2" t="s">
        <v>4</v>
      </c>
      <c r="L4" s="1" t="s">
        <v>2</v>
      </c>
      <c r="Q4" s="1" t="s">
        <v>2</v>
      </c>
      <c r="R4" s="0" t="s">
        <v>3</v>
      </c>
    </row>
    <row r="5" customFormat="false" ht="12.8" hidden="false" customHeight="false" outlineLevel="0" collapsed="false">
      <c r="E5" s="3" t="s">
        <v>5</v>
      </c>
      <c r="F5" s="3"/>
      <c r="K5" s="3"/>
      <c r="P5" s="3" t="s">
        <v>5</v>
      </c>
      <c r="Q5" s="3"/>
    </row>
    <row r="6" customFormat="false" ht="12.8" hidden="false" customHeight="false" outlineLevel="0" collapsed="false">
      <c r="E6" s="1"/>
      <c r="F6" s="1" t="s">
        <v>6</v>
      </c>
      <c r="G6" s="0" t="s">
        <v>7</v>
      </c>
      <c r="H6" s="2" t="s">
        <v>4</v>
      </c>
      <c r="K6" s="1"/>
      <c r="L6" s="1" t="s">
        <v>6</v>
      </c>
      <c r="M6" s="0" t="s">
        <v>7</v>
      </c>
      <c r="P6" s="1"/>
      <c r="Q6" s="1" t="s">
        <v>6</v>
      </c>
      <c r="R6" s="0" t="s">
        <v>7</v>
      </c>
      <c r="S6" s="2" t="s">
        <v>4</v>
      </c>
    </row>
    <row r="7" customFormat="false" ht="12.8" hidden="false" customHeight="false" outlineLevel="0" collapsed="false">
      <c r="D7" s="1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1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8" hidden="false" customHeight="false" outlineLevel="0" collapsed="false">
      <c r="D8" s="1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1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8" hidden="false" customHeight="false" outlineLevel="0" collapsed="false">
      <c r="D9" s="1" t="n">
        <v>2014</v>
      </c>
      <c r="E9" s="4" t="n">
        <f aca="false">'Central scenario'!AG5</f>
        <v>5041051649.91449</v>
      </c>
      <c r="F9" s="4" t="n">
        <f aca="false">E9/$B$14*100</f>
        <v>98.3730386805929</v>
      </c>
      <c r="K9" s="4" t="n">
        <f aca="false">'High scenario'!AG5</f>
        <v>5041051649.91449</v>
      </c>
      <c r="L9" s="4" t="n">
        <f aca="false">K9/$B$14*100</f>
        <v>98.3730386805929</v>
      </c>
      <c r="O9" s="1" t="n">
        <v>2014</v>
      </c>
      <c r="P9" s="4" t="n">
        <f aca="false">'Low scenario'!AG5</f>
        <v>5041051649.91449</v>
      </c>
      <c r="Q9" s="4" t="n">
        <f aca="false">P9/$B$14*100</f>
        <v>98.3730386805929</v>
      </c>
    </row>
    <row r="10" customFormat="false" ht="12.8" hidden="false" customHeight="false" outlineLevel="0" collapsed="false">
      <c r="D10" s="1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1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5192108061.38261</v>
      </c>
      <c r="F11" s="6" t="n">
        <f aca="false">E11/$B$14*100</f>
        <v>101.320812129523</v>
      </c>
      <c r="G11" s="7"/>
      <c r="K11" s="6" t="n">
        <f aca="false">'High scenario'!AG14</f>
        <v>5192108061.38261</v>
      </c>
      <c r="L11" s="6" t="n">
        <f aca="false">K11/$B$14*100</f>
        <v>101.320812129523</v>
      </c>
      <c r="M11" s="7"/>
      <c r="O11" s="5" t="n">
        <v>2015</v>
      </c>
      <c r="P11" s="8" t="n">
        <f aca="false">'Low scenario'!AG14</f>
        <v>5192108061.38261</v>
      </c>
      <c r="Q11" s="6" t="n">
        <f aca="false">P11/$B$14*100</f>
        <v>101.320812129523</v>
      </c>
      <c r="R11" s="7"/>
    </row>
    <row r="12" customFormat="false" ht="12.8" hidden="false" customHeight="false" outlineLevel="0" collapsed="false">
      <c r="D12" s="7" t="n">
        <v>2015</v>
      </c>
      <c r="E12" s="9" t="n">
        <f aca="false">'Central scenario'!AG15</f>
        <v>5310158517.42102</v>
      </c>
      <c r="F12" s="9" t="n">
        <f aca="false">E12/$B$14*100</f>
        <v>103.624494552282</v>
      </c>
      <c r="G12" s="7"/>
      <c r="K12" s="9" t="n">
        <f aca="false">'High scenario'!AG15</f>
        <v>5310158517.42102</v>
      </c>
      <c r="L12" s="9" t="n">
        <f aca="false">K12/$B$14*100</f>
        <v>103.624494552282</v>
      </c>
      <c r="M12" s="7"/>
      <c r="O12" s="7" t="n">
        <v>2015</v>
      </c>
      <c r="P12" s="9" t="n">
        <f aca="false">'Low scenario'!AG15</f>
        <v>5310158517.42102</v>
      </c>
      <c r="Q12" s="9" t="n">
        <f aca="false">P12/$B$14*100</f>
        <v>103.624494552282</v>
      </c>
      <c r="R12" s="7"/>
    </row>
    <row r="13" customFormat="false" ht="12.8" hidden="false" customHeight="false" outlineLevel="0" collapsed="false">
      <c r="D13" s="7" t="n">
        <v>2015</v>
      </c>
      <c r="E13" s="9" t="n">
        <f aca="false">'Central scenario'!AG16</f>
        <v>5306463610.93908</v>
      </c>
      <c r="F13" s="9" t="n">
        <f aca="false">E13/$B$14*100</f>
        <v>103.552390712943</v>
      </c>
      <c r="G13" s="10" t="n">
        <f aca="false">AVERAGE(E11:E14)/AVERAGE(E7:E10)-1</f>
        <v>0.0273115983906473</v>
      </c>
      <c r="K13" s="9" t="n">
        <f aca="false">'High scenario'!AG16</f>
        <v>5306463610.93908</v>
      </c>
      <c r="L13" s="9" t="n">
        <f aca="false">K13/$B$14*100</f>
        <v>103.552390712943</v>
      </c>
      <c r="M13" s="10" t="n">
        <f aca="false">AVERAGE(K11:K14)/AVERAGE(K7:K10)-1</f>
        <v>0.0273115983906473</v>
      </c>
      <c r="O13" s="7" t="n">
        <v>2015</v>
      </c>
      <c r="P13" s="9" t="n">
        <f aca="false">'Low scenario'!AG16</f>
        <v>5306463610.93908</v>
      </c>
      <c r="Q13" s="9" t="n">
        <f aca="false">P13/$B$14*100</f>
        <v>103.552390712943</v>
      </c>
      <c r="R13" s="10" t="n">
        <f aca="false">AVERAGE(P11:P14)/AVERAGE(P7:P10)-1</f>
        <v>0.0273115983906473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5248790844.48405</v>
      </c>
      <c r="F14" s="9" t="n">
        <f aca="false">E14/$B$14*100</f>
        <v>102.426941961511</v>
      </c>
      <c r="G14" s="7"/>
      <c r="K14" s="9" t="n">
        <f aca="false">'High scenario'!AG17</f>
        <v>5248790844.48405</v>
      </c>
      <c r="L14" s="9" t="n">
        <f aca="false">K14/$B$14*100</f>
        <v>102.426941961511</v>
      </c>
      <c r="M14" s="7"/>
      <c r="O14" s="7" t="n">
        <v>2015</v>
      </c>
      <c r="P14" s="9" t="n">
        <f aca="false">'Low scenario'!AG17</f>
        <v>5248790844.48405</v>
      </c>
      <c r="Q14" s="9" t="n">
        <f aca="false">P14/$B$14*100</f>
        <v>102.426941961511</v>
      </c>
      <c r="R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5205124141.81883</v>
      </c>
      <c r="F15" s="6" t="n">
        <f aca="false">E15/$B$14*100</f>
        <v>101.574812975605</v>
      </c>
      <c r="G15" s="7"/>
      <c r="H15" s="11" t="n">
        <f aca="false">'Central scenario'!BB18</f>
        <v>54.2365152508808</v>
      </c>
      <c r="K15" s="6" t="n">
        <f aca="false">'High scenario'!AG18</f>
        <v>5205124141.81883</v>
      </c>
      <c r="L15" s="6" t="n">
        <f aca="false">K15/$B$14*100</f>
        <v>101.574812975605</v>
      </c>
      <c r="M15" s="7"/>
      <c r="O15" s="5" t="n">
        <f aca="false">O11+1</f>
        <v>2016</v>
      </c>
      <c r="P15" s="6" t="n">
        <f aca="false">'Low scenario'!AG18</f>
        <v>5205124141.81883</v>
      </c>
      <c r="Q15" s="6" t="n">
        <f aca="false">P15/$B$14*100</f>
        <v>101.574812975605</v>
      </c>
      <c r="R15" s="7"/>
      <c r="S15" s="11"/>
    </row>
    <row r="16" customFormat="false" ht="12.8" hidden="false" customHeight="false" outlineLevel="0" collapsed="false">
      <c r="D16" s="7" t="n">
        <f aca="false">D12+1</f>
        <v>2016</v>
      </c>
      <c r="E16" s="9" t="n">
        <f aca="false">'Central scenario'!AG19</f>
        <v>5114201771.34562</v>
      </c>
      <c r="F16" s="9" t="n">
        <f aca="false">E16/$B$14*100</f>
        <v>99.8005185448702</v>
      </c>
      <c r="G16" s="7"/>
      <c r="H16" s="12" t="n">
        <f aca="false">'Central scenario'!BB19</f>
        <v>48.3571970243014</v>
      </c>
      <c r="K16" s="9" t="n">
        <f aca="false">'High scenario'!AG19</f>
        <v>5114201771.34562</v>
      </c>
      <c r="L16" s="9" t="n">
        <f aca="false">K16/$B$14*100</f>
        <v>99.8005185448702</v>
      </c>
      <c r="M16" s="7"/>
      <c r="O16" s="7" t="n">
        <f aca="false">O12+1</f>
        <v>2016</v>
      </c>
      <c r="P16" s="9" t="n">
        <f aca="false">'Low scenario'!AG19</f>
        <v>5114201771.34562</v>
      </c>
      <c r="Q16" s="9" t="n">
        <f aca="false">P16/$B$14*100</f>
        <v>99.8005185448702</v>
      </c>
      <c r="R16" s="7"/>
      <c r="S16" s="12"/>
    </row>
    <row r="17" customFormat="false" ht="12.8" hidden="false" customHeight="false" outlineLevel="0" collapsed="false">
      <c r="D17" s="7" t="n">
        <f aca="false">D13+1</f>
        <v>2016</v>
      </c>
      <c r="E17" s="9" t="n">
        <f aca="false">'Central scenario'!AG20</f>
        <v>5132602154.79852</v>
      </c>
      <c r="F17" s="9" t="n">
        <f aca="false">E17/$B$14*100</f>
        <v>100.159590770044</v>
      </c>
      <c r="G17" s="10" t="n">
        <f aca="false">AVERAGE(E15:E18)/AVERAGE(E11:E14)-1</f>
        <v>-0.02080327849265</v>
      </c>
      <c r="H17" s="12" t="n">
        <f aca="false">'Central scenario'!BB20</f>
        <v>51.1559235498969</v>
      </c>
      <c r="K17" s="9" t="n">
        <f aca="false">'High scenario'!AG20</f>
        <v>5132602154.79852</v>
      </c>
      <c r="L17" s="9" t="n">
        <f aca="false">K17/$B$14*100</f>
        <v>100.159590770044</v>
      </c>
      <c r="M17" s="10" t="n">
        <f aca="false">AVERAGE(K15:K18)/AVERAGE(K11:K14)-1</f>
        <v>-0.02080327849265</v>
      </c>
      <c r="O17" s="7" t="n">
        <f aca="false">O13+1</f>
        <v>2016</v>
      </c>
      <c r="P17" s="9" t="n">
        <f aca="false">'Low scenario'!AG20</f>
        <v>5132602154.79852</v>
      </c>
      <c r="Q17" s="9" t="n">
        <f aca="false">P17/$B$14*100</f>
        <v>100.159590770044</v>
      </c>
      <c r="R17" s="10" t="n">
        <f aca="false">AVERAGE(P15:P18)/AVERAGE(P11:P14)-1</f>
        <v>-0.02080327849265</v>
      </c>
      <c r="S17" s="12"/>
    </row>
    <row r="18" customFormat="false" ht="12.8" hidden="false" customHeight="false" outlineLevel="0" collapsed="false">
      <c r="D18" s="7" t="n">
        <f aca="false">D14+1</f>
        <v>2016</v>
      </c>
      <c r="E18" s="9" t="n">
        <f aca="false">'Central scenario'!AG21</f>
        <v>5167527491.82392</v>
      </c>
      <c r="F18" s="9" t="n">
        <f aca="false">E18/$B$14*100</f>
        <v>100.84113735372</v>
      </c>
      <c r="G18" s="7"/>
      <c r="H18" s="12" t="n">
        <f aca="false">'Central scenario'!BB21</f>
        <v>53.9018151544903</v>
      </c>
      <c r="K18" s="9" t="n">
        <f aca="false">'High scenario'!AG21</f>
        <v>5167527491.82392</v>
      </c>
      <c r="L18" s="9" t="n">
        <f aca="false">K18/$B$14*100</f>
        <v>100.84113735372</v>
      </c>
      <c r="M18" s="7"/>
      <c r="O18" s="7" t="n">
        <f aca="false">O14+1</f>
        <v>2016</v>
      </c>
      <c r="P18" s="9" t="n">
        <f aca="false">'Low scenario'!AG21</f>
        <v>5167527491.82392</v>
      </c>
      <c r="Q18" s="9" t="n">
        <f aca="false">P18/$B$14*100</f>
        <v>100.84113735372</v>
      </c>
      <c r="R18" s="7"/>
      <c r="S18" s="12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5221404663.9263</v>
      </c>
      <c r="F19" s="6" t="n">
        <f aca="false">E19/$B$14*100</f>
        <v>101.892517403618</v>
      </c>
      <c r="G19" s="7"/>
      <c r="H19" s="11" t="n">
        <f aca="false">'Central scenario'!BB22</f>
        <v>54.5536421818645</v>
      </c>
      <c r="K19" s="6" t="n">
        <f aca="false">'High scenario'!AG22</f>
        <v>5221404663.9263</v>
      </c>
      <c r="L19" s="6" t="n">
        <f aca="false">K19/$B$14*100</f>
        <v>101.892517403618</v>
      </c>
      <c r="M19" s="7"/>
      <c r="O19" s="5" t="n">
        <f aca="false">O15+1</f>
        <v>2017</v>
      </c>
      <c r="P19" s="6" t="n">
        <f aca="false">'Low scenario'!AG22</f>
        <v>5221404663.9263</v>
      </c>
      <c r="Q19" s="6" t="n">
        <f aca="false">P19/$B$14*100</f>
        <v>101.892517403618</v>
      </c>
      <c r="R19" s="7"/>
      <c r="S19" s="11"/>
    </row>
    <row r="20" customFormat="false" ht="12.8" hidden="false" customHeight="false" outlineLevel="0" collapsed="false">
      <c r="D20" s="7" t="n">
        <f aca="false">D16+1</f>
        <v>2017</v>
      </c>
      <c r="E20" s="9" t="n">
        <f aca="false">'Central scenario'!AG23</f>
        <v>5259341230.30775</v>
      </c>
      <c r="F20" s="9" t="n">
        <f aca="false">E20/$B$14*100</f>
        <v>102.632826285816</v>
      </c>
      <c r="G20" s="7"/>
      <c r="H20" s="12" t="n">
        <f aca="false">'Central scenario'!BB23</f>
        <v>49.9198466641054</v>
      </c>
      <c r="K20" s="9" t="n">
        <f aca="false">'High scenario'!AG23</f>
        <v>5259341230.30775</v>
      </c>
      <c r="L20" s="9" t="n">
        <f aca="false">K20/$B$14*100</f>
        <v>102.632826285816</v>
      </c>
      <c r="M20" s="7"/>
      <c r="O20" s="7" t="n">
        <f aca="false">O16+1</f>
        <v>2017</v>
      </c>
      <c r="P20" s="9" t="n">
        <f aca="false">'Low scenario'!AG23</f>
        <v>5259341230.30775</v>
      </c>
      <c r="Q20" s="9" t="n">
        <f aca="false">P20/$B$14*100</f>
        <v>102.632826285816</v>
      </c>
      <c r="R20" s="7"/>
      <c r="S20" s="12"/>
    </row>
    <row r="21" customFormat="false" ht="12.8" hidden="false" customHeight="false" outlineLevel="0" collapsed="false">
      <c r="D21" s="7" t="n">
        <f aca="false">D17+1</f>
        <v>2017</v>
      </c>
      <c r="E21" s="9" t="n">
        <f aca="false">'Central scenario'!AG24</f>
        <v>5329145842.42092</v>
      </c>
      <c r="F21" s="9" t="n">
        <f aca="false">E21/$B$14*100</f>
        <v>103.995020582637</v>
      </c>
      <c r="G21" s="10" t="n">
        <f aca="false">AVERAGE(E19:E22)/AVERAGE(E15:E18)-1</f>
        <v>0.0281850297283734</v>
      </c>
      <c r="H21" s="12" t="n">
        <f aca="false">'Central scenario'!BB24</f>
        <v>50.6467141402216</v>
      </c>
      <c r="K21" s="9" t="n">
        <f aca="false">'High scenario'!AG24</f>
        <v>5329145842.42092</v>
      </c>
      <c r="L21" s="9" t="n">
        <f aca="false">K21/$B$14*100</f>
        <v>103.995020582637</v>
      </c>
      <c r="M21" s="10" t="n">
        <f aca="false">AVERAGE(K19:K22)/AVERAGE(K15:K18)-1</f>
        <v>0.0281850297283734</v>
      </c>
      <c r="O21" s="7" t="n">
        <f aca="false">O17+1</f>
        <v>2017</v>
      </c>
      <c r="P21" s="9" t="n">
        <f aca="false">'Low scenario'!AG24</f>
        <v>5329145842.42092</v>
      </c>
      <c r="Q21" s="9" t="n">
        <f aca="false">P21/$B$14*100</f>
        <v>103.995020582637</v>
      </c>
      <c r="R21" s="10" t="n">
        <f aca="false">AVERAGE(P19:P22)/AVERAGE(P15:P18)-1</f>
        <v>0.0281850297283734</v>
      </c>
      <c r="S21" s="12"/>
    </row>
    <row r="22" customFormat="false" ht="12.8" hidden="false" customHeight="false" outlineLevel="0" collapsed="false">
      <c r="D22" s="7" t="n">
        <f aca="false">D18+1</f>
        <v>2017</v>
      </c>
      <c r="E22" s="9" t="n">
        <f aca="false">'Central scenario'!AG25</f>
        <v>5390723791.0674</v>
      </c>
      <c r="F22" s="9" t="n">
        <f aca="false">E22/$B$14*100</f>
        <v>105.196676575226</v>
      </c>
      <c r="G22" s="7"/>
      <c r="H22" s="12" t="n">
        <f aca="false">'Central scenario'!BB25</f>
        <v>52.5759107757715</v>
      </c>
      <c r="K22" s="9" t="n">
        <f aca="false">'High scenario'!AG25</f>
        <v>5390723791.0674</v>
      </c>
      <c r="L22" s="9" t="n">
        <f aca="false">K22/$B$14*100</f>
        <v>105.196676575226</v>
      </c>
      <c r="M22" s="7"/>
      <c r="O22" s="7" t="n">
        <f aca="false">O18+1</f>
        <v>2017</v>
      </c>
      <c r="P22" s="9" t="n">
        <f aca="false">'Low scenario'!AG25</f>
        <v>5390723791.0674</v>
      </c>
      <c r="Q22" s="9" t="n">
        <f aca="false">P22/$B$14*100</f>
        <v>105.196676575226</v>
      </c>
      <c r="R22" s="7"/>
      <c r="S22" s="12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5384429080.35755</v>
      </c>
      <c r="F23" s="6" t="n">
        <f aca="false">E23/$B$14*100</f>
        <v>105.073839147018</v>
      </c>
      <c r="G23" s="7"/>
      <c r="H23" s="11" t="n">
        <f aca="false">'Central scenario'!BB26</f>
        <v>51.3153715443761</v>
      </c>
      <c r="K23" s="6" t="n">
        <f aca="false">'High scenario'!AG26</f>
        <v>5384429080.35755</v>
      </c>
      <c r="L23" s="6" t="n">
        <f aca="false">K23/$B$14*100</f>
        <v>105.073839147018</v>
      </c>
      <c r="M23" s="7"/>
      <c r="O23" s="5" t="n">
        <f aca="false">O19+1</f>
        <v>2018</v>
      </c>
      <c r="P23" s="6" t="n">
        <f aca="false">'Low scenario'!AG26</f>
        <v>5384429080.35755</v>
      </c>
      <c r="Q23" s="6" t="n">
        <f aca="false">P23/$B$14*100</f>
        <v>105.073839147018</v>
      </c>
      <c r="R23" s="7"/>
      <c r="S23" s="11"/>
    </row>
    <row r="24" customFormat="false" ht="12.8" hidden="false" customHeight="false" outlineLevel="0" collapsed="false">
      <c r="D24" s="7" t="n">
        <f aca="false">D20+1</f>
        <v>2018</v>
      </c>
      <c r="E24" s="9" t="n">
        <f aca="false">'Central scenario'!AG27</f>
        <v>5110565745.3297</v>
      </c>
      <c r="F24" s="9" t="n">
        <f aca="false">E24/$B$14*100</f>
        <v>99.7295637217999</v>
      </c>
      <c r="G24" s="7"/>
      <c r="H24" s="12" t="n">
        <f aca="false">'Central scenario'!BB27</f>
        <v>46.4292581733586</v>
      </c>
      <c r="K24" s="9" t="n">
        <f aca="false">'High scenario'!AG27</f>
        <v>5110565745.3297</v>
      </c>
      <c r="L24" s="9" t="n">
        <f aca="false">K24/$B$14*100</f>
        <v>99.7295637217999</v>
      </c>
      <c r="M24" s="7"/>
      <c r="O24" s="7" t="n">
        <f aca="false">O20+1</f>
        <v>2018</v>
      </c>
      <c r="P24" s="9" t="n">
        <f aca="false">'Low scenario'!AG27</f>
        <v>5110565745.3297</v>
      </c>
      <c r="Q24" s="9" t="n">
        <f aca="false">P24/$B$14*100</f>
        <v>99.7295637217999</v>
      </c>
      <c r="R24" s="7"/>
      <c r="S24" s="12"/>
    </row>
    <row r="25" customFormat="false" ht="12.8" hidden="false" customHeight="false" outlineLevel="0" collapsed="false">
      <c r="D25" s="7" t="n">
        <f aca="false">D21+1</f>
        <v>2018</v>
      </c>
      <c r="E25" s="9" t="n">
        <f aca="false">'Central scenario'!AG28</f>
        <v>5107155569.16924</v>
      </c>
      <c r="F25" s="9" t="n">
        <f aca="false">E25/$B$14*100</f>
        <v>99.6630162204772</v>
      </c>
      <c r="G25" s="10" t="n">
        <f aca="false">AVERAGE(E23:E26)/AVERAGE(E19:E22)-1</f>
        <v>-0.0256535187698732</v>
      </c>
      <c r="H25" s="12" t="n">
        <f aca="false">'Central scenario'!BB28</f>
        <v>45.5379530641625</v>
      </c>
      <c r="K25" s="9" t="n">
        <f aca="false">'High scenario'!AG28</f>
        <v>5107155569.16924</v>
      </c>
      <c r="L25" s="9" t="n">
        <f aca="false">K25/$B$14*100</f>
        <v>99.6630162204772</v>
      </c>
      <c r="M25" s="10" t="n">
        <f aca="false">AVERAGE(K23:K26)/AVERAGE(K19:K22)-1</f>
        <v>-0.0256535187698732</v>
      </c>
      <c r="O25" s="7" t="n">
        <f aca="false">O21+1</f>
        <v>2018</v>
      </c>
      <c r="P25" s="9" t="n">
        <f aca="false">'Low scenario'!AG28</f>
        <v>5107155569.16924</v>
      </c>
      <c r="Q25" s="9" t="n">
        <f aca="false">P25/$B$14*100</f>
        <v>99.6630162204772</v>
      </c>
      <c r="R25" s="10" t="n">
        <f aca="false">AVERAGE(P23:P26)/AVERAGE(P19:P22)-1</f>
        <v>-0.0256535187698732</v>
      </c>
      <c r="S25" s="12"/>
    </row>
    <row r="26" customFormat="false" ht="12.8" hidden="false" customHeight="false" outlineLevel="0" collapsed="false">
      <c r="D26" s="7" t="n">
        <f aca="false">D22+1</f>
        <v>2018</v>
      </c>
      <c r="E26" s="9" t="n">
        <f aca="false">'Central scenario'!AG29</f>
        <v>5054594744.49258</v>
      </c>
      <c r="F26" s="9" t="n">
        <f aca="false">E26/$B$14*100</f>
        <v>98.6373238852105</v>
      </c>
      <c r="G26" s="7"/>
      <c r="H26" s="12" t="n">
        <f aca="false">'Central scenario'!BB29</f>
        <v>47.1428829501671</v>
      </c>
      <c r="K26" s="9" t="n">
        <f aca="false">'High scenario'!AG29</f>
        <v>5054594744.49258</v>
      </c>
      <c r="L26" s="9" t="n">
        <f aca="false">K26/$B$14*100</f>
        <v>98.6373238852105</v>
      </c>
      <c r="M26" s="7"/>
      <c r="O26" s="7" t="n">
        <f aca="false">O22+1</f>
        <v>2018</v>
      </c>
      <c r="P26" s="9" t="n">
        <f aca="false">'Low scenario'!AG29</f>
        <v>5054594744.49258</v>
      </c>
      <c r="Q26" s="9" t="n">
        <f aca="false">P26/$B$14*100</f>
        <v>98.6373238852105</v>
      </c>
      <c r="R26" s="7"/>
      <c r="S26" s="12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5061577063.56846</v>
      </c>
      <c r="F27" s="6" t="n">
        <f aca="false">E27/$B$14*100</f>
        <v>98.7735795699829</v>
      </c>
      <c r="G27" s="7"/>
      <c r="H27" s="11" t="n">
        <f aca="false">'Central scenario'!BB30</f>
        <v>48.2222149172159</v>
      </c>
      <c r="K27" s="6" t="n">
        <f aca="false">'High scenario'!AG30</f>
        <v>5061577063.56846</v>
      </c>
      <c r="L27" s="6" t="n">
        <f aca="false">K27/$B$14*100</f>
        <v>98.7735795699829</v>
      </c>
      <c r="M27" s="7"/>
      <c r="O27" s="5" t="n">
        <f aca="false">O23+1</f>
        <v>2019</v>
      </c>
      <c r="P27" s="6" t="n">
        <f aca="false">'Low scenario'!AG30</f>
        <v>5061577063.56846</v>
      </c>
      <c r="Q27" s="6" t="n">
        <f aca="false">P27/$B$14*100</f>
        <v>98.7735795699829</v>
      </c>
      <c r="R27" s="7"/>
      <c r="S27" s="11"/>
    </row>
    <row r="28" customFormat="false" ht="12.8" hidden="false" customHeight="false" outlineLevel="0" collapsed="false">
      <c r="D28" s="7" t="n">
        <f aca="false">D24+1</f>
        <v>2019</v>
      </c>
      <c r="E28" s="9" t="n">
        <f aca="false">'Central scenario'!AG31</f>
        <v>5042490446.21757</v>
      </c>
      <c r="F28" s="9" t="n">
        <f aca="false">E28/$B$14*100</f>
        <v>98.4011159101486</v>
      </c>
      <c r="G28" s="7"/>
      <c r="H28" s="12" t="n">
        <f aca="false">'Central scenario'!BB31</f>
        <v>42.4620464501394</v>
      </c>
      <c r="K28" s="9" t="n">
        <f aca="false">'High scenario'!AG31</f>
        <v>5042490446.21757</v>
      </c>
      <c r="L28" s="9" t="n">
        <f aca="false">K28/$B$14*100</f>
        <v>98.4011159101486</v>
      </c>
      <c r="M28" s="7"/>
      <c r="O28" s="7" t="n">
        <f aca="false">O24+1</f>
        <v>2019</v>
      </c>
      <c r="P28" s="9" t="n">
        <f aca="false">'Low scenario'!AG31</f>
        <v>5042490446.21757</v>
      </c>
      <c r="Q28" s="9" t="n">
        <f aca="false">P28/$B$14*100</f>
        <v>98.4011159101486</v>
      </c>
      <c r="R28" s="7"/>
      <c r="S28" s="12"/>
    </row>
    <row r="29" customFormat="false" ht="12.8" hidden="false" customHeight="false" outlineLevel="0" collapsed="false">
      <c r="D29" s="7" t="n">
        <f aca="false">D25+1</f>
        <v>2019</v>
      </c>
      <c r="E29" s="9" t="n">
        <f aca="false">'Central scenario'!AG32</f>
        <v>5083630620.0919</v>
      </c>
      <c r="F29" s="9" t="n">
        <f aca="false">E29/$B$14*100</f>
        <v>99.2039412325065</v>
      </c>
      <c r="G29" s="10" t="n">
        <f aca="false">AVERAGE(E27:E30)/AVERAGE(E23:E26)-1</f>
        <v>-0.0208801473588046</v>
      </c>
      <c r="H29" s="12" t="n">
        <f aca="false">'Central scenario'!BB32</f>
        <v>44.6578693163224</v>
      </c>
      <c r="K29" s="9" t="n">
        <f aca="false">'High scenario'!AG32</f>
        <v>5083630620.0919</v>
      </c>
      <c r="L29" s="9" t="n">
        <f aca="false">K29/$B$14*100</f>
        <v>99.2039412325065</v>
      </c>
      <c r="M29" s="10" t="n">
        <f aca="false">AVERAGE(K27:K30)/AVERAGE(K23:K26)-1</f>
        <v>-0.0208801473588046</v>
      </c>
      <c r="O29" s="7" t="n">
        <f aca="false">O25+1</f>
        <v>2019</v>
      </c>
      <c r="P29" s="9" t="n">
        <f aca="false">'Low scenario'!AG32</f>
        <v>5083630620.0919</v>
      </c>
      <c r="Q29" s="9" t="n">
        <f aca="false">P29/$B$14*100</f>
        <v>99.2039412325065</v>
      </c>
      <c r="R29" s="10" t="n">
        <f aca="false">AVERAGE(P27:P30)/AVERAGE(P23:P26)-1</f>
        <v>-0.0208801473588046</v>
      </c>
      <c r="S29" s="12"/>
    </row>
    <row r="30" customFormat="false" ht="12.8" hidden="false" customHeight="false" outlineLevel="0" collapsed="false">
      <c r="D30" s="7" t="n">
        <f aca="false">D26+1</f>
        <v>2019</v>
      </c>
      <c r="E30" s="9" t="n">
        <f aca="false">'Central scenario'!AG33</f>
        <v>5037731127.00825</v>
      </c>
      <c r="F30" s="9" t="n">
        <f aca="false">E30/$B$14*100</f>
        <v>98.3082407076738</v>
      </c>
      <c r="G30" s="7"/>
      <c r="H30" s="12" t="n">
        <f aca="false">'Central scenario'!BB33</f>
        <v>44.6578693163224</v>
      </c>
      <c r="K30" s="9" t="n">
        <f aca="false">'High scenario'!AG33</f>
        <v>5037731127.00825</v>
      </c>
      <c r="L30" s="9" t="n">
        <f aca="false">K30/$B$14*100</f>
        <v>98.3082407076738</v>
      </c>
      <c r="M30" s="7"/>
      <c r="O30" s="7" t="n">
        <f aca="false">O26+1</f>
        <v>2019</v>
      </c>
      <c r="P30" s="9" t="n">
        <f aca="false">'Low scenario'!AG33</f>
        <v>5037731127.00825</v>
      </c>
      <c r="Q30" s="9" t="n">
        <f aca="false">P30/$B$14*100</f>
        <v>98.3082407076738</v>
      </c>
      <c r="R30" s="7"/>
      <c r="S30" s="12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4793690581.39865</v>
      </c>
      <c r="F31" s="6" t="n">
        <f aca="false">E31/$B$14*100</f>
        <v>93.5459387714709</v>
      </c>
      <c r="G31" s="7"/>
      <c r="H31" s="11" t="n">
        <f aca="false">'Central scenario'!BB34</f>
        <v>45.2434019872418</v>
      </c>
      <c r="K31" s="6" t="n">
        <f aca="false">'High scenario'!AG34</f>
        <v>4793690581.39865</v>
      </c>
      <c r="L31" s="6" t="n">
        <f aca="false">K31/$B$14*100</f>
        <v>93.5459387714709</v>
      </c>
      <c r="M31" s="7"/>
      <c r="O31" s="5" t="n">
        <f aca="false">O27+1</f>
        <v>2020</v>
      </c>
      <c r="P31" s="6" t="n">
        <f aca="false">'Low scenario'!AG34</f>
        <v>4793690581.39865</v>
      </c>
      <c r="Q31" s="6" t="n">
        <f aca="false">P31/$B$14*100</f>
        <v>93.5459387714709</v>
      </c>
      <c r="R31" s="7"/>
      <c r="S31" s="11"/>
    </row>
    <row r="32" customFormat="false" ht="12.8" hidden="false" customHeight="false" outlineLevel="0" collapsed="false">
      <c r="D32" s="7" t="n">
        <f aca="false">D28+1</f>
        <v>2020</v>
      </c>
      <c r="E32" s="9" t="n">
        <f aca="false">'Central scenario'!AG35</f>
        <v>4019949502.60615</v>
      </c>
      <c r="F32" s="9" t="n">
        <f aca="false">E32/$B$14*100</f>
        <v>78.4468550169711</v>
      </c>
      <c r="G32" s="7"/>
      <c r="H32" s="12" t="n">
        <f aca="false">'Central scenario'!BB35</f>
        <v>45.8289346581612</v>
      </c>
      <c r="K32" s="9" t="n">
        <f aca="false">'High scenario'!AG35</f>
        <v>4019949502.60615</v>
      </c>
      <c r="L32" s="9" t="n">
        <f aca="false">K32/$B$14*100</f>
        <v>78.4468550169711</v>
      </c>
      <c r="M32" s="7"/>
      <c r="O32" s="7" t="n">
        <f aca="false">O28+1</f>
        <v>2020</v>
      </c>
      <c r="P32" s="9" t="n">
        <f aca="false">'Low scenario'!AG35</f>
        <v>4019949502.60615</v>
      </c>
      <c r="Q32" s="9" t="n">
        <f aca="false">P32/$B$14*100</f>
        <v>78.4468550169711</v>
      </c>
      <c r="R32" s="7"/>
      <c r="S32" s="12"/>
    </row>
    <row r="33" customFormat="false" ht="12.8" hidden="false" customHeight="false" outlineLevel="0" collapsed="false">
      <c r="D33" s="7" t="n">
        <f aca="false">D29+1</f>
        <v>2020</v>
      </c>
      <c r="E33" s="9" t="n">
        <f aca="false">'Central scenario'!AG36</f>
        <v>4512300110.79965</v>
      </c>
      <c r="F33" s="9" t="n">
        <f aca="false">E33/$B$14*100</f>
        <v>88.0547759009109</v>
      </c>
      <c r="G33" s="10" t="n">
        <f aca="false">AVERAGE(E31:E34)/AVERAGE(E27:E30)-1</f>
        <v>-0.108757605416629</v>
      </c>
      <c r="H33" s="12" t="n">
        <f aca="false">'Central scenario'!BB36</f>
        <v>46.4144673290806</v>
      </c>
      <c r="K33" s="9" t="n">
        <f aca="false">'High scenario'!AG36</f>
        <v>4553103519.4936</v>
      </c>
      <c r="L33" s="9" t="n">
        <f aca="false">K33/$B$14*100</f>
        <v>88.8510294568169</v>
      </c>
      <c r="M33" s="10" t="n">
        <f aca="false">AVERAGE(K31:K34)/AVERAGE(K27:K30)-1</f>
        <v>-0.10508355230319</v>
      </c>
      <c r="O33" s="7" t="n">
        <f aca="false">O29+1</f>
        <v>2020</v>
      </c>
      <c r="P33" s="9" t="n">
        <f aca="false">'Low scenario'!AG36</f>
        <v>4463803318.74889</v>
      </c>
      <c r="Q33" s="9" t="n">
        <f aca="false">P33/$B$14*100</f>
        <v>87.1083906758409</v>
      </c>
      <c r="R33" s="10" t="n">
        <f aca="false">AVERAGE(P31:P34)/AVERAGE(P27:P30)-1</f>
        <v>-0.112455706638967</v>
      </c>
      <c r="S33" s="12"/>
    </row>
    <row r="34" customFormat="false" ht="12.8" hidden="false" customHeight="false" outlineLevel="0" collapsed="false">
      <c r="D34" s="7" t="n">
        <f aca="false">D30+1</f>
        <v>2020</v>
      </c>
      <c r="E34" s="9" t="n">
        <f aca="false">'Central scenario'!AG37</f>
        <v>4699819807.57936</v>
      </c>
      <c r="F34" s="9" t="n">
        <f aca="false">E34/$B$14*100</f>
        <v>91.714108053359</v>
      </c>
      <c r="G34" s="7"/>
      <c r="H34" s="12" t="n">
        <f aca="false">'Central scenario'!BB37</f>
        <v>47</v>
      </c>
      <c r="K34" s="9" t="n">
        <f aca="false">'High scenario'!AG37</f>
        <v>4733325700.21733</v>
      </c>
      <c r="L34" s="9" t="n">
        <f aca="false">K34/$B$14*100</f>
        <v>92.367955048273</v>
      </c>
      <c r="M34" s="7"/>
      <c r="O34" s="7" t="n">
        <f aca="false">O30+1</f>
        <v>2020</v>
      </c>
      <c r="P34" s="9" t="n">
        <f aca="false">'Low scenario'!AG37</f>
        <v>4673520914.97293</v>
      </c>
      <c r="Q34" s="9" t="n">
        <f aca="false">P34/$B$14*100</f>
        <v>91.2009012546005</v>
      </c>
      <c r="R34" s="7"/>
      <c r="S34" s="12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4793690581.39865</v>
      </c>
      <c r="F35" s="6" t="n">
        <f aca="false">E35/$B$14*100</f>
        <v>93.5459387714709</v>
      </c>
      <c r="G35" s="7"/>
      <c r="H35" s="11" t="n">
        <f aca="false">'Central scenario'!BB38</f>
        <v>48</v>
      </c>
      <c r="K35" s="6" t="n">
        <f aca="false">'High scenario'!AG38</f>
        <v>4836393169.61816</v>
      </c>
      <c r="L35" s="6" t="n">
        <f aca="false">K35/$B$14*100</f>
        <v>94.3792536538429</v>
      </c>
      <c r="M35" s="7"/>
      <c r="O35" s="5" t="n">
        <f aca="false">O31+1</f>
        <v>2021</v>
      </c>
      <c r="P35" s="6" t="n">
        <f aca="false">'Low scenario'!AG38</f>
        <v>4649879863.95668</v>
      </c>
      <c r="Q35" s="6" t="n">
        <f aca="false">P35/$B$14*100</f>
        <v>90.7395606083266</v>
      </c>
      <c r="R35" s="7"/>
      <c r="S35" s="11"/>
    </row>
    <row r="36" customFormat="false" ht="12.8" hidden="false" customHeight="false" outlineLevel="0" collapsed="false">
      <c r="D36" s="7" t="n">
        <f aca="false">D32+1</f>
        <v>2021</v>
      </c>
      <c r="E36" s="9" t="n">
        <f aca="false">'Central scenario'!AG39</f>
        <v>4823939403.12739</v>
      </c>
      <c r="F36" s="9" t="n">
        <f aca="false">E36/$B$14*100</f>
        <v>94.1362260203656</v>
      </c>
      <c r="G36" s="7"/>
      <c r="H36" s="12" t="n">
        <f aca="false">'Central scenario'!BB39</f>
        <v>49</v>
      </c>
      <c r="K36" s="9" t="n">
        <f aca="false">'High scenario'!AG39</f>
        <v>4917481247.46468</v>
      </c>
      <c r="L36" s="9" t="n">
        <f aca="false">K36/$B$14*100</f>
        <v>95.9616378808852</v>
      </c>
      <c r="M36" s="7"/>
      <c r="O36" s="7" t="n">
        <f aca="false">O32+1</f>
        <v>2021</v>
      </c>
      <c r="P36" s="9" t="n">
        <f aca="false">'Low scenario'!AG39</f>
        <v>4743540413.07527</v>
      </c>
      <c r="Q36" s="9" t="n">
        <f aca="false">P36/$B$14*100</f>
        <v>92.5672889200262</v>
      </c>
      <c r="R36" s="7"/>
      <c r="S36" s="12"/>
    </row>
    <row r="37" customFormat="false" ht="12.8" hidden="false" customHeight="false" outlineLevel="0" collapsed="false">
      <c r="D37" s="7" t="n">
        <f aca="false">D33+1</f>
        <v>2021</v>
      </c>
      <c r="E37" s="9" t="n">
        <f aca="false">'Central scenario'!AG40</f>
        <v>4918407120.77163</v>
      </c>
      <c r="F37" s="9" t="n">
        <f aca="false">E37/$B$14*100</f>
        <v>95.9797057319932</v>
      </c>
      <c r="G37" s="10" t="n">
        <f aca="false">AVERAGE(E35:E38)/AVERAGE(E31:E34)-1</f>
        <v>0.0820000000000023</v>
      </c>
      <c r="H37" s="12" t="n">
        <f aca="false">'Central scenario'!BB40</f>
        <v>50</v>
      </c>
      <c r="K37" s="9" t="n">
        <f aca="false">'High scenario'!AG40</f>
        <v>5099475941.83284</v>
      </c>
      <c r="L37" s="9" t="n">
        <f aca="false">K37/$B$14*100</f>
        <v>99.5131529916351</v>
      </c>
      <c r="M37" s="10" t="n">
        <f aca="false">AVERAGE(K35:K38)/AVERAGE(K31:K34)-1</f>
        <v>0.107000000000001</v>
      </c>
      <c r="O37" s="7" t="n">
        <f aca="false">O33+1</f>
        <v>2021</v>
      </c>
      <c r="P37" s="9" t="n">
        <f aca="false">'Low scenario'!AG40</f>
        <v>4776269551.06131</v>
      </c>
      <c r="Q37" s="9" t="n">
        <f aca="false">P37/$B$14*100</f>
        <v>93.2059780231497</v>
      </c>
      <c r="R37" s="10" t="n">
        <f aca="false">AVERAGE(P35:P38)/AVERAGE(P31:P34)-1</f>
        <v>0.0569999999999999</v>
      </c>
      <c r="S37" s="12"/>
    </row>
    <row r="38" customFormat="false" ht="12.8" hidden="false" customHeight="false" outlineLevel="0" collapsed="false">
      <c r="D38" s="7" t="n">
        <f aca="false">D34+1</f>
        <v>2021</v>
      </c>
      <c r="E38" s="9" t="n">
        <f aca="false">'Central scenario'!AG41</f>
        <v>4967835217.28166</v>
      </c>
      <c r="F38" s="9" t="n">
        <f aca="false">E38/$B$14*100</f>
        <v>96.9442647937857</v>
      </c>
      <c r="G38" s="7"/>
      <c r="H38" s="12" t="n">
        <f aca="false">'Central scenario'!BB41</f>
        <v>51</v>
      </c>
      <c r="K38" s="9" t="n">
        <f aca="false">'High scenario'!AG41</f>
        <v>5183426360.29764</v>
      </c>
      <c r="L38" s="9" t="n">
        <f aca="false">K38/$B$14*100</f>
        <v>101.151394044577</v>
      </c>
      <c r="M38" s="7"/>
      <c r="O38" s="7" t="n">
        <f aca="false">O34+1</f>
        <v>2021</v>
      </c>
      <c r="P38" s="9" t="n">
        <f aca="false">'Low scenario'!AG41</f>
        <v>4804479455.74377</v>
      </c>
      <c r="Q38" s="9" t="n">
        <f aca="false">P38/$B$14*100</f>
        <v>93.7564770533571</v>
      </c>
      <c r="R38" s="7"/>
      <c r="S38" s="12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5033375110.46859</v>
      </c>
      <c r="F39" s="6" t="n">
        <f aca="false">E39/$B$14*100</f>
        <v>98.2232357100446</v>
      </c>
      <c r="G39" s="7"/>
      <c r="H39" s="11" t="n">
        <f aca="false">'Central scenario'!BB42</f>
        <v>51.125</v>
      </c>
      <c r="K39" s="6" t="n">
        <f aca="false">'High scenario'!AG42</f>
        <v>5247486589.03573</v>
      </c>
      <c r="L39" s="6" t="n">
        <f aca="false">K39/$B$14*100</f>
        <v>102.40149021442</v>
      </c>
      <c r="M39" s="7"/>
      <c r="O39" s="5" t="n">
        <f aca="false">O35+1</f>
        <v>2022</v>
      </c>
      <c r="P39" s="6" t="n">
        <f aca="false">'Low scenario'!AG42</f>
        <v>4835875058.51497</v>
      </c>
      <c r="Q39" s="6" t="n">
        <f aca="false">P39/$B$14*100</f>
        <v>94.3691430326601</v>
      </c>
      <c r="R39" s="7"/>
      <c r="S39" s="11"/>
    </row>
    <row r="40" customFormat="false" ht="12.8" hidden="false" customHeight="false" outlineLevel="0" collapsed="false">
      <c r="D40" s="7" t="n">
        <f aca="false">D36+1</f>
        <v>2022</v>
      </c>
      <c r="E40" s="9" t="n">
        <f aca="false">'Central scenario'!AG43</f>
        <v>5113375767.31503</v>
      </c>
      <c r="F40" s="9" t="n">
        <f aca="false">E40/$B$14*100</f>
        <v>99.7843995815874</v>
      </c>
      <c r="G40" s="7"/>
      <c r="H40" s="12" t="n">
        <f aca="false">'Central scenario'!BB43</f>
        <v>51.25</v>
      </c>
      <c r="K40" s="9" t="n">
        <f aca="false">'High scenario'!AG43</f>
        <v>5310879747.26185</v>
      </c>
      <c r="L40" s="9" t="n">
        <f aca="false">K40/$B$14*100</f>
        <v>103.638568911356</v>
      </c>
      <c r="M40" s="7"/>
      <c r="O40" s="7" t="n">
        <f aca="false">O36+1</f>
        <v>2022</v>
      </c>
      <c r="P40" s="9" t="n">
        <f aca="false">'Low scenario'!AG43</f>
        <v>4933282029.59826</v>
      </c>
      <c r="Q40" s="9" t="n">
        <f aca="false">P40/$B$14*100</f>
        <v>96.2699804768268</v>
      </c>
      <c r="R40" s="7"/>
      <c r="S40" s="12"/>
    </row>
    <row r="41" customFormat="false" ht="12.8" hidden="false" customHeight="false" outlineLevel="0" collapsed="false">
      <c r="D41" s="7" t="n">
        <f aca="false">D37+1</f>
        <v>2022</v>
      </c>
      <c r="E41" s="9" t="n">
        <f aca="false">'Central scenario'!AG44</f>
        <v>5164327476.81018</v>
      </c>
      <c r="F41" s="9" t="n">
        <f aca="false">E41/$B$14*100</f>
        <v>100.778691018592</v>
      </c>
      <c r="G41" s="10" t="n">
        <f aca="false">AVERAGE(E39:E42)/AVERAGE(E35:E38)-1</f>
        <v>0.0559999999999969</v>
      </c>
      <c r="H41" s="12" t="n">
        <f aca="false">'Central scenario'!BB44</f>
        <v>51.375</v>
      </c>
      <c r="K41" s="9" t="n">
        <f aca="false">'High scenario'!AG44</f>
        <v>5379947118.63364</v>
      </c>
      <c r="L41" s="9" t="n">
        <f aca="false">K41/$B$14*100</f>
        <v>104.986376406175</v>
      </c>
      <c r="M41" s="10" t="n">
        <f aca="false">AVERAGE(K39:K42)/AVERAGE(K35:K38)-1</f>
        <v>0.066000000000001</v>
      </c>
      <c r="O41" s="7" t="n">
        <f aca="false">O37+1</f>
        <v>2022</v>
      </c>
      <c r="P41" s="9" t="n">
        <f aca="false">'Low scenario'!AG44</f>
        <v>5015083028.61438</v>
      </c>
      <c r="Q41" s="9" t="n">
        <f aca="false">P41/$B$14*100</f>
        <v>97.8662769243073</v>
      </c>
      <c r="R41" s="10" t="n">
        <f aca="false">AVERAGE(P39:P42)/AVERAGE(P35:P38)-1</f>
        <v>0.0460000000000007</v>
      </c>
      <c r="S41" s="12"/>
    </row>
    <row r="42" customFormat="false" ht="12.8" hidden="false" customHeight="false" outlineLevel="0" collapsed="false">
      <c r="D42" s="7" t="n">
        <f aca="false">D38+1</f>
        <v>2022</v>
      </c>
      <c r="E42" s="9" t="n">
        <f aca="false">'Central scenario'!AG45</f>
        <v>5285010818.04992</v>
      </c>
      <c r="F42" s="9" t="n">
        <f aca="false">E42/$B$14*100</f>
        <v>103.133752585177</v>
      </c>
      <c r="G42" s="7"/>
      <c r="H42" s="12" t="n">
        <f aca="false">'Central scenario'!BB45</f>
        <v>51.5</v>
      </c>
      <c r="K42" s="9" t="n">
        <f aca="false">'High scenario'!AG45</f>
        <v>5420890527.75021</v>
      </c>
      <c r="L42" s="9" t="n">
        <f aca="false">K42/$B$14*100</f>
        <v>105.785361984672</v>
      </c>
      <c r="M42" s="7"/>
      <c r="O42" s="7" t="n">
        <f aca="false">O38+1</f>
        <v>2022</v>
      </c>
      <c r="P42" s="9" t="n">
        <f aca="false">'Low scenario'!AG45</f>
        <v>5062740954.16594</v>
      </c>
      <c r="Q42" s="9" t="n">
        <f aca="false">P42/$B$14*100</f>
        <v>98.7962921828893</v>
      </c>
      <c r="R42" s="7"/>
      <c r="S42" s="12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5285043865.99202</v>
      </c>
      <c r="F43" s="6" t="n">
        <f aca="false">E43/$B$14*100</f>
        <v>103.134397495547</v>
      </c>
      <c r="G43" s="7"/>
      <c r="H43" s="11" t="n">
        <f aca="false">'Central scenario'!BB46</f>
        <v>51.625</v>
      </c>
      <c r="K43" s="6" t="n">
        <f aca="false">'High scenario'!AG46</f>
        <v>5483623485.5423</v>
      </c>
      <c r="L43" s="6" t="n">
        <f aca="false">K43/$B$14*100</f>
        <v>107.009557274068</v>
      </c>
      <c r="M43" s="7"/>
      <c r="O43" s="5" t="n">
        <f aca="false">O39+1</f>
        <v>2023</v>
      </c>
      <c r="P43" s="6" t="n">
        <f aca="false">'Low scenario'!AG46</f>
        <v>5077668811.4407</v>
      </c>
      <c r="Q43" s="6" t="n">
        <f aca="false">P43/$B$14*100</f>
        <v>99.0876001842927</v>
      </c>
      <c r="R43" s="7"/>
      <c r="S43" s="11"/>
    </row>
    <row r="44" customFormat="false" ht="12.8" hidden="false" customHeight="false" outlineLevel="0" collapsed="false">
      <c r="D44" s="7" t="n">
        <f aca="false">D40+1</f>
        <v>2023</v>
      </c>
      <c r="E44" s="9" t="n">
        <f aca="false">'Central scenario'!AG47</f>
        <v>5317910798.00764</v>
      </c>
      <c r="F44" s="9" t="n">
        <f aca="false">E44/$B$14*100</f>
        <v>103.775775564851</v>
      </c>
      <c r="G44" s="7"/>
      <c r="H44" s="12" t="n">
        <f aca="false">'Central scenario'!BB47</f>
        <v>51.75</v>
      </c>
      <c r="K44" s="9" t="n">
        <f aca="false">'High scenario'!AG47</f>
        <v>5576423734.62495</v>
      </c>
      <c r="L44" s="9" t="n">
        <f aca="false">K44/$B$14*100</f>
        <v>108.820497356924</v>
      </c>
      <c r="M44" s="7"/>
      <c r="O44" s="7" t="n">
        <f aca="false">O40+1</f>
        <v>2023</v>
      </c>
      <c r="P44" s="9" t="n">
        <f aca="false">'Low scenario'!AG47</f>
        <v>5130613310.78222</v>
      </c>
      <c r="Q44" s="9" t="n">
        <f aca="false">P44/$B$14*100</f>
        <v>100.1207796959</v>
      </c>
      <c r="R44" s="7"/>
      <c r="S44" s="12"/>
    </row>
    <row r="45" customFormat="false" ht="12.8" hidden="false" customHeight="false" outlineLevel="0" collapsed="false">
      <c r="D45" s="7" t="n">
        <f aca="false">D41+1</f>
        <v>2023</v>
      </c>
      <c r="E45" s="9" t="n">
        <f aca="false">'Central scenario'!AG48</f>
        <v>5370900575.8826</v>
      </c>
      <c r="F45" s="9" t="n">
        <f aca="false">E45/$B$14*100</f>
        <v>104.809838659336</v>
      </c>
      <c r="G45" s="10" t="n">
        <f aca="false">AVERAGE(E43:E46)/AVERAGE(E39:E42)-1</f>
        <v>0.040000000000002</v>
      </c>
      <c r="H45" s="12" t="n">
        <f aca="false">'Central scenario'!BB48</f>
        <v>51.875</v>
      </c>
      <c r="K45" s="9" t="n">
        <f aca="false">'High scenario'!AG48</f>
        <v>5595145003.37899</v>
      </c>
      <c r="L45" s="9" t="n">
        <f aca="false">K45/$B$14*100</f>
        <v>109.185831462422</v>
      </c>
      <c r="M45" s="10" t="n">
        <f aca="false">AVERAGE(K43:K46)/AVERAGE(K39:K42)-1</f>
        <v>0.0449999999999977</v>
      </c>
      <c r="O45" s="7" t="n">
        <f aca="false">O41+1</f>
        <v>2023</v>
      </c>
      <c r="P45" s="9" t="n">
        <f aca="false">'Low scenario'!AG48</f>
        <v>5165535519.47281</v>
      </c>
      <c r="Q45" s="9" t="n">
        <f aca="false">P45/$B$14*100</f>
        <v>100.802265232036</v>
      </c>
      <c r="R45" s="10" t="n">
        <f aca="false">AVERAGE(P43:P46)/AVERAGE(P39:P42)-1</f>
        <v>0.0350000000000008</v>
      </c>
      <c r="S45" s="12"/>
    </row>
    <row r="46" customFormat="false" ht="12.8" hidden="false" customHeight="false" outlineLevel="0" collapsed="false">
      <c r="D46" s="7" t="n">
        <f aca="false">D42+1</f>
        <v>2023</v>
      </c>
      <c r="E46" s="9" t="n">
        <f aca="false">'Central scenario'!AG49</f>
        <v>5446077499.66725</v>
      </c>
      <c r="F46" s="9" t="n">
        <f aca="false">E46/$B$14*100</f>
        <v>106.276870331484</v>
      </c>
      <c r="G46" s="7"/>
      <c r="H46" s="12" t="n">
        <f aca="false">'Central scenario'!BB49</f>
        <v>52</v>
      </c>
      <c r="K46" s="9" t="n">
        <f aca="false">'High scenario'!AG49</f>
        <v>5665175938.35581</v>
      </c>
      <c r="L46" s="9" t="n">
        <f aca="false">K46/$B$14*100</f>
        <v>110.552442311456</v>
      </c>
      <c r="M46" s="7"/>
      <c r="O46" s="7" t="n">
        <f aca="false">O42+1</f>
        <v>2023</v>
      </c>
      <c r="P46" s="9" t="n">
        <f aca="false">'Low scenario'!AG49</f>
        <v>5167807766.6791</v>
      </c>
      <c r="Q46" s="9" t="n">
        <f aca="false">P46/$B$14*100</f>
        <v>100.846606746038</v>
      </c>
      <c r="R46" s="7"/>
      <c r="S46" s="12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5496445620.6317</v>
      </c>
      <c r="F47" s="6" t="n">
        <f aca="false">E47/$B$14*100</f>
        <v>107.259773395369</v>
      </c>
      <c r="G47" s="7"/>
      <c r="H47" s="11" t="n">
        <f aca="false">'Central scenario'!BB50</f>
        <v>52</v>
      </c>
      <c r="K47" s="6" t="n">
        <f aca="false">'High scenario'!AG50</f>
        <v>5730386542.39173</v>
      </c>
      <c r="L47" s="6" t="n">
        <f aca="false">K47/$B$14*100</f>
        <v>111.824987351402</v>
      </c>
      <c r="M47" s="7"/>
      <c r="O47" s="5" t="n">
        <f aca="false">O43+1</f>
        <v>2024</v>
      </c>
      <c r="P47" s="6" t="n">
        <f aca="false">'Low scenario'!AG50</f>
        <v>5229998875.78395</v>
      </c>
      <c r="Q47" s="6" t="n">
        <f aca="false">P47/$B$14*100</f>
        <v>102.060228189822</v>
      </c>
      <c r="R47" s="7"/>
      <c r="S47" s="11"/>
    </row>
    <row r="48" customFormat="false" ht="12.8" hidden="false" customHeight="false" outlineLevel="0" collapsed="false">
      <c r="D48" s="7" t="n">
        <f aca="false">D44+1</f>
        <v>2024</v>
      </c>
      <c r="E48" s="9" t="n">
        <f aca="false">'Central scenario'!AG51</f>
        <v>5530627229.92793</v>
      </c>
      <c r="F48" s="9" t="n">
        <f aca="false">E48/$B$14*100</f>
        <v>107.926806587445</v>
      </c>
      <c r="G48" s="7"/>
      <c r="H48" s="12" t="n">
        <f aca="false">'Central scenario'!BB51</f>
        <v>52</v>
      </c>
      <c r="K48" s="9" t="n">
        <f aca="false">'High scenario'!AG51</f>
        <v>5771598565.33681</v>
      </c>
      <c r="L48" s="9" t="n">
        <f aca="false">K48/$B$14*100</f>
        <v>112.629214764416</v>
      </c>
      <c r="M48" s="7"/>
      <c r="O48" s="7" t="n">
        <f aca="false">O44+1</f>
        <v>2024</v>
      </c>
      <c r="P48" s="9" t="n">
        <f aca="false">'Low scenario'!AG51</f>
        <v>5284531710.10566</v>
      </c>
      <c r="Q48" s="9" t="n">
        <f aca="false">P48/$B$14*100</f>
        <v>103.124403086777</v>
      </c>
      <c r="R48" s="7"/>
      <c r="S48" s="12"/>
    </row>
    <row r="49" customFormat="false" ht="12.8" hidden="false" customHeight="false" outlineLevel="0" collapsed="false">
      <c r="D49" s="7" t="n">
        <f aca="false">D45+1</f>
        <v>2024</v>
      </c>
      <c r="E49" s="9" t="n">
        <f aca="false">'Central scenario'!AG52</f>
        <v>5558882096.03851</v>
      </c>
      <c r="F49" s="9" t="n">
        <f aca="false">E49/$B$14*100</f>
        <v>108.478183012413</v>
      </c>
      <c r="G49" s="10" t="n">
        <f aca="false">AVERAGE(E47:E50)/AVERAGE(E43:E46)-1</f>
        <v>0.0350000000000004</v>
      </c>
      <c r="H49" s="12" t="n">
        <f aca="false">'Central scenario'!BB52</f>
        <v>52</v>
      </c>
      <c r="K49" s="9" t="n">
        <f aca="false">'High scenario'!AG52</f>
        <v>5818950803.51415</v>
      </c>
      <c r="L49" s="9" t="n">
        <f aca="false">K49/$B$14*100</f>
        <v>113.553264720919</v>
      </c>
      <c r="M49" s="10" t="n">
        <f aca="false">AVERAGE(K47:K50)/AVERAGE(K43:K46)-1</f>
        <v>0.0400000000000018</v>
      </c>
      <c r="O49" s="7" t="n">
        <f aca="false">O45+1</f>
        <v>2024</v>
      </c>
      <c r="P49" s="9" t="n">
        <f aca="false">'Low scenario'!AG52</f>
        <v>5320501585.05699</v>
      </c>
      <c r="Q49" s="9" t="n">
        <f aca="false">P49/$B$14*100</f>
        <v>103.826333188997</v>
      </c>
      <c r="R49" s="10" t="n">
        <f aca="false">AVERAGE(P47:P50)/AVERAGE(P43:P46)-1</f>
        <v>0.0299999999999991</v>
      </c>
      <c r="S49" s="12"/>
    </row>
    <row r="50" customFormat="false" ht="12.8" hidden="false" customHeight="false" outlineLevel="0" collapsed="false">
      <c r="D50" s="7" t="n">
        <f aca="false">D46+1</f>
        <v>2024</v>
      </c>
      <c r="E50" s="9" t="n">
        <f aca="false">'Central scenario'!AG53</f>
        <v>5583675438.83561</v>
      </c>
      <c r="F50" s="9" t="n">
        <f aca="false">E50/$B$14*100</f>
        <v>108.962009927784</v>
      </c>
      <c r="G50" s="7"/>
      <c r="H50" s="7" t="n">
        <v>52</v>
      </c>
      <c r="K50" s="9" t="n">
        <f aca="false">'High scenario'!AG53</f>
        <v>5892246977.13547</v>
      </c>
      <c r="L50" s="9" t="n">
        <f aca="false">K50/$B$14*100</f>
        <v>114.983594704329</v>
      </c>
      <c r="M50" s="7"/>
      <c r="O50" s="7" t="n">
        <f aca="false">O46+1</f>
        <v>2024</v>
      </c>
      <c r="P50" s="9" t="n">
        <f aca="false">'Low scenario'!AG53</f>
        <v>5322841999.67947</v>
      </c>
      <c r="Q50" s="9" t="n">
        <f aca="false">P50/$B$14*100</f>
        <v>103.872004948419</v>
      </c>
      <c r="R50" s="7"/>
      <c r="S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5661338989.25063</v>
      </c>
      <c r="F51" s="6" t="n">
        <f aca="false">E51/$B$14*100</f>
        <v>110.477566597229</v>
      </c>
      <c r="G51" s="7"/>
      <c r="H51" s="2" t="n">
        <f aca="false">H50</f>
        <v>52</v>
      </c>
      <c r="K51" s="6" t="n">
        <f aca="false">'High scenario'!AG54</f>
        <v>5930950071.37545</v>
      </c>
      <c r="L51" s="6" t="n">
        <f aca="false">K51/$B$14*100</f>
        <v>115.738861908701</v>
      </c>
      <c r="M51" s="7"/>
      <c r="O51" s="5" t="n">
        <f aca="false">O47+1</f>
        <v>2025</v>
      </c>
      <c r="P51" s="6" t="n">
        <f aca="false">'Low scenario'!AG54</f>
        <v>5360748847.67851</v>
      </c>
      <c r="Q51" s="6" t="n">
        <f aca="false">P51/$B$14*100</f>
        <v>104.611733894567</v>
      </c>
      <c r="R51" s="7"/>
      <c r="S51" s="2"/>
    </row>
    <row r="52" customFormat="false" ht="12.8" hidden="false" customHeight="false" outlineLevel="0" collapsed="false">
      <c r="D52" s="7" t="n">
        <f aca="false">D48+1</f>
        <v>2025</v>
      </c>
      <c r="E52" s="9" t="n">
        <f aca="false">'Central scenario'!AG55</f>
        <v>5696546046.82576</v>
      </c>
      <c r="F52" s="9" t="n">
        <f aca="false">E52/$B$14*100</f>
        <v>111.164610785068</v>
      </c>
      <c r="G52" s="7"/>
      <c r="H52" s="2" t="n">
        <f aca="false">H51</f>
        <v>52</v>
      </c>
      <c r="K52" s="9" t="n">
        <f aca="false">'High scenario'!AG55</f>
        <v>5973604515.12359</v>
      </c>
      <c r="L52" s="9" t="n">
        <f aca="false">K52/$B$14*100</f>
        <v>116.57123728117</v>
      </c>
      <c r="M52" s="7"/>
      <c r="O52" s="7" t="n">
        <f aca="false">O48+1</f>
        <v>2025</v>
      </c>
      <c r="P52" s="9" t="n">
        <f aca="false">'Low scenario'!AG55</f>
        <v>5390222344.30779</v>
      </c>
      <c r="Q52" s="9" t="n">
        <f aca="false">P52/$B$14*100</f>
        <v>105.186891148513</v>
      </c>
      <c r="R52" s="7"/>
      <c r="S52" s="2"/>
    </row>
    <row r="53" customFormat="false" ht="12.8" hidden="false" customHeight="false" outlineLevel="0" collapsed="false">
      <c r="D53" s="7" t="n">
        <f aca="false">D49+1</f>
        <v>2025</v>
      </c>
      <c r="E53" s="9" t="n">
        <f aca="false">'Central scenario'!AG56</f>
        <v>5725648558.91964</v>
      </c>
      <c r="F53" s="9" t="n">
        <f aca="false">E53/$B$14*100</f>
        <v>111.732528502785</v>
      </c>
      <c r="G53" s="10" t="n">
        <f aca="false">AVERAGE(E51:E54)/AVERAGE(E47:E50)-1</f>
        <v>0.0299999999999976</v>
      </c>
      <c r="H53" s="2" t="n">
        <f aca="false">H52</f>
        <v>52</v>
      </c>
      <c r="K53" s="9" t="n">
        <f aca="false">'High scenario'!AG56</f>
        <v>6022614081.63714</v>
      </c>
      <c r="L53" s="9" t="n">
        <f aca="false">K53/$B$14*100</f>
        <v>117.527628986151</v>
      </c>
      <c r="M53" s="10" t="n">
        <f aca="false">AVERAGE(K51:K54)/AVERAGE(K47:K50)-1</f>
        <v>0.0349999999999995</v>
      </c>
      <c r="O53" s="7" t="n">
        <f aca="false">O49+1</f>
        <v>2025</v>
      </c>
      <c r="P53" s="9" t="n">
        <f aca="false">'Low scenario'!AG56</f>
        <v>5453514124.68342</v>
      </c>
      <c r="Q53" s="9" t="n">
        <f aca="false">P53/$B$14*100</f>
        <v>106.421991518723</v>
      </c>
      <c r="R53" s="10" t="n">
        <f aca="false">AVERAGE(P51:P54)/AVERAGE(P47:P50)-1</f>
        <v>0.025000000000001</v>
      </c>
      <c r="S53" s="2"/>
    </row>
    <row r="54" customFormat="false" ht="12.8" hidden="false" customHeight="false" outlineLevel="0" collapsed="false">
      <c r="D54" s="7" t="n">
        <f aca="false">D50+1</f>
        <v>2025</v>
      </c>
      <c r="E54" s="9" t="n">
        <f aca="false">'Central scenario'!AG57</f>
        <v>5751185702.00067</v>
      </c>
      <c r="F54" s="9" t="n">
        <f aca="false">E54/$B$14*100</f>
        <v>112.230870225617</v>
      </c>
      <c r="G54" s="7"/>
      <c r="H54" s="2" t="n">
        <f aca="false">H53</f>
        <v>52</v>
      </c>
      <c r="K54" s="9" t="n">
        <f aca="false">'High scenario'!AG57</f>
        <v>6098475621.3352</v>
      </c>
      <c r="L54" s="9" t="n">
        <f aca="false">K54/$B$14*100</f>
        <v>119.00802051898</v>
      </c>
      <c r="M54" s="7"/>
      <c r="O54" s="7" t="n">
        <f aca="false">O50+1</f>
        <v>2025</v>
      </c>
      <c r="P54" s="9" t="n">
        <f aca="false">'Low scenario'!AG57</f>
        <v>5482335708.22201</v>
      </c>
      <c r="Q54" s="9" t="n">
        <f aca="false">P54/$B$14*100</f>
        <v>106.984427087564</v>
      </c>
      <c r="R54" s="7"/>
      <c r="S54" s="2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5783052103.06029</v>
      </c>
      <c r="F55" s="6" t="n">
        <f aca="false">E55/$B$14*100</f>
        <v>112.85272354547</v>
      </c>
      <c r="G55" s="7"/>
      <c r="H55" s="2" t="n">
        <f aca="false">H54</f>
        <v>52</v>
      </c>
      <c r="K55" s="6" t="n">
        <f aca="false">'High scenario'!AG58</f>
        <v>6197132752.87332</v>
      </c>
      <c r="L55" s="6" t="n">
        <f aca="false">K55/$B$14*100</f>
        <v>120.933254079537</v>
      </c>
      <c r="M55" s="7"/>
      <c r="O55" s="5" t="n">
        <f aca="false">O51+1</f>
        <v>2026</v>
      </c>
      <c r="P55" s="6" t="n">
        <f aca="false">'Low scenario'!AG58</f>
        <v>5489490040.8676</v>
      </c>
      <c r="Q55" s="6" t="n">
        <f aca="false">P55/$B$14*100</f>
        <v>107.124039511906</v>
      </c>
      <c r="R55" s="7"/>
      <c r="S55" s="2"/>
    </row>
    <row r="56" customFormat="false" ht="12.8" hidden="false" customHeight="false" outlineLevel="0" collapsed="false">
      <c r="D56" s="7" t="n">
        <f aca="false">D52+1</f>
        <v>2026</v>
      </c>
      <c r="E56" s="9" t="n">
        <f aca="false">'Central scenario'!AG59</f>
        <v>5825901599.67538</v>
      </c>
      <c r="F56" s="9" t="n">
        <f aca="false">E56/$B$14*100</f>
        <v>113.688905255298</v>
      </c>
      <c r="G56" s="7"/>
      <c r="H56" s="2" t="n">
        <f aca="false">H55</f>
        <v>52</v>
      </c>
      <c r="K56" s="9" t="n">
        <f aca="false">'High scenario'!AG59</f>
        <v>6231277865.45617</v>
      </c>
      <c r="L56" s="9" t="n">
        <f aca="false">K56/$B$14*100</f>
        <v>121.599575060581</v>
      </c>
      <c r="M56" s="7"/>
      <c r="O56" s="7" t="n">
        <f aca="false">O52+1</f>
        <v>2026</v>
      </c>
      <c r="P56" s="9" t="n">
        <f aca="false">'Low scenario'!AG59</f>
        <v>5499632755.0327</v>
      </c>
      <c r="Q56" s="9" t="n">
        <f aca="false">P56/$B$14*100</f>
        <v>107.321968373219</v>
      </c>
      <c r="R56" s="7"/>
      <c r="S56" s="2"/>
    </row>
    <row r="57" customFormat="false" ht="12.8" hidden="false" customHeight="false" outlineLevel="0" collapsed="false">
      <c r="D57" s="7" t="n">
        <f aca="false">D53+1</f>
        <v>2026</v>
      </c>
      <c r="E57" s="9" t="n">
        <f aca="false">'Central scenario'!AG60</f>
        <v>5850328975.73381</v>
      </c>
      <c r="F57" s="9" t="n">
        <f aca="false">E57/$B$14*100</f>
        <v>114.165590553673</v>
      </c>
      <c r="G57" s="10" t="n">
        <f aca="false">AVERAGE(E55:E58)/AVERAGE(E51:E54)-1</f>
        <v>0.0249801484357315</v>
      </c>
      <c r="H57" s="2" t="n">
        <f aca="false">H56</f>
        <v>52</v>
      </c>
      <c r="K57" s="9" t="n">
        <f aca="false">'High scenario'!AG60</f>
        <v>6318020531.55435</v>
      </c>
      <c r="L57" s="9" t="n">
        <f aca="false">K57/$B$14*100</f>
        <v>123.292305117707</v>
      </c>
      <c r="M57" s="10" t="n">
        <f aca="false">AVERAGE(K55:K58)/AVERAGE(K51:K54)-1</f>
        <v>0.0451006451125902</v>
      </c>
      <c r="O57" s="7" t="n">
        <f aca="false">O53+1</f>
        <v>2026</v>
      </c>
      <c r="P57" s="9" t="n">
        <f aca="false">'Low scenario'!AG60</f>
        <v>5522332854.84453</v>
      </c>
      <c r="Q57" s="9" t="n">
        <f aca="false">P57/$B$14*100</f>
        <v>107.764946932441</v>
      </c>
      <c r="R57" s="10" t="n">
        <f aca="false">AVERAGE(P55:P58)/AVERAGE(P51:P54)-1</f>
        <v>0.0189206015912793</v>
      </c>
      <c r="S57" s="2"/>
    </row>
    <row r="58" customFormat="false" ht="12.8" hidden="false" customHeight="false" outlineLevel="0" collapsed="false">
      <c r="D58" s="7" t="n">
        <f aca="false">D54+1</f>
        <v>2026</v>
      </c>
      <c r="E58" s="9" t="n">
        <f aca="false">'Central scenario'!AG61</f>
        <v>5945851296.05447</v>
      </c>
      <c r="F58" s="9" t="n">
        <f aca="false">E58/$B$14*100</f>
        <v>116.029650191293</v>
      </c>
      <c r="G58" s="7"/>
      <c r="H58" s="2" t="n">
        <f aca="false">H57</f>
        <v>52</v>
      </c>
      <c r="K58" s="9" t="n">
        <f aca="false">'High scenario'!AG61</f>
        <v>6362785196.28833</v>
      </c>
      <c r="L58" s="9" t="n">
        <f aca="false">K58/$B$14*100</f>
        <v>124.165860161618</v>
      </c>
      <c r="M58" s="7"/>
      <c r="O58" s="7" t="n">
        <f aca="false">O54+1</f>
        <v>2026</v>
      </c>
      <c r="P58" s="9" t="n">
        <f aca="false">'Low scenario'!AG61</f>
        <v>5585693074.54026</v>
      </c>
      <c r="Q58" s="9" t="n">
        <f aca="false">P58/$B$14*100</f>
        <v>109.001382854109</v>
      </c>
      <c r="R58" s="7"/>
      <c r="S58" s="2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5998194196.72662</v>
      </c>
      <c r="F59" s="6" t="n">
        <f aca="false">E59/$B$14*100</f>
        <v>117.051089872944</v>
      </c>
      <c r="G59" s="7"/>
      <c r="H59" s="2" t="n">
        <f aca="false">H58</f>
        <v>52</v>
      </c>
      <c r="K59" s="6" t="n">
        <f aca="false">'High scenario'!AG62</f>
        <v>6419998346.35968</v>
      </c>
      <c r="L59" s="6" t="n">
        <f aca="false">K59/$B$14*100</f>
        <v>125.282339780529</v>
      </c>
      <c r="M59" s="7"/>
      <c r="O59" s="5" t="n">
        <f aca="false">O55+1</f>
        <v>2027</v>
      </c>
      <c r="P59" s="6" t="n">
        <f aca="false">'Low scenario'!AG62</f>
        <v>5593117439.46153</v>
      </c>
      <c r="Q59" s="6" t="n">
        <f aca="false">P59/$B$14*100</f>
        <v>109.146264793098</v>
      </c>
      <c r="R59" s="7"/>
      <c r="S59" s="2"/>
    </row>
    <row r="60" customFormat="false" ht="12.8" hidden="false" customHeight="false" outlineLevel="0" collapsed="false">
      <c r="D60" s="7" t="n">
        <f aca="false">D56+1</f>
        <v>2027</v>
      </c>
      <c r="E60" s="9" t="n">
        <f aca="false">'Central scenario'!AG63</f>
        <v>6039221469.26566</v>
      </c>
      <c r="F60" s="9" t="n">
        <f aca="false">E60/$B$14*100</f>
        <v>117.851711994821</v>
      </c>
      <c r="G60" s="7"/>
      <c r="H60" s="2" t="n">
        <f aca="false">H59</f>
        <v>52</v>
      </c>
      <c r="K60" s="9" t="n">
        <f aca="false">'High scenario'!AG63</f>
        <v>6462346349.54825</v>
      </c>
      <c r="L60" s="9" t="n">
        <f aca="false">K60/$B$14*100</f>
        <v>126.108735152968</v>
      </c>
      <c r="M60" s="7"/>
      <c r="O60" s="7" t="n">
        <f aca="false">O56+1</f>
        <v>2027</v>
      </c>
      <c r="P60" s="9" t="n">
        <f aca="false">'Low scenario'!AG63</f>
        <v>5590649792.48525</v>
      </c>
      <c r="Q60" s="9" t="n">
        <f aca="false">P60/$B$14*100</f>
        <v>109.098110172136</v>
      </c>
      <c r="R60" s="7"/>
      <c r="S60" s="2"/>
    </row>
    <row r="61" customFormat="false" ht="12.8" hidden="false" customHeight="false" outlineLevel="0" collapsed="false">
      <c r="D61" s="7" t="n">
        <f aca="false">D57+1</f>
        <v>2027</v>
      </c>
      <c r="E61" s="9" t="n">
        <f aca="false">'Central scenario'!AG64</f>
        <v>6110600676.41408</v>
      </c>
      <c r="F61" s="9" t="n">
        <f aca="false">E61/$B$14*100</f>
        <v>119.24463355037</v>
      </c>
      <c r="G61" s="10" t="n">
        <f aca="false">AVERAGE(E59:E62)/AVERAGE(E55:E58)-1</f>
        <v>0.0387109899640667</v>
      </c>
      <c r="H61" s="2" t="n">
        <f aca="false">H60</f>
        <v>52</v>
      </c>
      <c r="K61" s="9" t="n">
        <f aca="false">'High scenario'!AG64</f>
        <v>6522579367.3018</v>
      </c>
      <c r="L61" s="9" t="n">
        <f aca="false">K61/$B$14*100</f>
        <v>127.284145642051</v>
      </c>
      <c r="M61" s="10" t="n">
        <f aca="false">AVERAGE(K59:K62)/AVERAGE(K55:K58)-1</f>
        <v>0.0350258177123421</v>
      </c>
      <c r="O61" s="7" t="n">
        <f aca="false">O57+1</f>
        <v>2027</v>
      </c>
      <c r="P61" s="9" t="n">
        <f aca="false">'Low scenario'!AG64</f>
        <v>5645548817.75887</v>
      </c>
      <c r="Q61" s="9" t="n">
        <f aca="false">P61/$B$14*100</f>
        <v>110.169431061471</v>
      </c>
      <c r="R61" s="10" t="n">
        <f aca="false">AVERAGE(P59:P62)/AVERAGE(P55:P58)-1</f>
        <v>0.0189625045884461</v>
      </c>
      <c r="S61" s="2"/>
    </row>
    <row r="62" customFormat="false" ht="12.8" hidden="false" customHeight="false" outlineLevel="0" collapsed="false">
      <c r="D62" s="7" t="n">
        <f aca="false">D58+1</f>
        <v>2027</v>
      </c>
      <c r="E62" s="9" t="n">
        <f aca="false">'Central scenario'!AG65</f>
        <v>6163153538.51302</v>
      </c>
      <c r="F62" s="9" t="n">
        <f aca="false">E62/$B$14*100</f>
        <v>120.270170500804</v>
      </c>
      <c r="G62" s="7"/>
      <c r="H62" s="2" t="n">
        <f aca="false">H61</f>
        <v>52</v>
      </c>
      <c r="K62" s="9" t="n">
        <f aca="false">'High scenario'!AG65</f>
        <v>6583763117.60321</v>
      </c>
      <c r="L62" s="9" t="n">
        <f aca="false">K62/$B$14*100</f>
        <v>128.478109095119</v>
      </c>
      <c r="M62" s="7"/>
      <c r="O62" s="7" t="n">
        <f aca="false">O58+1</f>
        <v>2027</v>
      </c>
      <c r="P62" s="9" t="n">
        <f aca="false">'Low scenario'!AG65</f>
        <v>5686849959.67423</v>
      </c>
      <c r="Q62" s="9" t="n">
        <f aca="false">P62/$B$14*100</f>
        <v>110.975397576665</v>
      </c>
      <c r="R62" s="7"/>
      <c r="S62" s="2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6204028904.2749</v>
      </c>
      <c r="F63" s="6" t="n">
        <f aca="false">E63/$B$14*100</f>
        <v>121.067828254865</v>
      </c>
      <c r="G63" s="7"/>
      <c r="H63" s="2" t="n">
        <f aca="false">H62</f>
        <v>52</v>
      </c>
      <c r="K63" s="6" t="n">
        <f aca="false">'High scenario'!AG66</f>
        <v>6665611708.18608</v>
      </c>
      <c r="L63" s="6" t="n">
        <f aca="false">K63/$B$14*100</f>
        <v>130.075334262906</v>
      </c>
      <c r="M63" s="7"/>
      <c r="O63" s="5" t="n">
        <f aca="false">O59+1</f>
        <v>2028</v>
      </c>
      <c r="P63" s="6" t="n">
        <f aca="false">'Low scenario'!AG66</f>
        <v>5722650106.2373</v>
      </c>
      <c r="Q63" s="6" t="n">
        <f aca="false">P63/$B$14*100</f>
        <v>111.674015533233</v>
      </c>
      <c r="R63" s="7"/>
      <c r="S63" s="2"/>
    </row>
    <row r="64" customFormat="false" ht="12.8" hidden="false" customHeight="false" outlineLevel="0" collapsed="false">
      <c r="D64" s="7" t="n">
        <f aca="false">D60+1</f>
        <v>2028</v>
      </c>
      <c r="E64" s="9" t="n">
        <f aca="false">'Central scenario'!AG67</f>
        <v>6220556997.30859</v>
      </c>
      <c r="F64" s="9" t="n">
        <f aca="false">E64/$B$14*100</f>
        <v>121.390363878032</v>
      </c>
      <c r="G64" s="7"/>
      <c r="H64" s="2" t="n">
        <f aca="false">H63</f>
        <v>52</v>
      </c>
      <c r="K64" s="9" t="n">
        <f aca="false">'High scenario'!AG67</f>
        <v>6696970391.78561</v>
      </c>
      <c r="L64" s="9" t="n">
        <f aca="false">K64/$B$14*100</f>
        <v>130.687279787162</v>
      </c>
      <c r="M64" s="7"/>
      <c r="O64" s="7" t="n">
        <f aca="false">O60+1</f>
        <v>2028</v>
      </c>
      <c r="P64" s="9" t="n">
        <f aca="false">'Low scenario'!AG67</f>
        <v>5736021710.56387</v>
      </c>
      <c r="Q64" s="9" t="n">
        <f aca="false">P64/$B$14*100</f>
        <v>111.934954210515</v>
      </c>
      <c r="R64" s="7"/>
      <c r="S64" s="2"/>
    </row>
    <row r="65" customFormat="false" ht="12.8" hidden="false" customHeight="false" outlineLevel="0" collapsed="false">
      <c r="D65" s="7" t="n">
        <f aca="false">D61+1</f>
        <v>2028</v>
      </c>
      <c r="E65" s="9" t="n">
        <f aca="false">'Central scenario'!AG68</f>
        <v>6287089327.90894</v>
      </c>
      <c r="F65" s="9" t="n">
        <f aca="false">E65/$B$14*100</f>
        <v>122.68870160321</v>
      </c>
      <c r="G65" s="10" t="n">
        <f aca="false">AVERAGE(E63:E66)/AVERAGE(E59:E62)-1</f>
        <v>0.0299936279796547</v>
      </c>
      <c r="H65" s="2" t="n">
        <f aca="false">H64</f>
        <v>52</v>
      </c>
      <c r="K65" s="9" t="n">
        <f aca="false">'High scenario'!AG68</f>
        <v>6750331128.61417</v>
      </c>
      <c r="L65" s="9" t="n">
        <f aca="false">K65/$B$14*100</f>
        <v>131.728581918663</v>
      </c>
      <c r="M65" s="10" t="n">
        <f aca="false">AVERAGE(K63:K66)/AVERAGE(K59:K62)-1</f>
        <v>0.037224267817993</v>
      </c>
      <c r="O65" s="7" t="n">
        <f aca="false">O61+1</f>
        <v>2028</v>
      </c>
      <c r="P65" s="9" t="n">
        <f aca="false">'Low scenario'!AG68</f>
        <v>5780115093.91858</v>
      </c>
      <c r="Q65" s="9" t="n">
        <f aca="false">P65/$B$14*100</f>
        <v>112.79540960902</v>
      </c>
      <c r="R65" s="10" t="n">
        <f aca="false">AVERAGE(P63:P66)/AVERAGE(P59:P62)-1</f>
        <v>0.0229231941902173</v>
      </c>
      <c r="S65" s="2"/>
    </row>
    <row r="66" customFormat="false" ht="12.8" hidden="false" customHeight="false" outlineLevel="0" collapsed="false">
      <c r="D66" s="7" t="n">
        <f aca="false">D62+1</f>
        <v>2028</v>
      </c>
      <c r="E66" s="9" t="n">
        <f aca="false">'Central scenario'!AG69</f>
        <v>6328674836.58543</v>
      </c>
      <c r="F66" s="9" t="n">
        <f aca="false">E66/$B$14*100</f>
        <v>123.500217361763</v>
      </c>
      <c r="G66" s="7"/>
      <c r="H66" s="2" t="n">
        <f aca="false">H65</f>
        <v>52</v>
      </c>
      <c r="K66" s="9" t="n">
        <f aca="false">'High scenario'!AG69</f>
        <v>6843183804.0837</v>
      </c>
      <c r="L66" s="9" t="n">
        <f aca="false">K66/$B$14*100</f>
        <v>133.540545070383</v>
      </c>
      <c r="M66" s="7"/>
      <c r="O66" s="7" t="n">
        <f aca="false">O62+1</f>
        <v>2028</v>
      </c>
      <c r="P66" s="9" t="n">
        <f aca="false">'Low scenario'!AG69</f>
        <v>5793521544.51232</v>
      </c>
      <c r="Q66" s="9" t="n">
        <f aca="false">P66/$B$14*100</f>
        <v>113.057028289886</v>
      </c>
      <c r="R66" s="7"/>
      <c r="S66" s="2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6388103510.13325</v>
      </c>
      <c r="F67" s="6" t="n">
        <f aca="false">E67/$B$14*100</f>
        <v>124.659931565793</v>
      </c>
      <c r="G67" s="7"/>
      <c r="H67" s="2" t="n">
        <f aca="false">H66</f>
        <v>52</v>
      </c>
      <c r="K67" s="6" t="n">
        <f aca="false">'High scenario'!AG70</f>
        <v>6877088713.89554</v>
      </c>
      <c r="L67" s="6" t="n">
        <f aca="false">K67/$B$14*100</f>
        <v>134.202178641314</v>
      </c>
      <c r="M67" s="7"/>
      <c r="O67" s="5" t="n">
        <f aca="false">O63+1</f>
        <v>2029</v>
      </c>
      <c r="P67" s="6" t="n">
        <f aca="false">'Low scenario'!AG70</f>
        <v>5808274322.08745</v>
      </c>
      <c r="Q67" s="6" t="n">
        <f aca="false">P67/$B$14*100</f>
        <v>113.34491971807</v>
      </c>
      <c r="R67" s="7"/>
      <c r="S67" s="2"/>
    </row>
    <row r="68" customFormat="false" ht="12.8" hidden="false" customHeight="false" outlineLevel="0" collapsed="false">
      <c r="D68" s="7" t="n">
        <f aca="false">D64+1</f>
        <v>2029</v>
      </c>
      <c r="E68" s="9" t="n">
        <f aca="false">'Central scenario'!AG71</f>
        <v>6394227652.77756</v>
      </c>
      <c r="F68" s="9" t="n">
        <f aca="false">E68/$B$14*100</f>
        <v>124.779440462562</v>
      </c>
      <c r="G68" s="7"/>
      <c r="H68" s="2" t="n">
        <f aca="false">H67</f>
        <v>52</v>
      </c>
      <c r="K68" s="9" t="n">
        <f aca="false">'High scenario'!AG71</f>
        <v>6926180720.12969</v>
      </c>
      <c r="L68" s="9" t="n">
        <f aca="false">K68/$B$14*100</f>
        <v>135.160179107003</v>
      </c>
      <c r="M68" s="7"/>
      <c r="O68" s="7" t="n">
        <f aca="false">O64+1</f>
        <v>2029</v>
      </c>
      <c r="P68" s="9" t="n">
        <f aca="false">'Low scenario'!AG71</f>
        <v>5795815446.00551</v>
      </c>
      <c r="Q68" s="9" t="n">
        <f aca="false">P68/$B$14*100</f>
        <v>113.101792374048</v>
      </c>
      <c r="R68" s="7"/>
      <c r="S68" s="2"/>
    </row>
    <row r="69" customFormat="false" ht="12.8" hidden="false" customHeight="false" outlineLevel="0" collapsed="false">
      <c r="D69" s="7" t="n">
        <f aca="false">D65+1</f>
        <v>2029</v>
      </c>
      <c r="E69" s="9" t="n">
        <f aca="false">'Central scenario'!AG72</f>
        <v>6459880861.54947</v>
      </c>
      <c r="F69" s="9" t="n">
        <f aca="false">E69/$B$14*100</f>
        <v>126.060622663132</v>
      </c>
      <c r="G69" s="10" t="n">
        <f aca="false">AVERAGE(E67:E70)/AVERAGE(E63:E66)-1</f>
        <v>0.0282056446976975</v>
      </c>
      <c r="H69" s="2" t="n">
        <f aca="false">H68</f>
        <v>52</v>
      </c>
      <c r="K69" s="9" t="n">
        <f aca="false">'High scenario'!AG72</f>
        <v>6969295482.2628</v>
      </c>
      <c r="L69" s="9" t="n">
        <f aca="false">K69/$B$14*100</f>
        <v>136.001537311118</v>
      </c>
      <c r="M69" s="10" t="n">
        <f aca="false">AVERAGE(K67:K70)/AVERAGE(K63:K66)-1</f>
        <v>0.0321353590638553</v>
      </c>
      <c r="O69" s="7" t="n">
        <f aca="false">O65+1</f>
        <v>2029</v>
      </c>
      <c r="P69" s="9" t="n">
        <f aca="false">'Low scenario'!AG72</f>
        <v>5803576285.73663</v>
      </c>
      <c r="Q69" s="9" t="n">
        <f aca="false">P69/$B$14*100</f>
        <v>113.253240413084</v>
      </c>
      <c r="R69" s="10" t="n">
        <f aca="false">AVERAGE(P67:P70)/AVERAGE(P63:P66)-1</f>
        <v>0.00960255171559932</v>
      </c>
      <c r="S69" s="2"/>
    </row>
    <row r="70" customFormat="false" ht="12.8" hidden="false" customHeight="false" outlineLevel="0" collapsed="false">
      <c r="D70" s="7" t="n">
        <f aca="false">D66+1</f>
        <v>2029</v>
      </c>
      <c r="E70" s="9" t="n">
        <f aca="false">'Central scenario'!AG73</f>
        <v>6504417258.68734</v>
      </c>
      <c r="F70" s="9" t="n">
        <f aca="false">E70/$B$14*100</f>
        <v>126.929723204566</v>
      </c>
      <c r="G70" s="7"/>
      <c r="H70" s="2" t="n">
        <f aca="false">H69</f>
        <v>52</v>
      </c>
      <c r="K70" s="9" t="n">
        <f aca="false">'High scenario'!AG73</f>
        <v>7049775973.4865</v>
      </c>
      <c r="L70" s="9" t="n">
        <f aca="false">K70/$B$14*100</f>
        <v>137.572064856956</v>
      </c>
      <c r="M70" s="7"/>
      <c r="O70" s="7" t="n">
        <f aca="false">O66+1</f>
        <v>2029</v>
      </c>
      <c r="P70" s="9" t="n">
        <f aca="false">'Low scenario'!AG73</f>
        <v>5845811334.47348</v>
      </c>
      <c r="Q70" s="9" t="n">
        <f aca="false">P70/$B$14*100</f>
        <v>114.077431548507</v>
      </c>
      <c r="R70" s="7"/>
      <c r="S70" s="2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6523785542.55859</v>
      </c>
      <c r="F71" s="6" t="n">
        <f aca="false">E71/$B$14*100</f>
        <v>127.307683414213</v>
      </c>
      <c r="G71" s="7"/>
      <c r="H71" s="2" t="n">
        <f aca="false">H70</f>
        <v>52</v>
      </c>
      <c r="K71" s="6" t="n">
        <f aca="false">'High scenario'!AG74</f>
        <v>7115082102.41059</v>
      </c>
      <c r="L71" s="6" t="n">
        <f aca="false">K71/$B$14*100</f>
        <v>138.84647400665</v>
      </c>
      <c r="M71" s="7"/>
      <c r="O71" s="5" t="n">
        <f aca="false">O67+1</f>
        <v>2030</v>
      </c>
      <c r="P71" s="6" t="n">
        <f aca="false">'Low scenario'!AG74</f>
        <v>5864112036.21549</v>
      </c>
      <c r="Q71" s="6" t="n">
        <f aca="false">P71/$B$14*100</f>
        <v>114.434558546081</v>
      </c>
      <c r="R71" s="7"/>
      <c r="S71" s="2"/>
    </row>
    <row r="72" customFormat="false" ht="12.8" hidden="false" customHeight="false" outlineLevel="0" collapsed="false">
      <c r="D72" s="7" t="n">
        <f aca="false">D68+1</f>
        <v>2030</v>
      </c>
      <c r="E72" s="9" t="n">
        <f aca="false">'Central scenario'!AG75</f>
        <v>6562964847.73828</v>
      </c>
      <c r="F72" s="9" t="n">
        <f aca="false">E72/$B$14*100</f>
        <v>128.072243583714</v>
      </c>
      <c r="G72" s="7"/>
      <c r="H72" s="2" t="n">
        <f aca="false">H71</f>
        <v>52</v>
      </c>
      <c r="K72" s="9" t="n">
        <f aca="false">'High scenario'!AG75</f>
        <v>7185810188.68423</v>
      </c>
      <c r="L72" s="9" t="n">
        <f aca="false">K72/$B$14*100</f>
        <v>140.226689336703</v>
      </c>
      <c r="M72" s="7"/>
      <c r="O72" s="7" t="n">
        <f aca="false">O68+1</f>
        <v>2030</v>
      </c>
      <c r="P72" s="9" t="n">
        <f aca="false">'Low scenario'!AG75</f>
        <v>5893134160.96439</v>
      </c>
      <c r="Q72" s="9" t="n">
        <f aca="false">P72/$B$14*100</f>
        <v>115.000907553944</v>
      </c>
      <c r="R72" s="7"/>
      <c r="S72" s="2"/>
    </row>
    <row r="73" customFormat="false" ht="12.8" hidden="false" customHeight="false" outlineLevel="0" collapsed="false">
      <c r="D73" s="7" t="n">
        <f aca="false">D69+1</f>
        <v>2030</v>
      </c>
      <c r="E73" s="9" t="n">
        <f aca="false">'Central scenario'!AG76</f>
        <v>6624263266.45233</v>
      </c>
      <c r="F73" s="9" t="n">
        <f aca="false">E73/$B$14*100</f>
        <v>129.268444720696</v>
      </c>
      <c r="G73" s="10" t="n">
        <f aca="false">AVERAGE(E71:E74)/AVERAGE(E67:E70)-1</f>
        <v>0.0232203018860642</v>
      </c>
      <c r="H73" s="2" t="n">
        <f aca="false">H72</f>
        <v>52</v>
      </c>
      <c r="K73" s="9" t="n">
        <f aca="false">'High scenario'!AG76</f>
        <v>7247442699.36921</v>
      </c>
      <c r="L73" s="9" t="n">
        <f aca="false">K73/$B$14*100</f>
        <v>141.429410074091</v>
      </c>
      <c r="M73" s="10" t="n">
        <f aca="false">AVERAGE(K71:K74)/AVERAGE(K67:K70)-1</f>
        <v>0.0375232138485766</v>
      </c>
      <c r="O73" s="7" t="n">
        <f aca="false">O69+1</f>
        <v>2030</v>
      </c>
      <c r="P73" s="9" t="n">
        <f aca="false">'Low scenario'!AG76</f>
        <v>5913067693.65875</v>
      </c>
      <c r="Q73" s="9" t="n">
        <f aca="false">P73/$B$14*100</f>
        <v>115.389898248538</v>
      </c>
      <c r="R73" s="10" t="n">
        <f aca="false">AVERAGE(P71:P74)/AVERAGE(P67:P70)-1</f>
        <v>0.0162584199643654</v>
      </c>
      <c r="S73" s="2"/>
    </row>
    <row r="74" customFormat="false" ht="12.8" hidden="false" customHeight="false" outlineLevel="0" collapsed="false">
      <c r="D74" s="7" t="n">
        <f aca="false">D70+1</f>
        <v>2030</v>
      </c>
      <c r="E74" s="9" t="n">
        <f aca="false">'Central scenario'!AG77</f>
        <v>6633460130.90168</v>
      </c>
      <c r="F74" s="9" t="n">
        <f aca="false">E74/$B$14*100</f>
        <v>129.447915903506</v>
      </c>
      <c r="G74" s="7"/>
      <c r="H74" s="2" t="n">
        <f aca="false">H73</f>
        <v>52</v>
      </c>
      <c r="K74" s="9" t="n">
        <f aca="false">'High scenario'!AG77</f>
        <v>7317989546.28551</v>
      </c>
      <c r="L74" s="9" t="n">
        <f aca="false">K74/$B$14*100</f>
        <v>142.806088628973</v>
      </c>
      <c r="M74" s="7"/>
      <c r="O74" s="7" t="n">
        <f aca="false">O70+1</f>
        <v>2030</v>
      </c>
      <c r="P74" s="9" t="n">
        <f aca="false">'Low scenario'!AG77</f>
        <v>5961228298.47534</v>
      </c>
      <c r="Q74" s="9" t="n">
        <f aca="false">P74/$B$14*100</f>
        <v>116.329722985423</v>
      </c>
      <c r="R74" s="7"/>
      <c r="S74" s="2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6672539395.56758</v>
      </c>
      <c r="F75" s="6" t="n">
        <f aca="false">E75/$B$14*100</f>
        <v>130.210523843588</v>
      </c>
      <c r="G75" s="7"/>
      <c r="H75" s="2" t="n">
        <f aca="false">H74</f>
        <v>52</v>
      </c>
      <c r="K75" s="6" t="n">
        <f aca="false">'High scenario'!AG78</f>
        <v>7354254534.49617</v>
      </c>
      <c r="L75" s="6" t="n">
        <f aca="false">K75/$B$14*100</f>
        <v>143.51377768589</v>
      </c>
      <c r="M75" s="7"/>
      <c r="O75" s="5" t="n">
        <f aca="false">O71+1</f>
        <v>2031</v>
      </c>
      <c r="P75" s="6" t="n">
        <f aca="false">'Low scenario'!AG78</f>
        <v>5973370485.47529</v>
      </c>
      <c r="Q75" s="6" t="n">
        <f aca="false">P75/$B$14*100</f>
        <v>116.56667033577</v>
      </c>
      <c r="R75" s="7"/>
      <c r="S75" s="2"/>
    </row>
    <row r="76" customFormat="false" ht="12.8" hidden="false" customHeight="false" outlineLevel="0" collapsed="false">
      <c r="D76" s="7" t="n">
        <f aca="false">D72+1</f>
        <v>2031</v>
      </c>
      <c r="E76" s="9" t="n">
        <f aca="false">'Central scenario'!AG79</f>
        <v>6702636427.03427</v>
      </c>
      <c r="F76" s="9" t="n">
        <f aca="false">E76/$B$14*100</f>
        <v>130.797848998389</v>
      </c>
      <c r="G76" s="7"/>
      <c r="H76" s="2" t="n">
        <f aca="false">H75</f>
        <v>52</v>
      </c>
      <c r="K76" s="9" t="n">
        <f aca="false">'High scenario'!AG79</f>
        <v>7388823057.44676</v>
      </c>
      <c r="L76" s="9" t="n">
        <f aca="false">K76/$B$14*100</f>
        <v>144.188361261206</v>
      </c>
      <c r="M76" s="7"/>
      <c r="O76" s="7" t="n">
        <f aca="false">O72+1</f>
        <v>2031</v>
      </c>
      <c r="P76" s="9" t="n">
        <f aca="false">'Low scenario'!AG79</f>
        <v>6021047588.2908</v>
      </c>
      <c r="Q76" s="9" t="n">
        <f aca="false">P76/$B$14*100</f>
        <v>117.497059826925</v>
      </c>
      <c r="R76" s="7"/>
      <c r="S76" s="2"/>
    </row>
    <row r="77" customFormat="false" ht="12.8" hidden="false" customHeight="false" outlineLevel="0" collapsed="false">
      <c r="D77" s="7" t="n">
        <f aca="false">D73+1</f>
        <v>2031</v>
      </c>
      <c r="E77" s="9" t="n">
        <f aca="false">'Central scenario'!AG80</f>
        <v>6752981345.34568</v>
      </c>
      <c r="F77" s="9" t="n">
        <f aca="false">E77/$B$14*100</f>
        <v>131.780299276696</v>
      </c>
      <c r="G77" s="10" t="n">
        <f aca="false">AVERAGE(E75:E78)/AVERAGE(E71:E74)-1</f>
        <v>0.0203785515698389</v>
      </c>
      <c r="H77" s="2" t="n">
        <f aca="false">H76</f>
        <v>52</v>
      </c>
      <c r="K77" s="9" t="n">
        <f aca="false">'High scenario'!AG80</f>
        <v>7459047836.86176</v>
      </c>
      <c r="L77" s="9" t="n">
        <f aca="false">K77/$B$14*100</f>
        <v>145.558754865851</v>
      </c>
      <c r="M77" s="10" t="n">
        <f aca="false">AVERAGE(K75:K78)/AVERAGE(K71:K74)-1</f>
        <v>0.0278398396456037</v>
      </c>
      <c r="O77" s="7" t="n">
        <f aca="false">O73+1</f>
        <v>2031</v>
      </c>
      <c r="P77" s="9" t="n">
        <f aca="false">'Low scenario'!AG80</f>
        <v>6013705977.61488</v>
      </c>
      <c r="Q77" s="9" t="n">
        <f aca="false">P77/$B$14*100</f>
        <v>117.353792786403</v>
      </c>
      <c r="R77" s="10" t="n">
        <f aca="false">AVERAGE(P75:P78)/AVERAGE(P71:P74)-1</f>
        <v>0.0181705502367691</v>
      </c>
      <c r="S77" s="2"/>
    </row>
    <row r="78" customFormat="false" ht="12.8" hidden="false" customHeight="false" outlineLevel="0" collapsed="false">
      <c r="D78" s="7" t="n">
        <f aca="false">D74+1</f>
        <v>2031</v>
      </c>
      <c r="E78" s="9" t="n">
        <f aca="false">'Central scenario'!AG81</f>
        <v>6753178837.36526</v>
      </c>
      <c r="F78" s="9" t="n">
        <f aca="false">E78/$B$14*100</f>
        <v>131.784153212626</v>
      </c>
      <c r="G78" s="7"/>
      <c r="H78" s="2" t="n">
        <f aca="false">H77</f>
        <v>52</v>
      </c>
      <c r="K78" s="9" t="n">
        <f aca="false">'High scenario'!AG81</f>
        <v>7467832954.20591</v>
      </c>
      <c r="L78" s="9" t="n">
        <f aca="false">K78/$B$14*100</f>
        <v>145.730191055822</v>
      </c>
      <c r="M78" s="7"/>
      <c r="O78" s="7" t="n">
        <f aca="false">O74+1</f>
        <v>2031</v>
      </c>
      <c r="P78" s="9" t="n">
        <f aca="false">'Low scenario'!AG81</f>
        <v>6052816262.45628</v>
      </c>
      <c r="Q78" s="9" t="n">
        <f aca="false">P78/$B$14*100</f>
        <v>118.117006066231</v>
      </c>
      <c r="R78" s="7"/>
      <c r="S78" s="2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6796217245.3649</v>
      </c>
      <c r="F79" s="6" t="n">
        <f aca="false">E79/$B$14*100</f>
        <v>132.624021412543</v>
      </c>
      <c r="G79" s="7"/>
      <c r="H79" s="2" t="n">
        <f aca="false">H78</f>
        <v>52</v>
      </c>
      <c r="K79" s="6" t="n">
        <f aca="false">'High scenario'!AG82</f>
        <v>7517683816.47732</v>
      </c>
      <c r="L79" s="6" t="n">
        <f aca="false">K79/$B$14*100</f>
        <v>146.703000132787</v>
      </c>
      <c r="M79" s="7"/>
      <c r="O79" s="5" t="n">
        <f aca="false">O75+1</f>
        <v>2032</v>
      </c>
      <c r="P79" s="6" t="n">
        <f aca="false">'Low scenario'!AG82</f>
        <v>6058262798.67866</v>
      </c>
      <c r="Q79" s="6" t="n">
        <f aca="false">P79/$B$14*100</f>
        <v>118.223291888256</v>
      </c>
      <c r="R79" s="7"/>
      <c r="S79" s="2"/>
    </row>
    <row r="80" customFormat="false" ht="12.8" hidden="false" customHeight="false" outlineLevel="0" collapsed="false">
      <c r="D80" s="7" t="n">
        <f aca="false">D76+1</f>
        <v>2032</v>
      </c>
      <c r="E80" s="9" t="n">
        <f aca="false">'Central scenario'!AG83</f>
        <v>6839318907.5235</v>
      </c>
      <c r="F80" s="9" t="n">
        <f aca="false">E80/$B$14*100</f>
        <v>133.465123978671</v>
      </c>
      <c r="G80" s="7"/>
      <c r="H80" s="2" t="n">
        <f aca="false">H79</f>
        <v>52</v>
      </c>
      <c r="K80" s="9" t="n">
        <f aca="false">'High scenario'!AG83</f>
        <v>7547771128.59287</v>
      </c>
      <c r="L80" s="9" t="n">
        <f aca="false">K80/$B$14*100</f>
        <v>147.290135620397</v>
      </c>
      <c r="M80" s="7"/>
      <c r="O80" s="7" t="n">
        <f aca="false">O76+1</f>
        <v>2032</v>
      </c>
      <c r="P80" s="9" t="n">
        <f aca="false">'Low scenario'!AG83</f>
        <v>6067506867.75558</v>
      </c>
      <c r="Q80" s="9" t="n">
        <f aca="false">P80/$B$14*100</f>
        <v>118.403684240491</v>
      </c>
      <c r="R80" s="7"/>
      <c r="S80" s="2"/>
    </row>
    <row r="81" customFormat="false" ht="12.8" hidden="false" customHeight="false" outlineLevel="0" collapsed="false">
      <c r="D81" s="7" t="n">
        <f aca="false">D77+1</f>
        <v>2032</v>
      </c>
      <c r="E81" s="9" t="n">
        <f aca="false">'Central scenario'!AG84</f>
        <v>6886643659.29565</v>
      </c>
      <c r="F81" s="9" t="n">
        <f aca="false">E81/$B$14*100</f>
        <v>134.388637554793</v>
      </c>
      <c r="G81" s="10" t="n">
        <f aca="false">AVERAGE(E79:E82)/AVERAGE(E75:E78)-1</f>
        <v>0.0206470783494657</v>
      </c>
      <c r="H81" s="2" t="n">
        <f aca="false">H80</f>
        <v>52</v>
      </c>
      <c r="K81" s="9" t="n">
        <f aca="false">'High scenario'!AG84</f>
        <v>7601833788.82562</v>
      </c>
      <c r="L81" s="9" t="n">
        <f aca="false">K81/$B$14*100</f>
        <v>148.345135357672</v>
      </c>
      <c r="M81" s="10" t="n">
        <f aca="false">AVERAGE(K79:K82)/AVERAGE(K75:K78)-1</f>
        <v>0.0222030019522823</v>
      </c>
      <c r="O81" s="7" t="n">
        <f aca="false">O77+1</f>
        <v>2032</v>
      </c>
      <c r="P81" s="9" t="n">
        <f aca="false">'Low scenario'!AG84</f>
        <v>6074271567.43864</v>
      </c>
      <c r="Q81" s="9" t="n">
        <f aca="false">P81/$B$14*100</f>
        <v>118.535693215959</v>
      </c>
      <c r="R81" s="10" t="n">
        <f aca="false">AVERAGE(P79:P82)/AVERAGE(P75:P78)-1</f>
        <v>0.00919050770098817</v>
      </c>
      <c r="S81" s="2"/>
    </row>
    <row r="82" customFormat="false" ht="12.8" hidden="false" customHeight="false" outlineLevel="0" collapsed="false">
      <c r="D82" s="7" t="n">
        <f aca="false">D78+1</f>
        <v>2032</v>
      </c>
      <c r="E82" s="9" t="n">
        <f aca="false">'Central scenario'!AG85</f>
        <v>6914177243.76875</v>
      </c>
      <c r="F82" s="9" t="n">
        <f aca="false">E82/$B$14*100</f>
        <v>134.925938609908</v>
      </c>
      <c r="G82" s="7"/>
      <c r="H82" s="2" t="n">
        <f aca="false">H81</f>
        <v>52</v>
      </c>
      <c r="K82" s="9" t="n">
        <f aca="false">'High scenario'!AG85</f>
        <v>7661431793.0169</v>
      </c>
      <c r="L82" s="9" t="n">
        <f aca="false">K82/$B$14*100</f>
        <v>149.508153945608</v>
      </c>
      <c r="M82" s="7"/>
      <c r="O82" s="7" t="n">
        <f aca="false">O78+1</f>
        <v>2032</v>
      </c>
      <c r="P82" s="9" t="n">
        <f aca="false">'Low scenario'!AG85</f>
        <v>6082031337.21169</v>
      </c>
      <c r="Q82" s="9" t="n">
        <f aca="false">P82/$B$14*100</f>
        <v>118.687120375419</v>
      </c>
      <c r="R82" s="7"/>
      <c r="S82" s="2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6941598149.00158</v>
      </c>
      <c r="F83" s="6" t="n">
        <f aca="false">E83/$B$14*100</f>
        <v>135.46104079859</v>
      </c>
      <c r="G83" s="7"/>
      <c r="H83" s="2" t="n">
        <f aca="false">H82</f>
        <v>52</v>
      </c>
      <c r="K83" s="6" t="n">
        <f aca="false">'High scenario'!AG86</f>
        <v>7702227787.10444</v>
      </c>
      <c r="L83" s="6" t="n">
        <f aca="false">K83/$B$14*100</f>
        <v>150.304262810006</v>
      </c>
      <c r="M83" s="7"/>
      <c r="O83" s="5" t="n">
        <f aca="false">O79+1</f>
        <v>2033</v>
      </c>
      <c r="P83" s="6" t="n">
        <f aca="false">'Low scenario'!AG86</f>
        <v>6084075153.55459</v>
      </c>
      <c r="Q83" s="6" t="n">
        <f aca="false">P83/$B$14*100</f>
        <v>118.727004200882</v>
      </c>
      <c r="R83" s="7"/>
      <c r="S83" s="2"/>
    </row>
    <row r="84" customFormat="false" ht="12.8" hidden="false" customHeight="false" outlineLevel="0" collapsed="false">
      <c r="D84" s="7" t="n">
        <f aca="false">D80+1</f>
        <v>2033</v>
      </c>
      <c r="E84" s="9" t="n">
        <f aca="false">'Central scenario'!AG87</f>
        <v>6969379749.71534</v>
      </c>
      <c r="F84" s="9" t="n">
        <f aca="false">E84/$B$14*100</f>
        <v>136.003181738897</v>
      </c>
      <c r="G84" s="7"/>
      <c r="H84" s="2" t="n">
        <f aca="false">H83</f>
        <v>52</v>
      </c>
      <c r="K84" s="9" t="n">
        <f aca="false">'High scenario'!AG87</f>
        <v>7769320874.65571</v>
      </c>
      <c r="L84" s="9" t="n">
        <f aca="false">K84/$B$14*100</f>
        <v>151.613543363994</v>
      </c>
      <c r="M84" s="7"/>
      <c r="O84" s="7" t="n">
        <f aca="false">O80+1</f>
        <v>2033</v>
      </c>
      <c r="P84" s="9" t="n">
        <f aca="false">'Low scenario'!AG87</f>
        <v>6120357809.24386</v>
      </c>
      <c r="Q84" s="9" t="n">
        <f aca="false">P84/$B$14*100</f>
        <v>119.435038027835</v>
      </c>
      <c r="R84" s="7"/>
      <c r="S84" s="2"/>
    </row>
    <row r="85" customFormat="false" ht="12.8" hidden="false" customHeight="false" outlineLevel="0" collapsed="false">
      <c r="D85" s="7" t="n">
        <f aca="false">D81+1</f>
        <v>2033</v>
      </c>
      <c r="E85" s="9" t="n">
        <f aca="false">'Central scenario'!AG88</f>
        <v>7023958068.46003</v>
      </c>
      <c r="F85" s="9" t="n">
        <f aca="false">E85/$B$14*100</f>
        <v>137.068244236538</v>
      </c>
      <c r="G85" s="10" t="n">
        <f aca="false">AVERAGE(E83:E86)/AVERAGE(E79:E82)-1</f>
        <v>0.0200592174299672</v>
      </c>
      <c r="H85" s="2" t="n">
        <f aca="false">H84</f>
        <v>52</v>
      </c>
      <c r="K85" s="9" t="n">
        <f aca="false">'High scenario'!AG88</f>
        <v>7803769578.56578</v>
      </c>
      <c r="L85" s="9" t="n">
        <f aca="false">K85/$B$14*100</f>
        <v>152.285788744043</v>
      </c>
      <c r="M85" s="10" t="n">
        <f aca="false">AVERAGE(K83:K86)/AVERAGE(K79:K82)-1</f>
        <v>0.0250526041327772</v>
      </c>
      <c r="O85" s="7" t="n">
        <f aca="false">O81+1</f>
        <v>2033</v>
      </c>
      <c r="P85" s="9" t="n">
        <f aca="false">'Low scenario'!AG88</f>
        <v>6144179492.48436</v>
      </c>
      <c r="Q85" s="9" t="n">
        <f aca="false">P85/$B$14*100</f>
        <v>119.899903601448</v>
      </c>
      <c r="R85" s="10" t="n">
        <f aca="false">AVERAGE(P83:P86)/AVERAGE(P79:P82)-1</f>
        <v>0.00879253524112711</v>
      </c>
      <c r="S85" s="2"/>
    </row>
    <row r="86" customFormat="false" ht="12.8" hidden="false" customHeight="false" outlineLevel="0" collapsed="false">
      <c r="D86" s="7" t="n">
        <f aca="false">D82+1</f>
        <v>2033</v>
      </c>
      <c r="E86" s="9" t="n">
        <f aca="false">'Central scenario'!AG89</f>
        <v>7051772940.44742</v>
      </c>
      <c r="F86" s="9" t="n">
        <f aca="false">E86/$B$14*100</f>
        <v>137.611034445394</v>
      </c>
      <c r="G86" s="7"/>
      <c r="H86" s="2" t="n">
        <f aca="false">H85</f>
        <v>52</v>
      </c>
      <c r="K86" s="9" t="n">
        <f aca="false">'High scenario'!AG89</f>
        <v>7813215715.80115</v>
      </c>
      <c r="L86" s="9" t="n">
        <f aca="false">K86/$B$14*100</f>
        <v>152.470124332759</v>
      </c>
      <c r="M86" s="7"/>
      <c r="O86" s="7" t="n">
        <f aca="false">O82+1</f>
        <v>2033</v>
      </c>
      <c r="P86" s="9" t="n">
        <f aca="false">'Low scenario'!AG89</f>
        <v>6146961094.61063</v>
      </c>
      <c r="Q86" s="9" t="n">
        <f aca="false">P86/$B$14*100</f>
        <v>119.954184865074</v>
      </c>
      <c r="R86" s="7"/>
      <c r="S86" s="2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7078153325.69798</v>
      </c>
      <c r="F87" s="6" t="n">
        <f aca="false">E87/$B$14*100</f>
        <v>138.125831523243</v>
      </c>
      <c r="G87" s="7"/>
      <c r="H87" s="2" t="n">
        <f aca="false">H86</f>
        <v>52</v>
      </c>
      <c r="K87" s="6" t="n">
        <f aca="false">'High scenario'!AG90</f>
        <v>7915602301.59115</v>
      </c>
      <c r="L87" s="6" t="n">
        <f aca="false">K87/$B$14*100</f>
        <v>154.468135911249</v>
      </c>
      <c r="M87" s="7"/>
      <c r="O87" s="5" t="n">
        <f aca="false">O83+1</f>
        <v>2034</v>
      </c>
      <c r="P87" s="6" t="n">
        <f aca="false">'Low scenario'!AG90</f>
        <v>6189505691.34453</v>
      </c>
      <c r="Q87" s="6" t="n">
        <f aca="false">P87/$B$14*100</f>
        <v>120.784416640269</v>
      </c>
      <c r="R87" s="7"/>
      <c r="S87" s="2"/>
    </row>
    <row r="88" customFormat="false" ht="12.8" hidden="false" customHeight="false" outlineLevel="0" collapsed="false">
      <c r="D88" s="7" t="n">
        <f aca="false">D84+1</f>
        <v>2034</v>
      </c>
      <c r="E88" s="9" t="n">
        <f aca="false">'Central scenario'!AG91</f>
        <v>7100218316.53486</v>
      </c>
      <c r="F88" s="9" t="n">
        <f aca="false">E88/$B$14*100</f>
        <v>138.556416319398</v>
      </c>
      <c r="G88" s="7"/>
      <c r="H88" s="2" t="n">
        <f aca="false">H87</f>
        <v>52</v>
      </c>
      <c r="K88" s="9" t="n">
        <f aca="false">'High scenario'!AG91</f>
        <v>8008232547.8019</v>
      </c>
      <c r="L88" s="9" t="n">
        <f aca="false">K88/$B$14*100</f>
        <v>156.275758492072</v>
      </c>
      <c r="M88" s="7"/>
      <c r="O88" s="7" t="n">
        <f aca="false">O84+1</f>
        <v>2034</v>
      </c>
      <c r="P88" s="9" t="n">
        <f aca="false">'Low scenario'!AG91</f>
        <v>6221347805.38784</v>
      </c>
      <c r="Q88" s="9" t="n">
        <f aca="false">P88/$B$14*100</f>
        <v>121.405796013858</v>
      </c>
      <c r="R88" s="7"/>
      <c r="S88" s="2"/>
    </row>
    <row r="89" customFormat="false" ht="12.8" hidden="false" customHeight="false" outlineLevel="0" collapsed="false">
      <c r="D89" s="7" t="n">
        <f aca="false">D85+1</f>
        <v>2034</v>
      </c>
      <c r="E89" s="9" t="n">
        <f aca="false">'Central scenario'!AG92</f>
        <v>7123214346.35987</v>
      </c>
      <c r="F89" s="9" t="n">
        <f aca="false">E89/$B$14*100</f>
        <v>139.005169771768</v>
      </c>
      <c r="G89" s="10" t="n">
        <f aca="false">AVERAGE(E87:E90)/AVERAGE(E83:E86)-1</f>
        <v>0.0168840638610617</v>
      </c>
      <c r="H89" s="2" t="n">
        <f aca="false">H88</f>
        <v>52</v>
      </c>
      <c r="K89" s="9" t="n">
        <f aca="false">'High scenario'!AG92</f>
        <v>8044521350.58551</v>
      </c>
      <c r="L89" s="9" t="n">
        <f aca="false">K89/$B$14*100</f>
        <v>156.98391227581</v>
      </c>
      <c r="M89" s="10" t="n">
        <f aca="false">AVERAGE(K87:K90)/AVERAGE(K83:K86)-1</f>
        <v>0.0311874420422884</v>
      </c>
      <c r="O89" s="7" t="n">
        <f aca="false">O85+1</f>
        <v>2034</v>
      </c>
      <c r="P89" s="9" t="n">
        <f aca="false">'Low scenario'!AG92</f>
        <v>6237496300.21139</v>
      </c>
      <c r="Q89" s="9" t="n">
        <f aca="false">P89/$B$14*100</f>
        <v>121.720924010203</v>
      </c>
      <c r="R89" s="10" t="n">
        <f aca="false">AVERAGE(P87:P90)/AVERAGE(P83:P86)-1</f>
        <v>0.016661116125033</v>
      </c>
      <c r="S89" s="2"/>
    </row>
    <row r="90" customFormat="false" ht="12.8" hidden="false" customHeight="false" outlineLevel="0" collapsed="false">
      <c r="D90" s="7" t="n">
        <f aca="false">D86+1</f>
        <v>2034</v>
      </c>
      <c r="E90" s="9" t="n">
        <f aca="false">'Central scenario'!AG93</f>
        <v>7157652299.48894</v>
      </c>
      <c r="F90" s="9" t="n">
        <f aca="false">E90/$B$14*100</f>
        <v>139.677205356903</v>
      </c>
      <c r="G90" s="7"/>
      <c r="H90" s="2" t="n">
        <f aca="false">H89</f>
        <v>52</v>
      </c>
      <c r="K90" s="9" t="n">
        <f aca="false">'High scenario'!AG93</f>
        <v>8089749607.08497</v>
      </c>
      <c r="L90" s="9" t="n">
        <f aca="false">K90/$B$14*100</f>
        <v>157.866514029385</v>
      </c>
      <c r="M90" s="7"/>
      <c r="O90" s="7" t="n">
        <f aca="false">O86+1</f>
        <v>2034</v>
      </c>
      <c r="P90" s="9" t="n">
        <f aca="false">'Low scenario'!AG93</f>
        <v>6255347348.41374</v>
      </c>
      <c r="Q90" s="9" t="n">
        <f aca="false">P90/$B$14*100</f>
        <v>122.069276294062</v>
      </c>
      <c r="R90" s="7"/>
      <c r="S90" s="2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7207720881.58481</v>
      </c>
      <c r="F91" s="6" t="n">
        <f aca="false">E91/$B$14*100</f>
        <v>140.654263103035</v>
      </c>
      <c r="G91" s="7"/>
      <c r="H91" s="2" t="n">
        <f aca="false">H90</f>
        <v>52</v>
      </c>
      <c r="K91" s="6" t="n">
        <f aca="false">'High scenario'!AG94</f>
        <v>8149484827.29514</v>
      </c>
      <c r="L91" s="6" t="n">
        <f aca="false">K91/$B$14*100</f>
        <v>159.032210303977</v>
      </c>
      <c r="M91" s="7"/>
      <c r="O91" s="5" t="n">
        <f aca="false">O87+1</f>
        <v>2035</v>
      </c>
      <c r="P91" s="6" t="n">
        <f aca="false">'Low scenario'!AG94</f>
        <v>6253951277.56545</v>
      </c>
      <c r="Q91" s="6" t="n">
        <f aca="false">P91/$B$14*100</f>
        <v>122.042032825616</v>
      </c>
      <c r="R91" s="7"/>
      <c r="S91" s="2"/>
    </row>
    <row r="92" customFormat="false" ht="12.8" hidden="false" customHeight="false" outlineLevel="0" collapsed="false">
      <c r="D92" s="7" t="n">
        <f aca="false">D88+1</f>
        <v>2035</v>
      </c>
      <c r="E92" s="9" t="n">
        <f aca="false">'Central scenario'!AG95</f>
        <v>7230236653.04872</v>
      </c>
      <c r="F92" s="9" t="n">
        <f aca="false">E92/$B$14*100</f>
        <v>141.093644607325</v>
      </c>
      <c r="G92" s="7"/>
      <c r="H92" s="2" t="n">
        <f aca="false">H91</f>
        <v>52</v>
      </c>
      <c r="K92" s="9" t="n">
        <f aca="false">'High scenario'!AG95</f>
        <v>8213191712.22623</v>
      </c>
      <c r="L92" s="9" t="n">
        <f aca="false">K92/$B$14*100</f>
        <v>160.275411185613</v>
      </c>
      <c r="M92" s="7"/>
      <c r="O92" s="7" t="n">
        <f aca="false">O88+1</f>
        <v>2035</v>
      </c>
      <c r="P92" s="9" t="n">
        <f aca="false">'Low scenario'!AG95</f>
        <v>6279025297.41774</v>
      </c>
      <c r="Q92" s="9" t="n">
        <f aca="false">P92/$B$14*100</f>
        <v>122.531336981992</v>
      </c>
      <c r="R92" s="7"/>
      <c r="S92" s="2"/>
    </row>
    <row r="93" customFormat="false" ht="12.8" hidden="false" customHeight="false" outlineLevel="0" collapsed="false">
      <c r="D93" s="7" t="n">
        <f aca="false">D89+1</f>
        <v>2035</v>
      </c>
      <c r="E93" s="9" t="n">
        <f aca="false">'Central scenario'!AG96</f>
        <v>7250366807.88928</v>
      </c>
      <c r="F93" s="9" t="n">
        <f aca="false">E93/$B$14*100</f>
        <v>141.486472262802</v>
      </c>
      <c r="G93" s="10" t="n">
        <f aca="false">AVERAGE(E91:E94)/AVERAGE(E87:E90)-1</f>
        <v>0.0192819291164554</v>
      </c>
      <c r="H93" s="2" t="n">
        <f aca="false">H92</f>
        <v>52</v>
      </c>
      <c r="K93" s="9" t="n">
        <f aca="false">'High scenario'!AG96</f>
        <v>8229133830.76603</v>
      </c>
      <c r="L93" s="9" t="n">
        <f aca="false">K93/$B$14*100</f>
        <v>160.586511875048</v>
      </c>
      <c r="M93" s="10" t="n">
        <f aca="false">AVERAGE(K91:K94)/AVERAGE(K87:K90)-1</f>
        <v>0.0244291307498463</v>
      </c>
      <c r="O93" s="7" t="n">
        <f aca="false">O89+1</f>
        <v>2035</v>
      </c>
      <c r="P93" s="9" t="n">
        <f aca="false">'Low scenario'!AG96</f>
        <v>6316707580.11695</v>
      </c>
      <c r="Q93" s="9" t="n">
        <f aca="false">P93/$B$14*100</f>
        <v>123.266683673709</v>
      </c>
      <c r="R93" s="10" t="n">
        <f aca="false">AVERAGE(P91:P94)/AVERAGE(P87:P90)-1</f>
        <v>0.0124865233991649</v>
      </c>
      <c r="S93" s="2"/>
    </row>
    <row r="94" customFormat="false" ht="12.8" hidden="false" customHeight="false" outlineLevel="0" collapsed="false">
      <c r="D94" s="7" t="n">
        <f aca="false">D90+1</f>
        <v>2035</v>
      </c>
      <c r="E94" s="9" t="n">
        <f aca="false">'Central scenario'!AG97</f>
        <v>7319662960.93794</v>
      </c>
      <c r="F94" s="9" t="n">
        <f aca="false">E94/$B$14*100</f>
        <v>142.83874429207</v>
      </c>
      <c r="G94" s="7"/>
      <c r="H94" s="2" t="n">
        <f aca="false">H93</f>
        <v>52</v>
      </c>
      <c r="K94" s="9" t="n">
        <f aca="false">'High scenario'!AG97</f>
        <v>8249447095.12929</v>
      </c>
      <c r="L94" s="9" t="n">
        <f aca="false">K94/$B$14*100</f>
        <v>160.982912800829</v>
      </c>
      <c r="M94" s="7"/>
      <c r="O94" s="7" t="n">
        <f aca="false">O90+1</f>
        <v>2035</v>
      </c>
      <c r="P94" s="9" t="n">
        <f aca="false">'Low scenario'!AG97</f>
        <v>6364973587.38857</v>
      </c>
      <c r="Q94" s="9" t="n">
        <f aca="false">P94/$B$14*100</f>
        <v>124.208565275016</v>
      </c>
      <c r="R94" s="7"/>
      <c r="S94" s="2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7331993667.33867</v>
      </c>
      <c r="F95" s="6" t="n">
        <f aca="false">E95/$B$14*100</f>
        <v>143.079370483182</v>
      </c>
      <c r="G95" s="7"/>
      <c r="H95" s="2" t="n">
        <f aca="false">H94</f>
        <v>52</v>
      </c>
      <c r="K95" s="6" t="n">
        <f aca="false">'High scenario'!AG98</f>
        <v>8314716379.09993</v>
      </c>
      <c r="L95" s="6" t="n">
        <f aca="false">K95/$B$14*100</f>
        <v>162.256602943799</v>
      </c>
      <c r="M95" s="7"/>
      <c r="O95" s="5" t="n">
        <f aca="false">O91+1</f>
        <v>2036</v>
      </c>
      <c r="P95" s="6" t="n">
        <f aca="false">'Low scenario'!AG98</f>
        <v>6401032160.98114</v>
      </c>
      <c r="Q95" s="6" t="n">
        <f aca="false">P95/$B$14*100</f>
        <v>124.912226276951</v>
      </c>
      <c r="R95" s="7"/>
      <c r="S95" s="2"/>
    </row>
    <row r="96" customFormat="false" ht="12.8" hidden="false" customHeight="false" outlineLevel="0" collapsed="false">
      <c r="D96" s="7" t="n">
        <f aca="false">D92+1</f>
        <v>2036</v>
      </c>
      <c r="E96" s="9" t="n">
        <f aca="false">'Central scenario'!AG99</f>
        <v>7359415668.26619</v>
      </c>
      <c r="F96" s="9" t="n">
        <f aca="false">E96/$B$14*100</f>
        <v>143.614494053675</v>
      </c>
      <c r="G96" s="7"/>
      <c r="H96" s="2" t="n">
        <f aca="false">H95</f>
        <v>52</v>
      </c>
      <c r="K96" s="9" t="n">
        <f aca="false">'High scenario'!AG99</f>
        <v>8387415666.63277</v>
      </c>
      <c r="L96" s="9" t="n">
        <f aca="false">K96/$B$14*100</f>
        <v>163.675285060385</v>
      </c>
      <c r="M96" s="7"/>
      <c r="O96" s="7" t="n">
        <f aca="false">O92+1</f>
        <v>2036</v>
      </c>
      <c r="P96" s="9" t="n">
        <f aca="false">'Low scenario'!AG99</f>
        <v>6412697712.62544</v>
      </c>
      <c r="Q96" s="9" t="n">
        <f aca="false">P96/$B$14*100</f>
        <v>125.139872379953</v>
      </c>
      <c r="R96" s="7"/>
      <c r="S96" s="2"/>
    </row>
    <row r="97" customFormat="false" ht="12.8" hidden="false" customHeight="false" outlineLevel="0" collapsed="false">
      <c r="D97" s="7" t="n">
        <f aca="false">D93+1</f>
        <v>2036</v>
      </c>
      <c r="E97" s="9" t="n">
        <f aca="false">'Central scenario'!AG100</f>
        <v>7398932958.8077</v>
      </c>
      <c r="F97" s="9" t="n">
        <f aca="false">E97/$B$14*100</f>
        <v>144.385649800722</v>
      </c>
      <c r="G97" s="10" t="n">
        <f aca="false">AVERAGE(E95:E98)/AVERAGE(E91:E94)-1</f>
        <v>0.0172024789589034</v>
      </c>
      <c r="H97" s="2" t="n">
        <f aca="false">H96</f>
        <v>52</v>
      </c>
      <c r="K97" s="9" t="n">
        <f aca="false">'High scenario'!AG100</f>
        <v>8455065152.62897</v>
      </c>
      <c r="L97" s="9" t="n">
        <f aca="false">K97/$B$14*100</f>
        <v>164.995423389604</v>
      </c>
      <c r="M97" s="10" t="n">
        <f aca="false">AVERAGE(K95:K98)/AVERAGE(K91:K94)-1</f>
        <v>0.0255439875711829</v>
      </c>
      <c r="O97" s="7" t="n">
        <f aca="false">O93+1</f>
        <v>2036</v>
      </c>
      <c r="P97" s="9" t="n">
        <f aca="false">'Low scenario'!AG100</f>
        <v>6416649690.10703</v>
      </c>
      <c r="Q97" s="9" t="n">
        <f aca="false">P97/$B$14*100</f>
        <v>125.216992802567</v>
      </c>
      <c r="R97" s="10" t="n">
        <f aca="false">AVERAGE(P95:P98)/AVERAGE(P91:P94)-1</f>
        <v>0.0173073537397515</v>
      </c>
      <c r="S97" s="2"/>
    </row>
    <row r="98" customFormat="false" ht="12.8" hidden="false" customHeight="false" outlineLevel="0" collapsed="false">
      <c r="D98" s="7" t="n">
        <f aca="false">D94+1</f>
        <v>2036</v>
      </c>
      <c r="E98" s="9" t="n">
        <f aca="false">'Central scenario'!AG101</f>
        <v>7416654300.27611</v>
      </c>
      <c r="F98" s="9" t="n">
        <f aca="false">E98/$B$14*100</f>
        <v>144.731470937026</v>
      </c>
      <c r="G98" s="7"/>
      <c r="H98" s="2" t="n">
        <f aca="false">H97</f>
        <v>52</v>
      </c>
      <c r="K98" s="9" t="n">
        <f aca="false">'High scenario'!AG101</f>
        <v>8522956939.57363</v>
      </c>
      <c r="L98" s="9" t="n">
        <f aca="false">K98/$B$14*100</f>
        <v>166.320290073586</v>
      </c>
      <c r="M98" s="7"/>
      <c r="O98" s="7" t="n">
        <f aca="false">O94+1</f>
        <v>2036</v>
      </c>
      <c r="P98" s="9" t="n">
        <f aca="false">'Low scenario'!AG101</f>
        <v>6420677179.75112</v>
      </c>
      <c r="Q98" s="9" t="n">
        <f aca="false">P98/$B$14*100</f>
        <v>125.295586798832</v>
      </c>
      <c r="R98" s="7"/>
      <c r="S98" s="2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7464551638.26568</v>
      </c>
      <c r="F99" s="6" t="n">
        <f aca="false">E99/$B$14*100</f>
        <v>145.666158182856</v>
      </c>
      <c r="G99" s="7"/>
      <c r="H99" s="2" t="n">
        <f aca="false">H98</f>
        <v>52</v>
      </c>
      <c r="K99" s="6" t="n">
        <f aca="false">'High scenario'!AG102</f>
        <v>8585122112.28585</v>
      </c>
      <c r="L99" s="6" t="n">
        <f aca="false">K99/$B$14*100</f>
        <v>167.533405384536</v>
      </c>
      <c r="M99" s="7"/>
      <c r="O99" s="5" t="n">
        <f aca="false">O95+1</f>
        <v>2037</v>
      </c>
      <c r="P99" s="6" t="n">
        <f aca="false">'Low scenario'!AG102</f>
        <v>6462936144.76908</v>
      </c>
      <c r="Q99" s="6" t="n">
        <f aca="false">P99/$B$14*100</f>
        <v>126.120244645848</v>
      </c>
      <c r="R99" s="7"/>
      <c r="S99" s="2"/>
    </row>
    <row r="100" customFormat="false" ht="12.8" hidden="false" customHeight="false" outlineLevel="0" collapsed="false">
      <c r="D100" s="7" t="n">
        <f aca="false">D96+1</f>
        <v>2037</v>
      </c>
      <c r="E100" s="9" t="n">
        <f aca="false">'Central scenario'!AG103</f>
        <v>7508659069.66164</v>
      </c>
      <c r="F100" s="9" t="n">
        <f aca="false">E100/$B$14*100</f>
        <v>146.526887720291</v>
      </c>
      <c r="G100" s="7"/>
      <c r="H100" s="2" t="n">
        <f aca="false">H99</f>
        <v>52</v>
      </c>
      <c r="K100" s="9" t="n">
        <f aca="false">'High scenario'!AG103</f>
        <v>8602815433.69916</v>
      </c>
      <c r="L100" s="9" t="n">
        <f aca="false">K100/$B$14*100</f>
        <v>167.878679726609</v>
      </c>
      <c r="M100" s="7"/>
      <c r="O100" s="7" t="n">
        <f aca="false">O96+1</f>
        <v>2037</v>
      </c>
      <c r="P100" s="9" t="n">
        <f aca="false">'Low scenario'!AG103</f>
        <v>6502914786.24454</v>
      </c>
      <c r="Q100" s="9" t="n">
        <f aca="false">P100/$B$14*100</f>
        <v>126.900403374102</v>
      </c>
      <c r="R100" s="7"/>
      <c r="S100" s="2"/>
    </row>
    <row r="101" customFormat="false" ht="12.8" hidden="false" customHeight="false" outlineLevel="0" collapsed="false">
      <c r="D101" s="7" t="n">
        <f aca="false">D97+1</f>
        <v>2037</v>
      </c>
      <c r="E101" s="9" t="n">
        <f aca="false">'Central scenario'!AG104</f>
        <v>7517169781.36448</v>
      </c>
      <c r="F101" s="9" t="n">
        <f aca="false">E101/$B$14*100</f>
        <v>146.692969052062</v>
      </c>
      <c r="G101" s="10" t="n">
        <f aca="false">AVERAGE(E99:E102)/AVERAGE(E95:E98)-1</f>
        <v>0.0193814969510657</v>
      </c>
      <c r="H101" s="2" t="n">
        <f aca="false">H100</f>
        <v>52</v>
      </c>
      <c r="K101" s="9" t="n">
        <f aca="false">'High scenario'!AG104</f>
        <v>8694890188.42577</v>
      </c>
      <c r="L101" s="9" t="n">
        <f aca="false">K101/$B$14*100</f>
        <v>169.675462230986</v>
      </c>
      <c r="M101" s="10" t="n">
        <f aca="false">AVERAGE(K99:K102)/AVERAGE(K95:K98)-1</f>
        <v>0.0280464129619442</v>
      </c>
      <c r="O101" s="7" t="n">
        <f aca="false">O97+1</f>
        <v>2037</v>
      </c>
      <c r="P101" s="9" t="n">
        <f aca="false">'Low scenario'!AG104</f>
        <v>6520399770.23943</v>
      </c>
      <c r="Q101" s="9" t="n">
        <f aca="false">P101/$B$14*100</f>
        <v>127.241612138922</v>
      </c>
      <c r="R101" s="10" t="n">
        <f aca="false">AVERAGE(P99:P102)/AVERAGE(P95:P98)-1</f>
        <v>0.0146982221142566</v>
      </c>
      <c r="S101" s="2"/>
    </row>
    <row r="102" customFormat="false" ht="12.8" hidden="false" customHeight="false" outlineLevel="0" collapsed="false">
      <c r="D102" s="7" t="n">
        <f aca="false">D98+1</f>
        <v>2037</v>
      </c>
      <c r="E102" s="9" t="n">
        <f aca="false">'Central scenario'!AG105</f>
        <v>7588505869.93195</v>
      </c>
      <c r="F102" s="9" t="n">
        <f aca="false">E102/$B$14*100</f>
        <v>148.085049174885</v>
      </c>
      <c r="G102" s="7"/>
      <c r="H102" s="2" t="n">
        <f aca="false">H101</f>
        <v>52</v>
      </c>
      <c r="K102" s="9" t="n">
        <f aca="false">'High scenario'!AG105</f>
        <v>8741933915.099</v>
      </c>
      <c r="L102" s="9" t="n">
        <f aca="false">K102/$B$14*100</f>
        <v>170.593491774243</v>
      </c>
      <c r="M102" s="7"/>
      <c r="O102" s="7" t="n">
        <f aca="false">O98+1</f>
        <v>2037</v>
      </c>
      <c r="P102" s="9" t="n">
        <f aca="false">'Low scenario'!AG105</f>
        <v>6541830971.69253</v>
      </c>
      <c r="Q102" s="9" t="n">
        <f aca="false">P102/$B$14*100</f>
        <v>127.659828923024</v>
      </c>
      <c r="R102" s="7"/>
      <c r="S102" s="2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7626728655.25925</v>
      </c>
      <c r="F103" s="6" t="n">
        <f aca="false">E103/$B$14*100</f>
        <v>148.830943444694</v>
      </c>
      <c r="G103" s="7"/>
      <c r="H103" s="2" t="n">
        <f aca="false">H102</f>
        <v>52</v>
      </c>
      <c r="K103" s="6" t="n">
        <f aca="false">'High scenario'!AG106</f>
        <v>8801873002.20531</v>
      </c>
      <c r="L103" s="6" t="n">
        <f aca="false">K103/$B$14*100</f>
        <v>171.763166386581</v>
      </c>
      <c r="M103" s="7"/>
      <c r="O103" s="5" t="n">
        <f aca="false">O99+1</f>
        <v>2038</v>
      </c>
      <c r="P103" s="6" t="n">
        <f aca="false">'Low scenario'!AG106</f>
        <v>6535352141.21306</v>
      </c>
      <c r="Q103" s="6" t="n">
        <f aca="false">P103/$B$14*100</f>
        <v>127.533398510161</v>
      </c>
      <c r="R103" s="7"/>
      <c r="S103" s="2"/>
    </row>
    <row r="104" customFormat="false" ht="12.8" hidden="false" customHeight="false" outlineLevel="0" collapsed="false">
      <c r="D104" s="7" t="n">
        <f aca="false">D100+1</f>
        <v>2038</v>
      </c>
      <c r="E104" s="9" t="n">
        <f aca="false">'Central scenario'!AG107</f>
        <v>7663172992.86626</v>
      </c>
      <c r="F104" s="9" t="n">
        <f aca="false">E104/$B$14*100</f>
        <v>149.542132395349</v>
      </c>
      <c r="G104" s="7"/>
      <c r="H104" s="2" t="n">
        <f aca="false">H103</f>
        <v>52</v>
      </c>
      <c r="K104" s="9" t="n">
        <f aca="false">'High scenario'!AG107</f>
        <v>8842219459.34413</v>
      </c>
      <c r="L104" s="9" t="n">
        <f aca="false">K104/$B$14*100</f>
        <v>172.550502812465</v>
      </c>
      <c r="M104" s="7"/>
      <c r="O104" s="7" t="n">
        <f aca="false">O100+1</f>
        <v>2038</v>
      </c>
      <c r="P104" s="9" t="n">
        <f aca="false">'Low scenario'!AG107</f>
        <v>6548540445.17239</v>
      </c>
      <c r="Q104" s="9" t="n">
        <f aca="false">P104/$B$14*100</f>
        <v>127.790760192925</v>
      </c>
      <c r="R104" s="7"/>
      <c r="S104" s="2"/>
    </row>
    <row r="105" customFormat="false" ht="12.8" hidden="false" customHeight="false" outlineLevel="0" collapsed="false">
      <c r="D105" s="7" t="n">
        <f aca="false">D101+1</f>
        <v>2038</v>
      </c>
      <c r="E105" s="9" t="n">
        <f aca="false">'Central scenario'!AG108</f>
        <v>7691695130.41056</v>
      </c>
      <c r="F105" s="9" t="n">
        <f aca="false">E105/$B$14*100</f>
        <v>150.098724458822</v>
      </c>
      <c r="G105" s="10" t="n">
        <f aca="false">AVERAGE(E103:E106)/AVERAGE(E99:E102)-1</f>
        <v>0.0200045743996389</v>
      </c>
      <c r="H105" s="2" t="n">
        <f aca="false">H104</f>
        <v>52</v>
      </c>
      <c r="K105" s="9" t="n">
        <f aca="false">'High scenario'!AG108</f>
        <v>8904993222.20366</v>
      </c>
      <c r="L105" s="9" t="n">
        <f aca="false">K105/$B$14*100</f>
        <v>173.775494387787</v>
      </c>
      <c r="M105" s="10" t="n">
        <f aca="false">AVERAGE(K103:K106)/AVERAGE(K99:K102)-1</f>
        <v>0.0253634871141726</v>
      </c>
      <c r="O105" s="7" t="n">
        <f aca="false">O101+1</f>
        <v>2038</v>
      </c>
      <c r="P105" s="9" t="n">
        <f aca="false">'Low scenario'!AG108</f>
        <v>6565877194.60427</v>
      </c>
      <c r="Q105" s="9" t="n">
        <f aca="false">P105/$B$14*100</f>
        <v>128.129076250942</v>
      </c>
      <c r="R105" s="10" t="n">
        <f aca="false">AVERAGE(P103:P106)/AVERAGE(P99:P102)-1</f>
        <v>0.00890283873366426</v>
      </c>
      <c r="S105" s="2"/>
    </row>
    <row r="106" customFormat="false" ht="12.8" hidden="false" customHeight="false" outlineLevel="0" collapsed="false">
      <c r="D106" s="7" t="n">
        <f aca="false">D102+1</f>
        <v>2038</v>
      </c>
      <c r="E106" s="9" t="n">
        <f aca="false">'Central scenario'!AG109</f>
        <v>7699004900.71904</v>
      </c>
      <c r="F106" s="9" t="n">
        <f aca="false">E106/$B$14*100</f>
        <v>150.241370154054</v>
      </c>
      <c r="G106" s="7"/>
      <c r="H106" s="2" t="n">
        <f aca="false">H105</f>
        <v>52</v>
      </c>
      <c r="K106" s="9" t="n">
        <f aca="false">'High scenario'!AG109</f>
        <v>8953880661.68533</v>
      </c>
      <c r="L106" s="9" t="n">
        <f aca="false">K106/$B$14*100</f>
        <v>174.729502858461</v>
      </c>
      <c r="M106" s="7"/>
      <c r="O106" s="7" t="n">
        <f aca="false">O102+1</f>
        <v>2038</v>
      </c>
      <c r="P106" s="9" t="n">
        <f aca="false">'Low scenario'!AG109</f>
        <v>6610035705.63673</v>
      </c>
      <c r="Q106" s="9" t="n">
        <f aca="false">P106/$B$14*100</f>
        <v>128.990802576231</v>
      </c>
      <c r="R106" s="7"/>
      <c r="S106" s="2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7736019827.25502</v>
      </c>
      <c r="F107" s="6" t="n">
        <f aca="false">E107/$B$14*100</f>
        <v>150.963693798555</v>
      </c>
      <c r="G107" s="7"/>
      <c r="H107" s="2" t="n">
        <f aca="false">H106</f>
        <v>52</v>
      </c>
      <c r="K107" s="6" t="n">
        <f aca="false">'High scenario'!AG110</f>
        <v>9023683138.95747</v>
      </c>
      <c r="L107" s="6" t="n">
        <f aca="false">K107/$B$14*100</f>
        <v>176.091655495165</v>
      </c>
      <c r="M107" s="7"/>
      <c r="O107" s="5" t="n">
        <f aca="false">O103+1</f>
        <v>2039</v>
      </c>
      <c r="P107" s="6" t="n">
        <f aca="false">'Low scenario'!AG110</f>
        <v>6635288907.02459</v>
      </c>
      <c r="Q107" s="6" t="n">
        <f aca="false">P107/$B$14*100</f>
        <v>129.483603350644</v>
      </c>
      <c r="R107" s="7"/>
      <c r="S107" s="2"/>
    </row>
    <row r="108" customFormat="false" ht="12.8" hidden="false" customHeight="false" outlineLevel="0" collapsed="false">
      <c r="D108" s="7" t="n">
        <f aca="false">D104+1</f>
        <v>2039</v>
      </c>
      <c r="E108" s="9" t="n">
        <f aca="false">'Central scenario'!AG111</f>
        <v>7769965105.74424</v>
      </c>
      <c r="F108" s="9" t="n">
        <f aca="false">E108/$B$14*100</f>
        <v>151.626115139527</v>
      </c>
      <c r="G108" s="7"/>
      <c r="H108" s="2" t="n">
        <f aca="false">H107</f>
        <v>52</v>
      </c>
      <c r="K108" s="9" t="n">
        <f aca="false">'High scenario'!AG111</f>
        <v>9060585079.81146</v>
      </c>
      <c r="L108" s="9" t="n">
        <f aca="false">K108/$B$14*100</f>
        <v>176.81177429321</v>
      </c>
      <c r="M108" s="7"/>
      <c r="O108" s="7" t="n">
        <f aca="false">O104+1</f>
        <v>2039</v>
      </c>
      <c r="P108" s="9" t="n">
        <f aca="false">'Low scenario'!AG111</f>
        <v>6641046431.08667</v>
      </c>
      <c r="Q108" s="9" t="n">
        <f aca="false">P108/$B$14*100</f>
        <v>129.595957910089</v>
      </c>
      <c r="R108" s="7"/>
      <c r="S108" s="2"/>
    </row>
    <row r="109" customFormat="false" ht="12.8" hidden="false" customHeight="false" outlineLevel="0" collapsed="false">
      <c r="D109" s="7" t="n">
        <f aca="false">D105+1</f>
        <v>2039</v>
      </c>
      <c r="E109" s="9" t="n">
        <f aca="false">'Central scenario'!AG112</f>
        <v>7801661217.35682</v>
      </c>
      <c r="F109" s="9" t="n">
        <f aca="false">E109/$B$14*100</f>
        <v>152.244645365009</v>
      </c>
      <c r="G109" s="10" t="n">
        <f aca="false">AVERAGE(E107:E110)/AVERAGE(E103:E106)-1</f>
        <v>0.0159314108631399</v>
      </c>
      <c r="H109" s="2" t="n">
        <f aca="false">H108</f>
        <v>52</v>
      </c>
      <c r="K109" s="9" t="n">
        <f aca="false">'High scenario'!AG112</f>
        <v>9114265437.72486</v>
      </c>
      <c r="L109" s="9" t="n">
        <f aca="false">K109/$B$14*100</f>
        <v>177.859313634628</v>
      </c>
      <c r="M109" s="10" t="n">
        <f aca="false">AVERAGE(K107:K110)/AVERAGE(K103:K106)-1</f>
        <v>0.0253736539284632</v>
      </c>
      <c r="O109" s="7" t="n">
        <f aca="false">O105+1</f>
        <v>2039</v>
      </c>
      <c r="P109" s="9" t="n">
        <f aca="false">'Low scenario'!AG112</f>
        <v>6660769258.10759</v>
      </c>
      <c r="Q109" s="9" t="n">
        <f aca="false">P109/$B$14*100</f>
        <v>129.980836812382</v>
      </c>
      <c r="R109" s="10" t="n">
        <f aca="false">AVERAGE(P107:P110)/AVERAGE(P103:P106)-1</f>
        <v>0.0139365040853707</v>
      </c>
      <c r="S109" s="2"/>
    </row>
    <row r="110" customFormat="false" ht="12.8" hidden="false" customHeight="false" outlineLevel="0" collapsed="false">
      <c r="D110" s="7" t="n">
        <f aca="false">D106+1</f>
        <v>2039</v>
      </c>
      <c r="E110" s="9" t="n">
        <f aca="false">'Central scenario'!AG113</f>
        <v>7861740799.77959</v>
      </c>
      <c r="F110" s="9" t="n">
        <f aca="false">E110/$B$14*100</f>
        <v>153.417061657488</v>
      </c>
      <c r="G110" s="7"/>
      <c r="H110" s="2" t="n">
        <f aca="false">H109</f>
        <v>52</v>
      </c>
      <c r="K110" s="9" t="n">
        <f aca="false">'High scenario'!AG113</f>
        <v>9205272670.42766</v>
      </c>
      <c r="L110" s="9" t="n">
        <f aca="false">K110/$B$14*100</f>
        <v>179.635264099852</v>
      </c>
      <c r="M110" s="7"/>
      <c r="O110" s="7" t="n">
        <f aca="false">O106+1</f>
        <v>2039</v>
      </c>
      <c r="P110" s="9" t="n">
        <f aca="false">'Low scenario'!AG113</f>
        <v>6688670776.85303</v>
      </c>
      <c r="Q110" s="9" t="n">
        <f aca="false">P110/$B$14*100</f>
        <v>130.525317879708</v>
      </c>
      <c r="R110" s="7"/>
      <c r="S110" s="2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7898071881.58274</v>
      </c>
      <c r="F111" s="6" t="n">
        <f aca="false">E111/$B$14*100</f>
        <v>154.126040490424</v>
      </c>
      <c r="G111" s="7"/>
      <c r="H111" s="2" t="n">
        <f aca="false">H110</f>
        <v>52</v>
      </c>
      <c r="K111" s="6" t="n">
        <f aca="false">'High scenario'!AG114</f>
        <v>9255744691.80687</v>
      </c>
      <c r="L111" s="6" t="n">
        <f aca="false">K111/$B$14*100</f>
        <v>180.620194716762</v>
      </c>
      <c r="M111" s="7"/>
      <c r="O111" s="5" t="n">
        <f aca="false">O107+1</f>
        <v>2040</v>
      </c>
      <c r="P111" s="6" t="n">
        <f aca="false">'Low scenario'!AG114</f>
        <v>6715762742.95667</v>
      </c>
      <c r="Q111" s="6" t="n">
        <f aca="false">P111/$B$14*100</f>
        <v>131.054001022538</v>
      </c>
      <c r="R111" s="7"/>
      <c r="S111" s="2"/>
    </row>
    <row r="112" customFormat="false" ht="12.8" hidden="false" customHeight="false" outlineLevel="0" collapsed="false">
      <c r="D112" s="7" t="n">
        <f aca="false">D108+1</f>
        <v>2040</v>
      </c>
      <c r="E112" s="9" t="n">
        <f aca="false">'Central scenario'!AG115</f>
        <v>7924124680.982</v>
      </c>
      <c r="F112" s="9" t="n">
        <f aca="false">E112/$B$14*100</f>
        <v>154.634444930812</v>
      </c>
      <c r="G112" s="7"/>
      <c r="H112" s="2" t="n">
        <f aca="false">H111</f>
        <v>52</v>
      </c>
      <c r="K112" s="9" t="n">
        <f aca="false">'High scenario'!AG115</f>
        <v>9318447933.4679</v>
      </c>
      <c r="L112" s="9" t="n">
        <f aca="false">K112/$B$14*100</f>
        <v>181.843810114042</v>
      </c>
      <c r="M112" s="7"/>
      <c r="O112" s="7" t="n">
        <f aca="false">O108+1</f>
        <v>2040</v>
      </c>
      <c r="P112" s="9" t="n">
        <f aca="false">'Low scenario'!AG115</f>
        <v>6744905126.29264</v>
      </c>
      <c r="Q112" s="9" t="n">
        <f aca="false">P112/$B$14*100</f>
        <v>131.62269680315</v>
      </c>
      <c r="R112" s="7"/>
      <c r="S112" s="2"/>
    </row>
    <row r="113" customFormat="false" ht="12.8" hidden="false" customHeight="false" outlineLevel="0" collapsed="false">
      <c r="D113" s="7" t="n">
        <f aca="false">D109+1</f>
        <v>2040</v>
      </c>
      <c r="E113" s="9" t="n">
        <f aca="false">'Central scenario'!AG116</f>
        <v>7941079158.50356</v>
      </c>
      <c r="F113" s="9" t="n">
        <f aca="false">E113/$B$14*100</f>
        <v>154.965301186385</v>
      </c>
      <c r="G113" s="10" t="n">
        <f aca="false">AVERAGE(E111:E114)/AVERAGE(E107:E110)-1</f>
        <v>0.0184434704027128</v>
      </c>
      <c r="H113" s="2" t="n">
        <f aca="false">H112</f>
        <v>52</v>
      </c>
      <c r="K113" s="9" t="n">
        <f aca="false">'High scenario'!AG116</f>
        <v>9349830976.25385</v>
      </c>
      <c r="L113" s="9" t="n">
        <f aca="false">K113/$B$14*100</f>
        <v>182.456230992917</v>
      </c>
      <c r="M113" s="10" t="n">
        <f aca="false">AVERAGE(K111:K114)/AVERAGE(K107:K110)-1</f>
        <v>0.0251378682148287</v>
      </c>
      <c r="O113" s="7" t="n">
        <f aca="false">O109+1</f>
        <v>2040</v>
      </c>
      <c r="P113" s="9" t="n">
        <f aca="false">'Low scenario'!AG116</f>
        <v>6776106273.73222</v>
      </c>
      <c r="Q113" s="9" t="n">
        <f aca="false">P113/$B$14*100</f>
        <v>132.23156810563</v>
      </c>
      <c r="R113" s="10" t="n">
        <f aca="false">AVERAGE(P111:P114)/AVERAGE(P107:P110)-1</f>
        <v>0.0146680925833556</v>
      </c>
      <c r="S113" s="2"/>
    </row>
    <row r="114" customFormat="false" ht="12.8" hidden="false" customHeight="false" outlineLevel="0" collapsed="false">
      <c r="D114" s="7" t="n">
        <f aca="false">D110+1</f>
        <v>2040</v>
      </c>
      <c r="E114" s="9" t="n">
        <f aca="false">'Central scenario'!AG117</f>
        <v>7980982894.75289</v>
      </c>
      <c r="F114" s="9" t="n">
        <f aca="false">E114/$B$14*100</f>
        <v>155.743998184981</v>
      </c>
      <c r="G114" s="7"/>
      <c r="H114" s="2" t="n">
        <f aca="false">H113</f>
        <v>52</v>
      </c>
      <c r="K114" s="9" t="n">
        <f aca="false">'High scenario'!AG117</f>
        <v>9394896811.35713</v>
      </c>
      <c r="L114" s="9" t="n">
        <f aca="false">K114/$B$14*100</f>
        <v>183.33566319232</v>
      </c>
      <c r="M114" s="7"/>
      <c r="O114" s="7" t="n">
        <f aca="false">O110+1</f>
        <v>2040</v>
      </c>
      <c r="P114" s="9" t="n">
        <f aca="false">'Low scenario'!AG117</f>
        <v>6779550568.36618</v>
      </c>
      <c r="Q114" s="9" t="n">
        <f aca="false">P114/$B$14*100</f>
        <v>132.298781408089</v>
      </c>
      <c r="R114" s="7"/>
      <c r="S114" s="2"/>
    </row>
    <row r="115" customFormat="false" ht="12.8" hidden="false" customHeight="false" outlineLevel="0" collapsed="false">
      <c r="K115" s="13"/>
    </row>
    <row r="116" customFormat="false" ht="12.8" hidden="false" customHeight="false" outlineLevel="0" collapsed="false">
      <c r="K116" s="13"/>
    </row>
    <row r="117" customFormat="false" ht="12.8" hidden="false" customHeight="false" outlineLevel="0" collapsed="false">
      <c r="K117" s="13"/>
    </row>
    <row r="118" customFormat="false" ht="12.8" hidden="false" customHeight="false" outlineLevel="0" collapsed="false">
      <c r="K118" s="13"/>
    </row>
    <row r="119" customFormat="false" ht="12.8" hidden="false" customHeight="false" outlineLevel="0" collapsed="false">
      <c r="K119" s="13"/>
    </row>
    <row r="120" customFormat="false" ht="12.8" hidden="false" customHeight="false" outlineLevel="0" collapsed="false">
      <c r="F120" s="0" t="s">
        <v>8</v>
      </c>
      <c r="K120" s="13"/>
      <c r="P120" s="0" t="s">
        <v>9</v>
      </c>
    </row>
    <row r="121" customFormat="false" ht="12.8" hidden="false" customHeight="false" outlineLevel="0" collapsed="false">
      <c r="K121" s="13"/>
      <c r="W121" s="0" t="s">
        <v>10</v>
      </c>
    </row>
    <row r="122" customFormat="false" ht="12.8" hidden="false" customHeight="false" outlineLevel="0" collapsed="false">
      <c r="K12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75"/>
  <sheetViews>
    <sheetView showFormulas="false" showGridLines="true" showRowColHeaders="true" showZeros="true" rightToLeft="false" tabSelected="false" showOutlineSymbols="true" defaultGridColor="true" view="normal" topLeftCell="A7" colorId="64" zoomScale="75" zoomScaleNormal="75" zoomScalePageLayoutView="100" workbookViewId="0">
      <pane xSplit="1" ySplit="0" topLeftCell="B7" activePane="topRight" state="frozen"/>
      <selection pane="topLeft" activeCell="A7" activeCellId="0" sqref="A7"/>
      <selection pane="topRight" activeCell="E40" activeCellId="0" sqref="E40"/>
    </sheetView>
  </sheetViews>
  <sheetFormatPr defaultColWidth="11.8046875" defaultRowHeight="12.8" zeroHeight="false" outlineLevelRow="0" outlineLevelCol="0"/>
  <sheetData>
    <row r="1" customFormat="false" ht="12.8" hidden="false" customHeight="false" outlineLevel="0" collapsed="false">
      <c r="A1" s="95"/>
      <c r="B1" s="0" t="s">
        <v>134</v>
      </c>
      <c r="D1" s="0" t="s">
        <v>135</v>
      </c>
      <c r="F1" s="0" t="s">
        <v>136</v>
      </c>
      <c r="H1" s="0" t="s">
        <v>137</v>
      </c>
      <c r="I1" s="97"/>
    </row>
    <row r="2" customFormat="false" ht="91.7" hidden="false" customHeight="false" outlineLevel="0" collapsed="false">
      <c r="A2" s="95"/>
      <c r="B2" s="96" t="s">
        <v>128</v>
      </c>
      <c r="C2" s="97" t="s">
        <v>0</v>
      </c>
      <c r="D2" s="97" t="s">
        <v>138</v>
      </c>
      <c r="E2" s="97" t="s">
        <v>130</v>
      </c>
      <c r="F2" s="97" t="s">
        <v>139</v>
      </c>
      <c r="G2" s="97" t="s">
        <v>132</v>
      </c>
      <c r="H2" s="97" t="s">
        <v>140</v>
      </c>
      <c r="I2" s="97"/>
    </row>
    <row r="3" customFormat="false" ht="12.8" hidden="false" customHeight="false" outlineLevel="0" collapsed="false">
      <c r="A3" s="95"/>
      <c r="B3" s="96"/>
      <c r="C3" s="95"/>
      <c r="D3" s="95"/>
      <c r="E3" s="95"/>
      <c r="F3" s="95"/>
      <c r="G3" s="95"/>
      <c r="H3" s="95"/>
      <c r="I3" s="95"/>
    </row>
    <row r="4" customFormat="false" ht="15" hidden="false" customHeight="false" outlineLevel="0" collapsed="false">
      <c r="A4" s="98" t="n">
        <v>1993</v>
      </c>
      <c r="B4" s="99" t="n">
        <v>-0.000446069275463893</v>
      </c>
      <c r="C4" s="95"/>
      <c r="D4" s="95"/>
      <c r="E4" s="95"/>
      <c r="F4" s="95"/>
      <c r="G4" s="95"/>
      <c r="H4" s="95"/>
      <c r="I4" s="95"/>
    </row>
    <row r="5" customFormat="false" ht="15" hidden="false" customHeight="false" outlineLevel="0" collapsed="false">
      <c r="A5" s="98" t="n">
        <v>1994</v>
      </c>
      <c r="B5" s="100" t="n">
        <v>-0.0130853294610615</v>
      </c>
      <c r="C5" s="95"/>
      <c r="D5" s="95"/>
      <c r="E5" s="95"/>
      <c r="F5" s="95"/>
      <c r="G5" s="95"/>
      <c r="H5" s="95"/>
      <c r="I5" s="95"/>
    </row>
    <row r="6" customFormat="false" ht="15" hidden="false" customHeight="false" outlineLevel="0" collapsed="false">
      <c r="A6" s="98" t="n">
        <v>1995</v>
      </c>
      <c r="B6" s="99" t="n">
        <v>-0.00637934959758819</v>
      </c>
      <c r="C6" s="95"/>
      <c r="D6" s="95"/>
      <c r="E6" s="95"/>
      <c r="F6" s="95"/>
      <c r="G6" s="95"/>
      <c r="H6" s="95"/>
      <c r="I6" s="95"/>
    </row>
    <row r="7" customFormat="false" ht="15" hidden="false" customHeight="false" outlineLevel="0" collapsed="false">
      <c r="A7" s="98" t="n">
        <v>1996</v>
      </c>
      <c r="B7" s="100" t="n">
        <v>-0.00528730473079139</v>
      </c>
      <c r="C7" s="95"/>
      <c r="D7" s="95"/>
      <c r="E7" s="95"/>
      <c r="F7" s="95"/>
      <c r="G7" s="95"/>
      <c r="H7" s="95"/>
      <c r="I7" s="95"/>
    </row>
    <row r="8" customFormat="false" ht="15" hidden="false" customHeight="false" outlineLevel="0" collapsed="false">
      <c r="A8" s="98" t="n">
        <v>1997</v>
      </c>
      <c r="B8" s="99" t="n">
        <v>-0.00315594528811225</v>
      </c>
      <c r="C8" s="95"/>
      <c r="D8" s="95"/>
      <c r="E8" s="95"/>
      <c r="F8" s="95"/>
      <c r="G8" s="95"/>
      <c r="H8" s="95"/>
      <c r="I8" s="95"/>
    </row>
    <row r="9" customFormat="false" ht="15" hidden="false" customHeight="false" outlineLevel="0" collapsed="false">
      <c r="A9" s="98" t="n">
        <v>1998</v>
      </c>
      <c r="B9" s="100" t="n">
        <v>-0.00266006212398561</v>
      </c>
      <c r="C9" s="95"/>
      <c r="D9" s="95"/>
      <c r="E9" s="95"/>
      <c r="F9" s="95"/>
      <c r="G9" s="95"/>
      <c r="H9" s="95"/>
      <c r="I9" s="95"/>
    </row>
    <row r="10" customFormat="false" ht="15" hidden="false" customHeight="false" outlineLevel="0" collapsed="false">
      <c r="A10" s="98" t="n">
        <v>1999</v>
      </c>
      <c r="B10" s="99" t="n">
        <v>-0.0077596880146275</v>
      </c>
      <c r="C10" s="95"/>
      <c r="D10" s="95"/>
      <c r="E10" s="95"/>
      <c r="F10" s="95"/>
      <c r="G10" s="95"/>
      <c r="H10" s="95"/>
      <c r="I10" s="95"/>
    </row>
    <row r="11" customFormat="false" ht="15" hidden="false" customHeight="false" outlineLevel="0" collapsed="false">
      <c r="A11" s="98" t="n">
        <v>2000</v>
      </c>
      <c r="B11" s="100" t="n">
        <v>-0.00673854445377408</v>
      </c>
      <c r="C11" s="95"/>
      <c r="D11" s="95"/>
      <c r="E11" s="95"/>
      <c r="F11" s="95"/>
      <c r="G11" s="95"/>
      <c r="H11" s="95"/>
      <c r="I11" s="95"/>
    </row>
    <row r="12" customFormat="false" ht="15" hidden="false" customHeight="false" outlineLevel="0" collapsed="false">
      <c r="A12" s="98" t="n">
        <v>2001</v>
      </c>
      <c r="B12" s="99" t="n">
        <v>-0.0101649287372602</v>
      </c>
      <c r="C12" s="95"/>
      <c r="D12" s="95"/>
      <c r="E12" s="95"/>
      <c r="F12" s="95"/>
      <c r="G12" s="95"/>
      <c r="H12" s="95"/>
      <c r="I12" s="95"/>
    </row>
    <row r="13" customFormat="false" ht="15" hidden="false" customHeight="false" outlineLevel="0" collapsed="false">
      <c r="A13" s="98" t="n">
        <v>2002</v>
      </c>
      <c r="B13" s="100" t="n">
        <v>-0.0114398617982835</v>
      </c>
      <c r="C13" s="95"/>
      <c r="D13" s="95"/>
      <c r="E13" s="95"/>
      <c r="F13" s="95"/>
      <c r="G13" s="95"/>
      <c r="H13" s="95"/>
      <c r="I13" s="95"/>
    </row>
    <row r="14" customFormat="false" ht="15" hidden="false" customHeight="false" outlineLevel="0" collapsed="false">
      <c r="A14" s="98" t="n">
        <v>2003</v>
      </c>
      <c r="B14" s="99" t="n">
        <v>-0.00492707399415027</v>
      </c>
      <c r="C14" s="95"/>
      <c r="D14" s="95"/>
      <c r="E14" s="95"/>
      <c r="F14" s="95"/>
      <c r="G14" s="95"/>
      <c r="H14" s="95"/>
      <c r="I14" s="95"/>
    </row>
    <row r="15" customFormat="false" ht="15" hidden="false" customHeight="false" outlineLevel="0" collapsed="false">
      <c r="A15" s="98" t="n">
        <v>2004</v>
      </c>
      <c r="B15" s="100" t="n">
        <v>0.00382133245719463</v>
      </c>
      <c r="C15" s="95"/>
      <c r="D15" s="95"/>
      <c r="E15" s="95"/>
      <c r="F15" s="95"/>
      <c r="G15" s="95"/>
      <c r="H15" s="95"/>
      <c r="I15" s="95"/>
    </row>
    <row r="16" customFormat="false" ht="15" hidden="false" customHeight="false" outlineLevel="0" collapsed="false">
      <c r="A16" s="98" t="n">
        <v>2005</v>
      </c>
      <c r="B16" s="99" t="n">
        <v>0.00757769102751198</v>
      </c>
      <c r="C16" s="95"/>
      <c r="D16" s="95"/>
      <c r="E16" s="95"/>
      <c r="F16" s="95"/>
      <c r="G16" s="95"/>
      <c r="H16" s="95"/>
      <c r="I16" s="95"/>
    </row>
    <row r="17" customFormat="false" ht="15" hidden="false" customHeight="false" outlineLevel="0" collapsed="false">
      <c r="A17" s="98" t="n">
        <v>2006</v>
      </c>
      <c r="B17" s="100" t="n">
        <v>0.00917791831736937</v>
      </c>
      <c r="C17" s="95"/>
      <c r="D17" s="95"/>
      <c r="E17" s="95"/>
      <c r="F17" s="95"/>
      <c r="G17" s="95"/>
      <c r="H17" s="95"/>
      <c r="I17" s="95"/>
    </row>
    <row r="18" customFormat="false" ht="15" hidden="false" customHeight="false" outlineLevel="0" collapsed="false">
      <c r="A18" s="98" t="n">
        <v>2007</v>
      </c>
      <c r="B18" s="99" t="n">
        <v>0.0108470293692913</v>
      </c>
      <c r="C18" s="95"/>
      <c r="D18" s="95"/>
      <c r="E18" s="95"/>
      <c r="F18" s="95"/>
      <c r="G18" s="95"/>
      <c r="H18" s="95"/>
      <c r="I18" s="95"/>
    </row>
    <row r="19" customFormat="false" ht="15" hidden="false" customHeight="false" outlineLevel="0" collapsed="false">
      <c r="A19" s="98" t="n">
        <v>2008</v>
      </c>
      <c r="B19" s="100" t="n">
        <v>0.00473047402209589</v>
      </c>
      <c r="C19" s="95"/>
      <c r="D19" s="95"/>
      <c r="E19" s="95"/>
      <c r="F19" s="95"/>
      <c r="G19" s="95"/>
      <c r="H19" s="95"/>
      <c r="I19" s="95"/>
    </row>
    <row r="20" customFormat="false" ht="15" hidden="false" customHeight="false" outlineLevel="0" collapsed="false">
      <c r="A20" s="98" t="n">
        <v>2009</v>
      </c>
      <c r="B20" s="99" t="n">
        <v>0.00347884656778641</v>
      </c>
      <c r="C20" s="95"/>
      <c r="D20" s="95"/>
      <c r="E20" s="95"/>
      <c r="F20" s="95"/>
      <c r="G20" s="95"/>
      <c r="H20" s="95"/>
      <c r="I20" s="95"/>
    </row>
    <row r="21" customFormat="false" ht="15" hidden="false" customHeight="false" outlineLevel="0" collapsed="false">
      <c r="A21" s="98" t="n">
        <v>2010</v>
      </c>
      <c r="B21" s="100" t="n">
        <v>0.00411235591593429</v>
      </c>
      <c r="C21" s="95"/>
      <c r="D21" s="95"/>
      <c r="E21" s="95"/>
      <c r="F21" s="95"/>
      <c r="G21" s="95"/>
      <c r="H21" s="95"/>
      <c r="I21" s="95"/>
    </row>
    <row r="22" customFormat="false" ht="15" hidden="false" customHeight="false" outlineLevel="0" collapsed="false">
      <c r="A22" s="98" t="n">
        <v>2011</v>
      </c>
      <c r="B22" s="99" t="n">
        <v>0.00326307905881009</v>
      </c>
      <c r="C22" s="95"/>
      <c r="D22" s="95"/>
      <c r="E22" s="95"/>
      <c r="F22" s="95"/>
      <c r="G22" s="95"/>
      <c r="H22" s="95"/>
      <c r="I22" s="95"/>
    </row>
    <row r="23" customFormat="false" ht="15" hidden="false" customHeight="false" outlineLevel="0" collapsed="false">
      <c r="A23" s="98" t="n">
        <v>2012</v>
      </c>
      <c r="B23" s="100" t="n">
        <v>0.00105161751029002</v>
      </c>
      <c r="C23" s="95"/>
      <c r="D23" s="95"/>
      <c r="E23" s="95"/>
      <c r="F23" s="95"/>
      <c r="G23" s="95"/>
      <c r="H23" s="95"/>
      <c r="I23" s="95"/>
    </row>
    <row r="24" customFormat="false" ht="15" hidden="false" customHeight="false" outlineLevel="0" collapsed="false">
      <c r="A24" s="98" t="n">
        <v>2013</v>
      </c>
      <c r="B24" s="99" t="n">
        <v>-0.000951668558161176</v>
      </c>
      <c r="C24" s="95"/>
      <c r="D24" s="95"/>
      <c r="E24" s="95"/>
      <c r="F24" s="95"/>
      <c r="G24" s="95"/>
      <c r="H24" s="95"/>
      <c r="I24" s="95"/>
    </row>
    <row r="25" customFormat="false" ht="15" hidden="false" customHeight="false" outlineLevel="0" collapsed="false">
      <c r="A25" s="98" t="n">
        <v>2014</v>
      </c>
      <c r="B25" s="100" t="n">
        <v>-0.00129286375596846</v>
      </c>
      <c r="C25" s="101" t="n">
        <f aca="false">'Central scenario'!AL3+SUM($C106:$J106)-$H106-$F106-SUM($K106:$Q106)</f>
        <v>0.00115825366281495</v>
      </c>
      <c r="D25" s="109" t="n">
        <f aca="false">C25</f>
        <v>0.00115825366281495</v>
      </c>
      <c r="E25" s="95"/>
      <c r="F25" s="95"/>
      <c r="G25" s="107"/>
      <c r="H25" s="95"/>
      <c r="I25" s="95"/>
    </row>
    <row r="26" customFormat="false" ht="15" hidden="false" customHeight="false" outlineLevel="0" collapsed="false">
      <c r="A26" s="98" t="n">
        <v>2015</v>
      </c>
      <c r="B26" s="99" t="n">
        <v>-0.00750733306177321</v>
      </c>
      <c r="C26" s="101" t="n">
        <f aca="false">'Central scenario'!AL4+SUM($C107:$J107)-$H107-$F107-SUM($K107:$Q107)</f>
        <v>-0.0119147510354156</v>
      </c>
      <c r="D26" s="109" t="n">
        <f aca="false">C26</f>
        <v>-0.0119147510354156</v>
      </c>
      <c r="E26" s="95"/>
      <c r="F26" s="95"/>
      <c r="G26" s="95"/>
      <c r="H26" s="95"/>
      <c r="I26" s="95"/>
    </row>
    <row r="27" customFormat="false" ht="15" hidden="false" customHeight="false" outlineLevel="0" collapsed="false">
      <c r="A27" s="98" t="n">
        <v>2016</v>
      </c>
      <c r="B27" s="100" t="n">
        <v>-0.0203467996958489</v>
      </c>
      <c r="C27" s="101" t="n">
        <f aca="false">'Central scenario'!AL5+SUM($C108:$J108)-$H108-$F108-SUM($K108:$Q108)</f>
        <v>-0.0155712919935585</v>
      </c>
      <c r="D27" s="101" t="n">
        <f aca="false">'Central scenario'!BO5+SUM($C108:$J108)-$H108-$F108-SUM($K108:$R108)</f>
        <v>-0.0194042217806141</v>
      </c>
      <c r="E27" s="95"/>
      <c r="F27" s="95"/>
      <c r="G27" s="95"/>
      <c r="H27" s="95"/>
      <c r="I27" s="95"/>
    </row>
    <row r="28" customFormat="false" ht="15" hidden="false" customHeight="false" outlineLevel="0" collapsed="false">
      <c r="A28" s="98" t="n">
        <v>2017</v>
      </c>
      <c r="B28" s="99" t="n">
        <v>-0.0241047020081896</v>
      </c>
      <c r="C28" s="101" t="n">
        <f aca="false">'Central scenario'!AL6+SUM($C109:$J109)-$H109-$F109-SUM($K109:$Q109)</f>
        <v>-0.018618808162389</v>
      </c>
      <c r="D28" s="101" t="n">
        <f aca="false">'Central scenario'!BO6+SUM($C109:$J109)-$H109-$F109-SUM($K109:$R109)</f>
        <v>-0.0264354011324795</v>
      </c>
      <c r="E28" s="104"/>
      <c r="F28" s="103"/>
      <c r="G28" s="103"/>
      <c r="H28" s="103"/>
      <c r="I28" s="103"/>
    </row>
    <row r="29" customFormat="false" ht="15" hidden="false" customHeight="false" outlineLevel="0" collapsed="false">
      <c r="A29" s="98" t="n">
        <v>2018</v>
      </c>
      <c r="B29" s="100" t="n">
        <v>-0.0182717978002125</v>
      </c>
      <c r="C29" s="101" t="n">
        <f aca="false">'Central scenario'!$AL7+SUM($C110:$J110)-$F110-SUM($K110:$Q110)</f>
        <v>-0.00937147165887186</v>
      </c>
      <c r="D29" s="101" t="n">
        <f aca="false">'Central scenario'!BO7+SUM($C110:$J110)-$F110-SUM($K110:$R110)</f>
        <v>-0.0218368767641793</v>
      </c>
      <c r="E29" s="103"/>
      <c r="F29" s="103"/>
      <c r="G29" s="103"/>
      <c r="H29" s="103"/>
      <c r="I29" s="103"/>
    </row>
    <row r="30" customFormat="false" ht="15" hidden="false" customHeight="false" outlineLevel="0" collapsed="false">
      <c r="A30" s="98" t="n">
        <v>2019</v>
      </c>
      <c r="B30" s="99" t="n">
        <v>-0.0257914165391586</v>
      </c>
      <c r="C30" s="101" t="n">
        <f aca="false">'Central scenario'!$AL8+SUM($D$114:$J$114)-SUM($K$114:$Q$114)</f>
        <v>-0.0135421266646262</v>
      </c>
      <c r="D30" s="101" t="n">
        <f aca="false">'Central scenario'!BO8+SUM($C111:$J111)-$F111-SUM($K111:$R111)</f>
        <v>-0.0262573391320809</v>
      </c>
      <c r="E30" s="103"/>
      <c r="F30" s="103"/>
      <c r="G30" s="103"/>
      <c r="H30" s="103"/>
      <c r="I30" s="103"/>
    </row>
    <row r="31" customFormat="false" ht="12.8" hidden="false" customHeight="false" outlineLevel="0" collapsed="false">
      <c r="A31" s="98" t="n">
        <v>2020</v>
      </c>
      <c r="B31" s="95"/>
      <c r="C31" s="101" t="n">
        <f aca="false">'Central scenario'!$AL9+SUM($D$114:$J$114)-SUM($K$114:$Q$114)</f>
        <v>-0.0226173090282441</v>
      </c>
      <c r="D31" s="101" t="n">
        <f aca="false">'Central scenario'!$BO9+F127</f>
        <v>-0.0340420154380904</v>
      </c>
      <c r="E31" s="103" t="n">
        <f aca="false">'Low scenario'!$AL9+SUM($D$114:$J$114)-SUM($K$114:$Q$114)</f>
        <v>-0.0231389452140098</v>
      </c>
      <c r="F31" s="103" t="n">
        <f aca="false">'Low scenario'!$BO9+F127</f>
        <v>-0.0345699011204376</v>
      </c>
      <c r="G31" s="103" t="n">
        <f aca="false">'High scenario'!$AL9+SUM($D$114:$J$114)-SUM($K$114:$Q$114)</f>
        <v>-0.0223341737425313</v>
      </c>
      <c r="H31" s="103" t="n">
        <f aca="false">'High scenario'!$BO9+F127</f>
        <v>-0.0337530922394755</v>
      </c>
      <c r="I31" s="103"/>
    </row>
    <row r="32" customFormat="false" ht="13.25" hidden="false" customHeight="false" outlineLevel="0" collapsed="false">
      <c r="A32" s="98" t="n">
        <v>2021</v>
      </c>
      <c r="B32" s="95"/>
      <c r="C32" s="101" t="n">
        <f aca="false">'Central scenario'!$AL10+SUM($D$114:$J$114)-SUM($K$114:$Q$114)</f>
        <v>-0.0121990369210763</v>
      </c>
      <c r="D32" s="101" t="n">
        <f aca="false">'Central scenario'!$BO10+F128</f>
        <v>-0.0241142661189296</v>
      </c>
      <c r="E32" s="103" t="n">
        <f aca="false">'Low scenario'!$AL10+SUM($D$114:$J$114)-SUM($K$114:$Q$114)</f>
        <v>-0.0121699695448894</v>
      </c>
      <c r="F32" s="103" t="n">
        <f aca="false">'Low scenario'!$BO10+F128</f>
        <v>-0.0240897107669349</v>
      </c>
      <c r="G32" s="103" t="n">
        <f aca="false">'High scenario'!$AL10+SUM($D$114:$J$114)-SUM($K$114:$Q$114)</f>
        <v>-0.0126106174833074</v>
      </c>
      <c r="H32" s="103" t="n">
        <f aca="false">'High scenario'!$BO10+F128</f>
        <v>-0.0245502839355874</v>
      </c>
      <c r="I32" s="103"/>
    </row>
    <row r="33" customFormat="false" ht="13.25" hidden="false" customHeight="false" outlineLevel="0" collapsed="false">
      <c r="A33" s="98" t="n">
        <v>2022</v>
      </c>
      <c r="B33" s="95"/>
      <c r="C33" s="101" t="n">
        <f aca="false">'Central scenario'!$AL11+SUM($D$114:$J$114)-SUM($K$114:$Q$114)</f>
        <v>-0.017225892277112</v>
      </c>
      <c r="D33" s="101" t="n">
        <f aca="false">'Central scenario'!$BO11+F129</f>
        <v>-0.0293375509018676</v>
      </c>
      <c r="E33" s="103" t="n">
        <f aca="false">'Low scenario'!$AL11+SUM($D$114:$J$114)-SUM($K$114:$Q$114)</f>
        <v>-0.0159373631767042</v>
      </c>
      <c r="F33" s="103" t="n">
        <f aca="false">'Low scenario'!$BO11+F129</f>
        <v>-0.0280336876178409</v>
      </c>
      <c r="G33" s="103" t="n">
        <f aca="false">'High scenario'!$AL11+SUM($D$114:$J$114)-SUM($K$114:$Q$114)</f>
        <v>-0.0182911235664966</v>
      </c>
      <c r="H33" s="103" t="n">
        <f aca="false">'High scenario'!$BO11+F129</f>
        <v>-0.0305068501894275</v>
      </c>
      <c r="I33" s="103"/>
    </row>
    <row r="34" customFormat="false" ht="13.25" hidden="false" customHeight="false" outlineLevel="0" collapsed="false">
      <c r="A34" s="98" t="n">
        <v>2023</v>
      </c>
      <c r="B34" s="95"/>
      <c r="C34" s="101" t="n">
        <f aca="false">'Central scenario'!$AL12+SUM($D$114:$J$114)-SUM($K$114:$Q$114)</f>
        <v>-0.0207916920650407</v>
      </c>
      <c r="D34" s="101" t="n">
        <f aca="false">'Central scenario'!$BO12+F130</f>
        <v>-0.0329829486545308</v>
      </c>
      <c r="E34" s="103" t="n">
        <f aca="false">'Low scenario'!$AL12+SUM($D$114:$J$114)-SUM($K$114:$Q$114)</f>
        <v>-0.020150591031796</v>
      </c>
      <c r="F34" s="103" t="n">
        <f aca="false">'Low scenario'!$BO12+F130</f>
        <v>-0.0323137494437411</v>
      </c>
      <c r="G34" s="103" t="n">
        <f aca="false">'High scenario'!$AL12+SUM($D$114:$J$114)-SUM($K$114:$Q$114)</f>
        <v>-0.0231077469997889</v>
      </c>
      <c r="H34" s="103" t="n">
        <f aca="false">'High scenario'!$BO12+F130</f>
        <v>-0.0354632519978785</v>
      </c>
      <c r="I34" s="103"/>
    </row>
    <row r="35" customFormat="false" ht="13.25" hidden="false" customHeight="false" outlineLevel="0" collapsed="false">
      <c r="A35" s="98" t="n">
        <v>2024</v>
      </c>
      <c r="B35" s="95"/>
      <c r="C35" s="104" t="n">
        <f aca="false">'Central scenario'!$AL13+SUM($D$114:$J$114)-SUM($K$114:$Q$114)</f>
        <v>-0.0217190733307732</v>
      </c>
      <c r="D35" s="104" t="n">
        <f aca="false">'Central scenario'!$BO13+F131</f>
        <v>-0.0342411063837224</v>
      </c>
      <c r="E35" s="103" t="n">
        <f aca="false">'Low scenario'!$AL13+SUM($D$114:$J$114)-SUM($K$114:$Q$114)</f>
        <v>-0.0225754877632737</v>
      </c>
      <c r="F35" s="103" t="n">
        <f aca="false">'Low scenario'!$BO13+F131</f>
        <v>-0.0350464418927497</v>
      </c>
      <c r="G35" s="103" t="n">
        <f aca="false">'High scenario'!$AL13+SUM($D$114:$J$114)-SUM($K$114:$Q$114)</f>
        <v>-0.0244438759216025</v>
      </c>
      <c r="H35" s="103" t="n">
        <f aca="false">'High scenario'!$BO13+F131</f>
        <v>-0.0371360627262639</v>
      </c>
      <c r="I35" s="103"/>
    </row>
    <row r="36" customFormat="false" ht="13.25" hidden="false" customHeight="false" outlineLevel="0" collapsed="false">
      <c r="A36" s="98" t="n">
        <v>2025</v>
      </c>
      <c r="B36" s="95"/>
      <c r="C36" s="105" t="n">
        <f aca="false">'Central scenario'!$AL14+SUM($D$114:$J$114)-SUM($K$114:$Q$114)</f>
        <v>-0.0227062145879311</v>
      </c>
      <c r="D36" s="105" t="n">
        <f aca="false">'Central scenario'!$BO14+F132</f>
        <v>-0.036262849080412</v>
      </c>
      <c r="E36" s="103" t="n">
        <f aca="false">'Low scenario'!$AL14+SUM($D$114:$J$114)-SUM($K$114:$Q$114)</f>
        <v>-0.0239195390080548</v>
      </c>
      <c r="F36" s="103" t="n">
        <f aca="false">'Low scenario'!$BO14+F132</f>
        <v>-0.0373610890369105</v>
      </c>
      <c r="G36" s="103" t="n">
        <f aca="false">'High scenario'!$AL14+SUM($D$114:$J$114)-SUM($K$114:$Q$114)</f>
        <v>-0.0250556977824116</v>
      </c>
      <c r="H36" s="103" t="n">
        <f aca="false">'High scenario'!$BO14+F132</f>
        <v>-0.0387880628352161</v>
      </c>
      <c r="I36" s="103"/>
    </row>
    <row r="37" customFormat="false" ht="13.25" hidden="false" customHeight="false" outlineLevel="0" collapsed="false">
      <c r="A37" s="98" t="n">
        <v>2026</v>
      </c>
      <c r="B37" s="95"/>
      <c r="C37" s="106" t="n">
        <f aca="false">'Central scenario'!$AL15+SUM($D$114:$J$114)-SUM($K$114:$Q$114)</f>
        <v>-0.0229611638309397</v>
      </c>
      <c r="D37" s="106" t="n">
        <f aca="false">'Central scenario'!$BO15+SUM($D$114:$J$114)-SUM($K$114:$Q$114)-$I$114+$I$116</f>
        <v>-0.0366656803706218</v>
      </c>
      <c r="E37" s="103" t="n">
        <f aca="false">'Low scenario'!$AL15+SUM($D$114:$J$114)-SUM($K$114:$Q$114)</f>
        <v>-0.0256444002876942</v>
      </c>
      <c r="F37" s="103" t="n">
        <f aca="false">'Low scenario'!$BO15+SUM($D$114:$J$114)-SUM($K$114:$Q$114)-$I$114+$I$116</f>
        <v>-0.0390866228557119</v>
      </c>
      <c r="G37" s="103" t="n">
        <f aca="false">'High scenario'!$AL15+SUM($D$114:$J$114)-SUM($K$114:$Q$114)</f>
        <v>-0.0271126143352085</v>
      </c>
      <c r="H37" s="103" t="n">
        <f aca="false">'High scenario'!$BO15+SUM($D$114:$J$114)-SUM($K$114:$Q$114)-$I$114+$I$116</f>
        <v>-0.0410209982894688</v>
      </c>
      <c r="I37" s="103"/>
    </row>
    <row r="38" customFormat="false" ht="13.25" hidden="false" customHeight="false" outlineLevel="0" collapsed="false">
      <c r="A38" s="98" t="n">
        <v>2027</v>
      </c>
      <c r="B38" s="95"/>
      <c r="C38" s="106" t="n">
        <f aca="false">'Central scenario'!$AL16+SUM($D$114:$J$114)-SUM($K$114:$Q$114)</f>
        <v>-0.0227957922745824</v>
      </c>
      <c r="D38" s="106" t="n">
        <f aca="false">'Central scenario'!$BO16+SUM($D$114:$J$114)-SUM($K$114:$Q$114)-$I$114+$I$116</f>
        <v>-0.037741988398275</v>
      </c>
      <c r="E38" s="103" t="n">
        <f aca="false">'Low scenario'!$AL16+SUM($D$114:$J$114)-SUM($K$114:$Q$114)</f>
        <v>-0.0275159462996637</v>
      </c>
      <c r="F38" s="103" t="n">
        <f aca="false">'Low scenario'!$BO16+SUM($D$114:$J$114)-SUM($K$114:$Q$114)-$I$114+$I$116</f>
        <v>-0.0423290037411633</v>
      </c>
      <c r="G38" s="103" t="n">
        <f aca="false">'High scenario'!$AL16+SUM($D$114:$J$114)-SUM($K$114:$Q$114)</f>
        <v>-0.0275177439468052</v>
      </c>
      <c r="H38" s="103" t="n">
        <f aca="false">'High scenario'!$BO16+SUM($D$114:$J$114)-SUM($K$114:$Q$114)-$I$114+$I$116</f>
        <v>-0.0428661412902137</v>
      </c>
      <c r="I38" s="103"/>
    </row>
    <row r="39" customFormat="false" ht="13.25" hidden="false" customHeight="false" outlineLevel="0" collapsed="false">
      <c r="A39" s="98" t="n">
        <v>2028</v>
      </c>
      <c r="B39" s="102"/>
      <c r="C39" s="106" t="n">
        <f aca="false">'Central scenario'!$AL17+SUM($D$114:$J$114)-SUM($K$114:$Q$114)</f>
        <v>-0.0225633689037431</v>
      </c>
      <c r="D39" s="106" t="n">
        <f aca="false">'Central scenario'!$BO17+SUM($D$114:$J$114)-SUM($K$114:$Q$114)-$I$114+$I$116</f>
        <v>-0.0388510245178319</v>
      </c>
      <c r="E39" s="103" t="n">
        <f aca="false">'Low scenario'!$AL17+SUM($D$114:$J$114)-SUM($K$114:$Q$114)</f>
        <v>-0.0281830493541518</v>
      </c>
      <c r="F39" s="103" t="n">
        <f aca="false">'Low scenario'!$BO17+SUM($D$114:$J$114)-SUM($K$114:$Q$114)-$I$114+$I$116</f>
        <v>-0.044371519609131</v>
      </c>
      <c r="G39" s="103" t="n">
        <f aca="false">'High scenario'!$AL17+SUM($D$114:$J$114)-SUM($K$114:$Q$114)</f>
        <v>-0.0251291602746593</v>
      </c>
      <c r="H39" s="103" t="n">
        <f aca="false">'High scenario'!$BO17+SUM($D$114:$J$114)-SUM($K$114:$Q$114)-$I$114+$I$116</f>
        <v>-0.0418255388410366</v>
      </c>
      <c r="I39" s="103"/>
    </row>
    <row r="40" customFormat="false" ht="13.25" hidden="false" customHeight="false" outlineLevel="0" collapsed="false">
      <c r="A40" s="98" t="n">
        <v>2029</v>
      </c>
      <c r="B40" s="102"/>
      <c r="C40" s="105" t="n">
        <f aca="false">'Central scenario'!$AL18+SUM($D$114:$J$114)-SUM($K$114:$Q$114)</f>
        <v>-0.0211315091312859</v>
      </c>
      <c r="D40" s="105" t="n">
        <f aca="false">'Central scenario'!$BO18+SUM($D$114:$J$114)-SUM($K$114:$Q$114)-$I$114+$I$116</f>
        <v>-0.0382582814267558</v>
      </c>
      <c r="E40" s="103" t="n">
        <f aca="false">'Low scenario'!$AL18+SUM($D$114:$J$114)-SUM($K$114:$Q$114)</f>
        <v>-0.0290624845847704</v>
      </c>
      <c r="F40" s="103" t="n">
        <f aca="false">'Low scenario'!$BO18+SUM($D$114:$J$114)-SUM($K$114:$Q$114)-$I$114+$I$116</f>
        <v>-0.0464356568275031</v>
      </c>
      <c r="G40" s="103" t="n">
        <f aca="false">'High scenario'!$AL18+SUM($D$114:$J$114)-SUM($K$114:$Q$114)</f>
        <v>-0.0236502765186126</v>
      </c>
      <c r="H40" s="103" t="n">
        <f aca="false">'High scenario'!$BO18+SUM($D$114:$J$114)-SUM($K$114:$Q$114)-$I$114+$I$116</f>
        <v>-0.0412563405037345</v>
      </c>
      <c r="I40" s="103"/>
    </row>
    <row r="41" customFormat="false" ht="13.25" hidden="false" customHeight="false" outlineLevel="0" collapsed="false">
      <c r="A41" s="98" t="n">
        <v>2030</v>
      </c>
      <c r="B41" s="102"/>
      <c r="C41" s="106" t="n">
        <f aca="false">'Central scenario'!$AL19+SUM($D$114:$J$114)-SUM($K$114:$Q$114)</f>
        <v>-0.019371763081167</v>
      </c>
      <c r="D41" s="106" t="n">
        <f aca="false">'Central scenario'!$BO19+SUM($D$114:$J$114)-SUM($K$114:$Q$114)-$I$114+$I$116</f>
        <v>-0.0370483199561389</v>
      </c>
      <c r="E41" s="103" t="n">
        <f aca="false">'Low scenario'!$AL19+SUM($D$114:$J$114)-SUM($K$114:$Q$114)</f>
        <v>-0.0278712844170128</v>
      </c>
      <c r="F41" s="103" t="n">
        <f aca="false">'Low scenario'!$BO19+SUM($D$114:$J$114)-SUM($K$114:$Q$114)-$I$114+$I$116</f>
        <v>-0.0460407888589964</v>
      </c>
      <c r="G41" s="103" t="n">
        <f aca="false">'High scenario'!$AL19+SUM($D$114:$J$114)-SUM($K$114:$Q$114)</f>
        <v>-0.0215342021350684</v>
      </c>
      <c r="H41" s="103" t="n">
        <f aca="false">'High scenario'!$BO19+SUM($D$114:$J$114)-SUM($K$114:$Q$114)-$I$114+$I$116</f>
        <v>-0.0396885026243029</v>
      </c>
      <c r="I41" s="103"/>
    </row>
    <row r="42" customFormat="false" ht="13.25" hidden="false" customHeight="false" outlineLevel="0" collapsed="false">
      <c r="A42" s="98" t="n">
        <v>2031</v>
      </c>
      <c r="B42" s="102"/>
      <c r="C42" s="106" t="n">
        <f aca="false">'Central scenario'!$AL20+SUM($D$114:$J$114)-SUM($K$114:$Q$114)</f>
        <v>-0.0184354665357703</v>
      </c>
      <c r="D42" s="106" t="n">
        <f aca="false">'Central scenario'!$BO20+SUM($D$114:$J$114)-SUM($K$114:$Q$114)-$I$114+$I$116</f>
        <v>-0.0371637515437612</v>
      </c>
      <c r="E42" s="103" t="n">
        <f aca="false">'Low scenario'!$AL20+SUM($D$114:$J$114)-SUM($K$114:$Q$114)</f>
        <v>-0.026931819612058</v>
      </c>
      <c r="F42" s="103" t="n">
        <f aca="false">'Low scenario'!$BO20+SUM($D$114:$J$114)-SUM($K$114:$Q$114)-$I$114+$I$116</f>
        <v>-0.0460454864974851</v>
      </c>
      <c r="G42" s="103" t="n">
        <f aca="false">'High scenario'!$AL20+SUM($D$114:$J$114)-SUM($K$114:$Q$114)</f>
        <v>-0.0196983809139112</v>
      </c>
      <c r="H42" s="103" t="n">
        <f aca="false">'High scenario'!$BO20+SUM($D$114:$J$114)-SUM($K$114:$Q$114)-$I$114+$I$116</f>
        <v>-0.0390361040140698</v>
      </c>
      <c r="I42" s="103"/>
    </row>
    <row r="43" customFormat="false" ht="13.25" hidden="false" customHeight="false" outlineLevel="0" collapsed="false">
      <c r="A43" s="98" t="n">
        <v>2032</v>
      </c>
      <c r="B43" s="102"/>
      <c r="C43" s="106" t="n">
        <f aca="false">'Central scenario'!$AL21+SUM($D$114:$J$114)-SUM($K$114:$Q$114)</f>
        <v>-0.0168551965575496</v>
      </c>
      <c r="D43" s="106" t="n">
        <f aca="false">'Central scenario'!$BO21+SUM($D$114:$J$114)-SUM($K$114:$Q$114)-$I$114+$I$116</f>
        <v>-0.0364400543250474</v>
      </c>
      <c r="E43" s="103" t="n">
        <f aca="false">'Low scenario'!$AL21+SUM($D$114:$J$114)-SUM($K$114:$Q$114)</f>
        <v>-0.0263454677305999</v>
      </c>
      <c r="F43" s="103" t="n">
        <f aca="false">'Low scenario'!$BO21+SUM($D$114:$J$114)-SUM($K$114:$Q$114)-$I$114+$I$116</f>
        <v>-0.046377220234118</v>
      </c>
      <c r="G43" s="103" t="n">
        <f aca="false">'High scenario'!$AL21+SUM($D$114:$J$114)-SUM($K$114:$Q$114)</f>
        <v>-0.0181039587513272</v>
      </c>
      <c r="H43" s="103" t="n">
        <f aca="false">'High scenario'!$BO21+SUM($D$114:$J$114)-SUM($K$114:$Q$114)-$I$114+$I$116</f>
        <v>-0.0382531456850099</v>
      </c>
      <c r="I43" s="103"/>
    </row>
    <row r="44" customFormat="false" ht="13.25" hidden="false" customHeight="false" outlineLevel="0" collapsed="false">
      <c r="A44" s="98" t="n">
        <v>2033</v>
      </c>
      <c r="B44" s="102"/>
      <c r="C44" s="105" t="n">
        <f aca="false">'Central scenario'!$AL22+SUM($D$114:$J$114)-SUM($K$114:$Q$114)</f>
        <v>-0.0153080015460153</v>
      </c>
      <c r="D44" s="105" t="n">
        <f aca="false">'Central scenario'!$BO22+SUM($D$114:$J$114)-SUM($K$114:$Q$114)-$I$114+$I$116</f>
        <v>-0.0357852884555704</v>
      </c>
      <c r="E44" s="103" t="n">
        <f aca="false">'Low scenario'!$AL22+SUM($D$114:$J$114)-SUM($K$114:$Q$114)</f>
        <v>-0.024801864225203</v>
      </c>
      <c r="F44" s="103" t="n">
        <f aca="false">'Low scenario'!$BO22+SUM($D$114:$J$114)-SUM($K$114:$Q$114)-$I$114+$I$116</f>
        <v>-0.0456845706387304</v>
      </c>
      <c r="G44" s="103" t="n">
        <f aca="false">'High scenario'!$AL22+SUM($D$114:$J$114)-SUM($K$114:$Q$114)</f>
        <v>-0.016464504107766</v>
      </c>
      <c r="H44" s="103" t="n">
        <f aca="false">'High scenario'!$BO22+SUM($D$114:$J$114)-SUM($K$114:$Q$114)-$I$114+$I$116</f>
        <v>-0.0377028201875522</v>
      </c>
      <c r="I44" s="103"/>
    </row>
    <row r="45" customFormat="false" ht="13.25" hidden="false" customHeight="false" outlineLevel="0" collapsed="false">
      <c r="A45" s="98" t="n">
        <v>2034</v>
      </c>
      <c r="B45" s="102"/>
      <c r="C45" s="106" t="n">
        <f aca="false">'Central scenario'!$AL23+SUM($D$114:$J$114)-SUM($K$114:$Q$114)</f>
        <v>-0.0142775708557859</v>
      </c>
      <c r="D45" s="106" t="n">
        <f aca="false">'Central scenario'!$BO23+SUM($D$114:$J$114)-SUM($K$114:$Q$114)-$I$114+$I$116</f>
        <v>-0.0357277995506045</v>
      </c>
      <c r="E45" s="103" t="n">
        <f aca="false">'Low scenario'!$AL23+SUM($D$114:$J$114)-SUM($K$114:$Q$114)</f>
        <v>-0.023211272905791</v>
      </c>
      <c r="F45" s="103" t="n">
        <f aca="false">'Low scenario'!$BO23+SUM($D$114:$J$114)-SUM($K$114:$Q$114)-$I$114+$I$116</f>
        <v>-0.0448056707549772</v>
      </c>
      <c r="G45" s="103" t="n">
        <f aca="false">'High scenario'!$AL23+SUM($D$114:$J$114)-SUM($K$114:$Q$114)</f>
        <v>-0.0135546759578233</v>
      </c>
      <c r="H45" s="103" t="n">
        <f aca="false">'High scenario'!$BO23+SUM($D$114:$J$114)-SUM($K$114:$Q$114)-$I$114+$I$116</f>
        <v>-0.0357474241559826</v>
      </c>
      <c r="I45" s="103"/>
    </row>
    <row r="46" customFormat="false" ht="13.25" hidden="false" customHeight="false" outlineLevel="0" collapsed="false">
      <c r="A46" s="98" t="n">
        <v>2035</v>
      </c>
      <c r="B46" s="102"/>
      <c r="C46" s="106" t="n">
        <f aca="false">'Central scenario'!$AL24+SUM($D$114:$J$114)-SUM($K$114:$Q$114)</f>
        <v>-0.0126658047693493</v>
      </c>
      <c r="D46" s="106" t="n">
        <f aca="false">'Central scenario'!$BO24+SUM($D$114:$J$114)-SUM($K$114:$Q$114)-$I$114+$I$116</f>
        <v>-0.0350865240546599</v>
      </c>
      <c r="E46" s="103" t="n">
        <f aca="false">'Low scenario'!$AL24+SUM($D$114:$J$114)-SUM($K$114:$Q$114)</f>
        <v>-0.0221178909732645</v>
      </c>
      <c r="F46" s="103" t="n">
        <f aca="false">'Low scenario'!$BO24+SUM($D$114:$J$114)-SUM($K$114:$Q$114)-$I$114+$I$116</f>
        <v>-0.0444630198570417</v>
      </c>
      <c r="G46" s="103" t="n">
        <f aca="false">'High scenario'!$AL24+SUM($D$114:$J$114)-SUM($K$114:$Q$114)</f>
        <v>-0.0120955665153119</v>
      </c>
      <c r="H46" s="103" t="n">
        <f aca="false">'High scenario'!$BO24+SUM($D$114:$J$114)-SUM($K$114:$Q$114)-$I$114+$I$116</f>
        <v>-0.0350344273710199</v>
      </c>
      <c r="I46" s="103"/>
    </row>
    <row r="47" customFormat="false" ht="13.25" hidden="false" customHeight="false" outlineLevel="0" collapsed="false">
      <c r="A47" s="98" t="n">
        <v>2036</v>
      </c>
      <c r="B47" s="102"/>
      <c r="C47" s="106" t="n">
        <f aca="false">'Central scenario'!$AL25+SUM($D$114:$J$114)-SUM($K$114:$Q$114)</f>
        <v>-0.0108970666217432</v>
      </c>
      <c r="D47" s="106" t="n">
        <f aca="false">'Central scenario'!$BO25+SUM($D$114:$J$114)-SUM($K$114:$Q$114)-$I$114+$I$116</f>
        <v>-0.0341865739128121</v>
      </c>
      <c r="E47" s="103" t="n">
        <f aca="false">'Low scenario'!$AL25+SUM($D$114:$J$114)-SUM($K$114:$Q$114)</f>
        <v>-0.0207031624663373</v>
      </c>
      <c r="F47" s="103" t="n">
        <f aca="false">'Low scenario'!$BO25+SUM($D$114:$J$114)-SUM($K$114:$Q$114)-$I$114+$I$116</f>
        <v>-0.0441643686317468</v>
      </c>
      <c r="G47" s="103" t="n">
        <f aca="false">'High scenario'!$AL25+SUM($D$114:$J$114)-SUM($K$114:$Q$114)</f>
        <v>-0.0104239833594948</v>
      </c>
      <c r="H47" s="103" t="n">
        <f aca="false">'High scenario'!$BO25+SUM($D$114:$J$114)-SUM($K$114:$Q$114)-$I$114+$I$116</f>
        <v>-0.0339800552169921</v>
      </c>
      <c r="I47" s="103"/>
    </row>
    <row r="48" customFormat="false" ht="13.25" hidden="false" customHeight="false" outlineLevel="0" collapsed="false">
      <c r="A48" s="98" t="n">
        <v>2037</v>
      </c>
      <c r="B48" s="102"/>
      <c r="C48" s="105" t="n">
        <f aca="false">'Central scenario'!$AL26+SUM($D$114:$J$114)-SUM($K$114:$Q$114)</f>
        <v>-0.00882068452206248</v>
      </c>
      <c r="D48" s="105" t="n">
        <f aca="false">'Central scenario'!$BO26+SUM($D$114:$J$114)-SUM($K$114:$Q$114)-$I$114+$I$116</f>
        <v>-0.033296030208004</v>
      </c>
      <c r="E48" s="103" t="n">
        <f aca="false">'Low scenario'!$AL26+SUM($D$114:$J$114)-SUM($K$114:$Q$114)</f>
        <v>-0.018967484977642</v>
      </c>
      <c r="F48" s="103" t="n">
        <f aca="false">'Low scenario'!$BO26+SUM($D$114:$J$114)-SUM($K$114:$Q$114)-$I$114+$I$116</f>
        <v>-0.0434586417302224</v>
      </c>
      <c r="G48" s="103" t="n">
        <f aca="false">'High scenario'!$AL26+SUM($D$114:$J$114)-SUM($K$114:$Q$114)</f>
        <v>-0.00820078269610406</v>
      </c>
      <c r="H48" s="103" t="n">
        <f aca="false">'High scenario'!$BO26+SUM($D$114:$J$114)-SUM($K$114:$Q$114)-$I$114+$I$116</f>
        <v>-0.0326958871579241</v>
      </c>
      <c r="I48" s="103"/>
    </row>
    <row r="49" customFormat="false" ht="13.25" hidden="false" customHeight="false" outlineLevel="0" collapsed="false">
      <c r="A49" s="98" t="n">
        <v>2038</v>
      </c>
      <c r="B49" s="102"/>
      <c r="C49" s="106" t="n">
        <f aca="false">'Central scenario'!$AL27+SUM($D$114:$J$114)-SUM($K$114:$Q$114)</f>
        <v>-0.00727473885359298</v>
      </c>
      <c r="D49" s="106" t="n">
        <f aca="false">'Central scenario'!$BO27+SUM($D$114:$J$114)-SUM($K$114:$Q$114)-$I$114+$I$116</f>
        <v>-0.0322936948558294</v>
      </c>
      <c r="E49" s="103" t="n">
        <f aca="false">'Low scenario'!$AL27+SUM($D$114:$J$114)-SUM($K$114:$Q$114)</f>
        <v>-0.0182339483948209</v>
      </c>
      <c r="F49" s="103" t="n">
        <f aca="false">'Low scenario'!$BO27+SUM($D$114:$J$114)-SUM($K$114:$Q$114)-$I$114+$I$116</f>
        <v>-0.0436680459445581</v>
      </c>
      <c r="G49" s="103" t="n">
        <f aca="false">'High scenario'!$AL27+SUM($D$114:$J$114)-SUM($K$114:$Q$114)</f>
        <v>-0.00648027259292449</v>
      </c>
      <c r="H49" s="103" t="n">
        <f aca="false">'High scenario'!$BO27+SUM($D$114:$J$114)-SUM($K$114:$Q$114)-$I$114+$I$116</f>
        <v>-0.0315227450534141</v>
      </c>
      <c r="I49" s="103"/>
    </row>
    <row r="50" customFormat="false" ht="13.25" hidden="false" customHeight="false" outlineLevel="0" collapsed="false">
      <c r="A50" s="98" t="n">
        <v>2039</v>
      </c>
      <c r="B50" s="107"/>
      <c r="C50" s="106" t="n">
        <f aca="false">'Central scenario'!$AL28+SUM($D$114:$J$114)-SUM($K$114:$Q$114)</f>
        <v>-0.00649644092831282</v>
      </c>
      <c r="D50" s="106" t="n">
        <f aca="false">'Central scenario'!$BO28+SUM($D$114:$J$114)-SUM($K$114:$Q$114)-$I$114+$I$116</f>
        <v>-0.0323654976477737</v>
      </c>
      <c r="E50" s="103" t="n">
        <f aca="false">'Low scenario'!$AL28+SUM($D$114:$J$114)-SUM($K$114:$Q$114)</f>
        <v>-0.0164455095981098</v>
      </c>
      <c r="F50" s="103" t="n">
        <f aca="false">'Low scenario'!$BO28+SUM($D$114:$J$114)-SUM($K$114:$Q$114)-$I$114+$I$116</f>
        <v>-0.0429994345216851</v>
      </c>
      <c r="G50" s="103" t="n">
        <f aca="false">'High scenario'!$AL28+SUM($D$114:$J$114)-SUM($K$114:$Q$114)</f>
        <v>-0.004687879160333</v>
      </c>
      <c r="H50" s="103" t="n">
        <f aca="false">'High scenario'!$BO28+SUM($D$114:$J$114)-SUM($K$114:$Q$114)-$I$114+$I$116</f>
        <v>-0.0306783960366495</v>
      </c>
      <c r="I50" s="103"/>
    </row>
    <row r="51" customFormat="false" ht="13.25" hidden="false" customHeight="false" outlineLevel="0" collapsed="false">
      <c r="A51" s="98" t="n">
        <v>2040</v>
      </c>
      <c r="B51" s="108"/>
      <c r="C51" s="106" t="n">
        <f aca="false">'Central scenario'!$AL29+SUM($D$114:$J$114)-SUM($K$114:$Q$114)</f>
        <v>-0.00454099649278296</v>
      </c>
      <c r="D51" s="106" t="n">
        <f aca="false">'Central scenario'!$BO29+SUM($D$114:$J$114)-SUM($K$114:$Q$114)-$I$114+$I$116</f>
        <v>-0.0311402824214768</v>
      </c>
      <c r="E51" s="103" t="n">
        <f aca="false">'Low scenario'!$AL29+SUM($D$114:$J$114)-SUM($K$114:$Q$114)</f>
        <v>-0.0148028794419234</v>
      </c>
      <c r="F51" s="103" t="n">
        <f aca="false">'Low scenario'!$BO29+SUM($D$114:$J$114)-SUM($K$114:$Q$114)-$I$114+$I$116</f>
        <v>-0.04187067031693</v>
      </c>
      <c r="G51" s="103" t="n">
        <f aca="false">'High scenario'!$AL29+SUM($D$114:$J$114)-SUM($K$114:$Q$114)</f>
        <v>-0.00348992224104274</v>
      </c>
      <c r="H51" s="103" t="n">
        <f aca="false">'High scenario'!$BO29+SUM($D$114:$J$114)-SUM($K$114:$Q$114)-$I$114+$I$116</f>
        <v>-0.0303227093978056</v>
      </c>
      <c r="I51" s="103"/>
    </row>
    <row r="54" customFormat="false" ht="12.8" hidden="false" customHeight="false" outlineLevel="0" collapsed="false">
      <c r="C54" s="110"/>
      <c r="D54" s="110"/>
      <c r="E54" s="110"/>
      <c r="F54" s="110" t="s">
        <v>141</v>
      </c>
      <c r="G54" s="110"/>
      <c r="H54" s="110"/>
      <c r="I54" s="110"/>
      <c r="J54" s="110"/>
    </row>
    <row r="55" customFormat="false" ht="12.8" hidden="false" customHeight="false" outlineLevel="0" collapsed="false">
      <c r="C55" s="111" t="s">
        <v>142</v>
      </c>
      <c r="D55" s="111"/>
      <c r="E55" s="111"/>
      <c r="F55" s="111"/>
      <c r="G55" s="111"/>
      <c r="H55" s="111"/>
      <c r="I55" s="110"/>
      <c r="J55" s="111" t="s">
        <v>143</v>
      </c>
      <c r="K55" s="111"/>
      <c r="L55" s="111"/>
      <c r="M55" s="111"/>
      <c r="N55" s="111"/>
      <c r="O55" s="111"/>
      <c r="P55" s="111"/>
    </row>
    <row r="56" customFormat="false" ht="12.8" hidden="false" customHeight="false" outlineLevel="0" collapsed="false">
      <c r="B56" s="112"/>
      <c r="C56" s="113" t="s">
        <v>144</v>
      </c>
      <c r="D56" s="113"/>
      <c r="E56" s="113"/>
      <c r="F56" s="113"/>
      <c r="G56" s="113"/>
      <c r="H56" s="113"/>
      <c r="I56" s="113"/>
      <c r="J56" s="113"/>
      <c r="K56" s="114"/>
      <c r="L56" s="114" t="s">
        <v>145</v>
      </c>
      <c r="M56" s="114"/>
      <c r="N56" s="114"/>
      <c r="O56" s="114"/>
      <c r="P56" s="114"/>
      <c r="Q56" s="114"/>
      <c r="R56" s="114"/>
    </row>
    <row r="57" customFormat="false" ht="12.8" hidden="false" customHeight="false" outlineLevel="0" collapsed="false">
      <c r="B57" s="112"/>
      <c r="C57" s="115" t="s">
        <v>146</v>
      </c>
      <c r="D57" s="116" t="s">
        <v>147</v>
      </c>
      <c r="E57" s="115" t="s">
        <v>148</v>
      </c>
      <c r="F57" s="116" t="s">
        <v>149</v>
      </c>
      <c r="G57" s="115" t="s">
        <v>150</v>
      </c>
      <c r="H57" s="116" t="s">
        <v>151</v>
      </c>
      <c r="I57" s="115" t="s">
        <v>152</v>
      </c>
      <c r="J57" s="116" t="s">
        <v>153</v>
      </c>
      <c r="K57" s="116" t="s">
        <v>154</v>
      </c>
      <c r="L57" s="117" t="s">
        <v>155</v>
      </c>
      <c r="M57" s="116" t="s">
        <v>156</v>
      </c>
      <c r="N57" s="117" t="s">
        <v>157</v>
      </c>
      <c r="O57" s="116" t="s">
        <v>158</v>
      </c>
      <c r="P57" s="117" t="s">
        <v>159</v>
      </c>
      <c r="Q57" s="116" t="s">
        <v>160</v>
      </c>
      <c r="R57" s="117" t="s">
        <v>161</v>
      </c>
    </row>
    <row r="58" customFormat="false" ht="12.8" hidden="false" customHeight="false" outlineLevel="0" collapsed="false">
      <c r="B58" s="116" t="n">
        <v>1993</v>
      </c>
      <c r="C58" s="118" t="n">
        <v>853307.6</v>
      </c>
      <c r="D58" s="116"/>
      <c r="E58" s="116"/>
      <c r="F58" s="119"/>
      <c r="G58" s="116"/>
      <c r="H58" s="118"/>
      <c r="I58" s="118" t="n">
        <v>3015865.81949566</v>
      </c>
      <c r="J58" s="118"/>
      <c r="K58" s="120" t="n">
        <v>352371.13373</v>
      </c>
      <c r="L58" s="120"/>
      <c r="M58" s="120" t="n">
        <v>1036245.35282</v>
      </c>
      <c r="N58" s="120" t="n">
        <v>214541.63623</v>
      </c>
      <c r="O58" s="120" t="n">
        <v>0</v>
      </c>
      <c r="P58" s="120"/>
      <c r="Q58" s="120"/>
      <c r="R58" s="120"/>
    </row>
    <row r="59" customFormat="false" ht="12.8" hidden="false" customHeight="false" outlineLevel="0" collapsed="false">
      <c r="B59" s="112" t="n">
        <v>1994</v>
      </c>
      <c r="C59" s="121" t="n">
        <v>1164662.22</v>
      </c>
      <c r="D59" s="122"/>
      <c r="E59" s="122"/>
      <c r="F59" s="122"/>
      <c r="G59" s="122"/>
      <c r="H59" s="121"/>
      <c r="I59" s="121" t="n">
        <v>3226509.52498154</v>
      </c>
      <c r="J59" s="121"/>
      <c r="K59" s="118" t="n">
        <v>293763.12069</v>
      </c>
      <c r="L59" s="118"/>
      <c r="M59" s="118" t="n">
        <v>1287640.9398</v>
      </c>
      <c r="N59" s="118" t="n">
        <v>456594.30016</v>
      </c>
      <c r="O59" s="118" t="n">
        <v>0</v>
      </c>
      <c r="P59" s="118"/>
      <c r="Q59" s="118"/>
      <c r="R59" s="118"/>
    </row>
    <row r="60" customFormat="false" ht="12.8" hidden="false" customHeight="false" outlineLevel="0" collapsed="false">
      <c r="B60" s="112" t="n">
        <v>1995</v>
      </c>
      <c r="C60" s="118" t="n">
        <v>1243225.6</v>
      </c>
      <c r="D60" s="116"/>
      <c r="E60" s="116"/>
      <c r="F60" s="116"/>
      <c r="G60" s="116"/>
      <c r="H60" s="118"/>
      <c r="I60" s="118" t="n">
        <v>2990988.48141767</v>
      </c>
      <c r="J60" s="118"/>
      <c r="K60" s="120" t="n">
        <v>296927.9492</v>
      </c>
      <c r="L60" s="120"/>
      <c r="M60" s="120" t="n">
        <v>1187925.9343</v>
      </c>
      <c r="N60" s="120" t="n">
        <v>524982.07006</v>
      </c>
      <c r="O60" s="120" t="n">
        <v>0</v>
      </c>
      <c r="P60" s="120"/>
      <c r="Q60" s="120"/>
      <c r="R60" s="120"/>
    </row>
    <row r="61" customFormat="false" ht="12.8" hidden="false" customHeight="false" outlineLevel="0" collapsed="false">
      <c r="B61" s="112" t="n">
        <v>1996</v>
      </c>
      <c r="C61" s="121" t="n">
        <v>1456325.4</v>
      </c>
      <c r="D61" s="121"/>
      <c r="E61" s="122" t="n">
        <v>1903838.651715</v>
      </c>
      <c r="F61" s="121" t="n">
        <v>2338287</v>
      </c>
      <c r="G61" s="122" t="n">
        <v>172304</v>
      </c>
      <c r="H61" s="121"/>
      <c r="I61" s="121" t="n">
        <v>3231346.71425055</v>
      </c>
      <c r="J61" s="121" t="n">
        <v>516954.41</v>
      </c>
      <c r="K61" s="118" t="n">
        <v>330883.704</v>
      </c>
      <c r="L61" s="118"/>
      <c r="M61" s="118" t="n">
        <v>1011324.76855</v>
      </c>
      <c r="N61" s="118" t="n">
        <v>1019118.98165</v>
      </c>
      <c r="O61" s="118" t="n">
        <v>0</v>
      </c>
      <c r="P61" s="118"/>
      <c r="Q61" s="118"/>
      <c r="R61" s="118"/>
    </row>
    <row r="62" customFormat="false" ht="12.8" hidden="false" customHeight="false" outlineLevel="0" collapsed="false">
      <c r="B62" s="112" t="n">
        <v>1997</v>
      </c>
      <c r="C62" s="118" t="n">
        <v>1669177.74063</v>
      </c>
      <c r="D62" s="118"/>
      <c r="E62" s="116" t="n">
        <v>2043538.989492</v>
      </c>
      <c r="F62" s="118" t="n">
        <v>3917421</v>
      </c>
      <c r="G62" s="116" t="n">
        <v>193825</v>
      </c>
      <c r="H62" s="118"/>
      <c r="I62" s="118" t="n">
        <v>3598188.08761998</v>
      </c>
      <c r="J62" s="118" t="n">
        <v>1986806.99</v>
      </c>
      <c r="K62" s="120" t="n">
        <v>246102.79437</v>
      </c>
      <c r="L62" s="120"/>
      <c r="M62" s="120" t="n">
        <v>1102667.44057</v>
      </c>
      <c r="N62" s="120" t="n">
        <v>1011029.82583</v>
      </c>
      <c r="O62" s="120" t="n">
        <v>0</v>
      </c>
      <c r="P62" s="120"/>
      <c r="Q62" s="120"/>
      <c r="R62" s="120"/>
    </row>
    <row r="63" customFormat="false" ht="12.8" hidden="false" customHeight="false" outlineLevel="0" collapsed="false">
      <c r="B63" s="112" t="n">
        <v>1998</v>
      </c>
      <c r="C63" s="121" t="n">
        <v>1902253.64072</v>
      </c>
      <c r="D63" s="121" t="n">
        <v>43509.9</v>
      </c>
      <c r="E63" s="122" t="n">
        <v>2097707.449838</v>
      </c>
      <c r="F63" s="121" t="n">
        <v>3692434</v>
      </c>
      <c r="G63" s="122" t="n">
        <v>197766</v>
      </c>
      <c r="H63" s="121"/>
      <c r="I63" s="121" t="n">
        <v>3797640.46271228</v>
      </c>
      <c r="J63" s="121" t="n">
        <v>1855405.55</v>
      </c>
      <c r="K63" s="118" t="n">
        <v>231684.89787</v>
      </c>
      <c r="L63" s="118"/>
      <c r="M63" s="118" t="n">
        <v>1323795.24164</v>
      </c>
      <c r="N63" s="118" t="n">
        <v>1121821.99199</v>
      </c>
      <c r="O63" s="118" t="n">
        <v>0</v>
      </c>
      <c r="P63" s="118"/>
      <c r="Q63" s="118"/>
      <c r="R63" s="118"/>
    </row>
    <row r="64" customFormat="false" ht="12.8" hidden="false" customHeight="false" outlineLevel="0" collapsed="false">
      <c r="B64" s="112" t="n">
        <v>1999</v>
      </c>
      <c r="C64" s="118" t="n">
        <v>1850960.88511</v>
      </c>
      <c r="D64" s="118" t="n">
        <v>193381.3</v>
      </c>
      <c r="E64" s="116" t="n">
        <v>1876157.764481</v>
      </c>
      <c r="F64" s="118" t="n">
        <v>3587875</v>
      </c>
      <c r="G64" s="116" t="n">
        <v>196994</v>
      </c>
      <c r="H64" s="118"/>
      <c r="I64" s="118" t="n">
        <v>3702544.47452621</v>
      </c>
      <c r="J64" s="118" t="n">
        <v>1868434.31</v>
      </c>
      <c r="K64" s="120" t="n">
        <v>239526.32367</v>
      </c>
      <c r="L64" s="120"/>
      <c r="M64" s="120" t="n">
        <v>1408351.81663</v>
      </c>
      <c r="N64" s="120" t="n">
        <v>1053075.5174</v>
      </c>
      <c r="O64" s="120" t="n">
        <v>0</v>
      </c>
      <c r="P64" s="120"/>
      <c r="Q64" s="120"/>
      <c r="R64" s="120"/>
    </row>
    <row r="65" customFormat="false" ht="12.8" hidden="false" customHeight="false" outlineLevel="0" collapsed="false">
      <c r="B65" s="112" t="n">
        <v>2000</v>
      </c>
      <c r="C65" s="121" t="n">
        <v>2095954.20594</v>
      </c>
      <c r="D65" s="121" t="n">
        <v>225126.798267</v>
      </c>
      <c r="E65" s="122" t="n">
        <v>1959837.85384788</v>
      </c>
      <c r="F65" s="121" t="n">
        <v>3478201</v>
      </c>
      <c r="G65" s="122" t="n">
        <v>487254.75526</v>
      </c>
      <c r="H65" s="121"/>
      <c r="I65" s="121" t="n">
        <v>3765213.6844696</v>
      </c>
      <c r="J65" s="121" t="n">
        <v>1776845.4022295</v>
      </c>
      <c r="K65" s="118" t="n">
        <v>215402.99416</v>
      </c>
      <c r="L65" s="118"/>
      <c r="M65" s="118" t="n">
        <v>1300825.33734</v>
      </c>
      <c r="N65" s="118" t="n">
        <v>1093248.25442</v>
      </c>
      <c r="O65" s="118" t="n">
        <v>0</v>
      </c>
      <c r="P65" s="118"/>
      <c r="Q65" s="118"/>
      <c r="R65" s="118"/>
    </row>
    <row r="66" customFormat="false" ht="12.8" hidden="false" customHeight="false" outlineLevel="0" collapsed="false">
      <c r="B66" s="112" t="n">
        <v>2001</v>
      </c>
      <c r="C66" s="118" t="n">
        <v>1994592.07047</v>
      </c>
      <c r="D66" s="118" t="n">
        <v>213002.63159</v>
      </c>
      <c r="E66" s="116" t="n">
        <v>1582734.84789566</v>
      </c>
      <c r="F66" s="118" t="n">
        <v>3419627</v>
      </c>
      <c r="G66" s="116" t="n">
        <v>225853.29969</v>
      </c>
      <c r="H66" s="118" t="n">
        <v>2933082</v>
      </c>
      <c r="I66" s="118" t="n">
        <v>3343942.45631307</v>
      </c>
      <c r="J66" s="118" t="n">
        <v>1739519.1815753</v>
      </c>
      <c r="K66" s="120" t="n">
        <v>184976.21637</v>
      </c>
      <c r="L66" s="120"/>
      <c r="M66" s="120" t="n">
        <v>1232567.64749</v>
      </c>
      <c r="N66" s="120" t="n">
        <v>1053013.16575</v>
      </c>
      <c r="O66" s="120" t="n">
        <v>0</v>
      </c>
      <c r="P66" s="120"/>
      <c r="Q66" s="120"/>
      <c r="R66" s="120"/>
    </row>
    <row r="67" customFormat="false" ht="12.8" hidden="false" customHeight="false" outlineLevel="0" collapsed="false">
      <c r="B67" s="112" t="n">
        <v>2002</v>
      </c>
      <c r="C67" s="121" t="n">
        <v>1721480.99196</v>
      </c>
      <c r="D67" s="121" t="n">
        <v>161900.70904</v>
      </c>
      <c r="E67" s="122" t="n">
        <v>1571513.88819431</v>
      </c>
      <c r="F67" s="121" t="n">
        <v>4483171</v>
      </c>
      <c r="G67" s="122" t="n">
        <v>217634.09198</v>
      </c>
      <c r="H67" s="121" t="n">
        <v>4857335</v>
      </c>
      <c r="I67" s="121" t="n">
        <v>3012321.73270982</v>
      </c>
      <c r="J67" s="121" t="n">
        <v>1808967.1664198</v>
      </c>
      <c r="K67" s="118" t="n">
        <v>210715.14495</v>
      </c>
      <c r="L67" s="118"/>
      <c r="M67" s="118" t="n">
        <v>1228490.33447</v>
      </c>
      <c r="N67" s="118" t="n">
        <v>896657.02276</v>
      </c>
      <c r="O67" s="118" t="n">
        <v>0</v>
      </c>
      <c r="P67" s="118"/>
      <c r="Q67" s="118"/>
      <c r="R67" s="118"/>
    </row>
    <row r="68" customFormat="false" ht="12.8" hidden="false" customHeight="false" outlineLevel="0" collapsed="false">
      <c r="B68" s="112" t="n">
        <v>2003</v>
      </c>
      <c r="C68" s="118" t="n">
        <v>2926862.80533</v>
      </c>
      <c r="D68" s="118" t="n">
        <v>206266.978848</v>
      </c>
      <c r="E68" s="116" t="n">
        <v>2159757.59570741</v>
      </c>
      <c r="F68" s="118" t="n">
        <v>4973177</v>
      </c>
      <c r="G68" s="116" t="n">
        <v>256304.73254</v>
      </c>
      <c r="H68" s="118" t="n">
        <v>5900237</v>
      </c>
      <c r="I68" s="118" t="n">
        <v>4436735.16197493</v>
      </c>
      <c r="J68" s="118" t="n">
        <v>1866693.826383</v>
      </c>
      <c r="K68" s="120" t="n">
        <v>256579.96757</v>
      </c>
      <c r="L68" s="120"/>
      <c r="M68" s="120" t="n">
        <v>1474636.94382</v>
      </c>
      <c r="N68" s="120" t="n">
        <v>1080109.03364</v>
      </c>
      <c r="O68" s="120" t="n">
        <v>0</v>
      </c>
      <c r="P68" s="120"/>
      <c r="Q68" s="120"/>
      <c r="R68" s="120"/>
    </row>
    <row r="69" customFormat="false" ht="12.8" hidden="false" customHeight="false" outlineLevel="0" collapsed="false">
      <c r="B69" s="112" t="n">
        <v>2004</v>
      </c>
      <c r="C69" s="121" t="n">
        <v>4445674.9968</v>
      </c>
      <c r="D69" s="121" t="n">
        <v>319188.208521</v>
      </c>
      <c r="E69" s="122" t="n">
        <v>3193816.385506</v>
      </c>
      <c r="F69" s="121" t="n">
        <v>5378515</v>
      </c>
      <c r="G69" s="122" t="n">
        <v>343399.86403</v>
      </c>
      <c r="H69" s="121" t="n">
        <v>7681862</v>
      </c>
      <c r="I69" s="121" t="n">
        <v>6613425.98806711</v>
      </c>
      <c r="J69" s="121" t="n">
        <v>2024594.8909331</v>
      </c>
      <c r="K69" s="118" t="n">
        <v>292385.97512</v>
      </c>
      <c r="L69" s="118"/>
      <c r="M69" s="118" t="n">
        <v>1469347.76251</v>
      </c>
      <c r="N69" s="118" t="n">
        <v>1558850.89528</v>
      </c>
      <c r="O69" s="118" t="n">
        <v>0</v>
      </c>
      <c r="P69" s="118"/>
      <c r="Q69" s="118"/>
      <c r="R69" s="118"/>
    </row>
    <row r="70" customFormat="false" ht="12.8" hidden="false" customHeight="false" outlineLevel="0" collapsed="false">
      <c r="B70" s="112" t="n">
        <v>2005</v>
      </c>
      <c r="C70" s="118" t="n">
        <v>5603319.4768</v>
      </c>
      <c r="D70" s="118" t="n">
        <v>414100.619296</v>
      </c>
      <c r="E70" s="116" t="n">
        <v>3799668.14863337</v>
      </c>
      <c r="F70" s="118" t="n">
        <v>6017379</v>
      </c>
      <c r="G70" s="116" t="n">
        <v>392086.011</v>
      </c>
      <c r="H70" s="118" t="n">
        <v>9434291</v>
      </c>
      <c r="I70" s="118" t="n">
        <v>8146311.50442478</v>
      </c>
      <c r="J70" s="118" t="n">
        <v>2283146.7197573</v>
      </c>
      <c r="K70" s="120" t="n">
        <v>443286.29688</v>
      </c>
      <c r="L70" s="120"/>
      <c r="M70" s="120" t="n">
        <v>1538056.66477</v>
      </c>
      <c r="N70" s="120" t="n">
        <v>1940345.98108</v>
      </c>
      <c r="O70" s="120" t="n">
        <v>0</v>
      </c>
      <c r="P70" s="120"/>
      <c r="Q70" s="120"/>
      <c r="R70" s="120"/>
    </row>
    <row r="71" customFormat="false" ht="12.8" hidden="false" customHeight="false" outlineLevel="0" collapsed="false">
      <c r="B71" s="112" t="n">
        <v>2006</v>
      </c>
      <c r="C71" s="121" t="n">
        <v>6733513.05459</v>
      </c>
      <c r="D71" s="121" t="n">
        <v>463050.868035</v>
      </c>
      <c r="E71" s="122" t="n">
        <v>4856595.57018673</v>
      </c>
      <c r="F71" s="121" t="n">
        <v>6572626</v>
      </c>
      <c r="G71" s="122" t="n">
        <v>398243.52609</v>
      </c>
      <c r="H71" s="121" t="n">
        <v>11685685</v>
      </c>
      <c r="I71" s="121" t="n">
        <v>10103645.4250591</v>
      </c>
      <c r="J71" s="121" t="n">
        <v>2437923.9389405</v>
      </c>
      <c r="K71" s="118" t="n">
        <v>596706.40429</v>
      </c>
      <c r="L71" s="118"/>
      <c r="M71" s="118" t="n">
        <v>1685933.6627</v>
      </c>
      <c r="N71" s="118" t="n">
        <v>2798293.27906</v>
      </c>
      <c r="O71" s="118" t="n">
        <v>0</v>
      </c>
      <c r="P71" s="118"/>
      <c r="Q71" s="118"/>
      <c r="R71" s="118"/>
    </row>
    <row r="72" customFormat="false" ht="12.8" hidden="false" customHeight="false" outlineLevel="0" collapsed="false">
      <c r="B72" s="112" t="n">
        <v>2007</v>
      </c>
      <c r="C72" s="118" t="n">
        <v>8488745.60076</v>
      </c>
      <c r="D72" s="118" t="n">
        <v>525160.252624</v>
      </c>
      <c r="E72" s="116" t="n">
        <v>6461394.65383149</v>
      </c>
      <c r="F72" s="118" t="n">
        <v>7465676</v>
      </c>
      <c r="G72" s="116" t="n">
        <v>447075.21997</v>
      </c>
      <c r="H72" s="118" t="n">
        <v>15064961</v>
      </c>
      <c r="I72" s="118" t="n">
        <v>13371549.19129</v>
      </c>
      <c r="J72" s="118" t="n">
        <v>2704319.9941651</v>
      </c>
      <c r="K72" s="120" t="n">
        <v>838168.47267</v>
      </c>
      <c r="L72" s="120"/>
      <c r="M72" s="120" t="n">
        <v>2059936.26201</v>
      </c>
      <c r="N72" s="120" t="n">
        <v>4169261.10058</v>
      </c>
      <c r="O72" s="120" t="n">
        <v>0</v>
      </c>
      <c r="P72" s="120"/>
      <c r="Q72" s="120"/>
      <c r="R72" s="120"/>
    </row>
    <row r="73" customFormat="false" ht="12.8" hidden="false" customHeight="false" outlineLevel="0" collapsed="false">
      <c r="B73" s="112" t="n">
        <v>2008</v>
      </c>
      <c r="C73" s="121" t="n">
        <v>10735671.1304</v>
      </c>
      <c r="D73" s="121" t="n">
        <v>710091.538779</v>
      </c>
      <c r="E73" s="122" t="n">
        <v>8271840.77363275</v>
      </c>
      <c r="F73" s="121" t="n">
        <v>9693850</v>
      </c>
      <c r="G73" s="122" t="n">
        <v>555098.17588</v>
      </c>
      <c r="H73" s="121" t="n">
        <v>19495157</v>
      </c>
      <c r="I73" s="121" t="n">
        <v>16753835.7595</v>
      </c>
      <c r="J73" s="121" t="n">
        <v>3269922.0771961</v>
      </c>
      <c r="K73" s="118" t="n">
        <v>1265908.80827</v>
      </c>
      <c r="L73" s="118"/>
      <c r="M73" s="118" t="n">
        <v>2527385.48547</v>
      </c>
      <c r="N73" s="118" t="n">
        <v>6157865.94606</v>
      </c>
      <c r="O73" s="118" t="n">
        <v>1341518.04191</v>
      </c>
      <c r="P73" s="118"/>
      <c r="Q73" s="118"/>
      <c r="R73" s="118"/>
    </row>
    <row r="74" customFormat="false" ht="12.8" hidden="false" customHeight="false" outlineLevel="0" collapsed="false">
      <c r="B74" s="112" t="n">
        <v>2009</v>
      </c>
      <c r="C74" s="118" t="n">
        <v>11102856.8612</v>
      </c>
      <c r="D74" s="118" t="n">
        <v>900098.5</v>
      </c>
      <c r="E74" s="116" t="n">
        <v>9009731.229499</v>
      </c>
      <c r="F74" s="118" t="n">
        <v>11593279</v>
      </c>
      <c r="G74" s="116" t="n">
        <v>658385</v>
      </c>
      <c r="H74" s="118" t="n">
        <v>20561471</v>
      </c>
      <c r="I74" s="118" t="n">
        <v>18241431.1264</v>
      </c>
      <c r="J74" s="118" t="n">
        <v>3806449.67</v>
      </c>
      <c r="K74" s="120" t="n">
        <v>2218502.32568</v>
      </c>
      <c r="L74" s="120"/>
      <c r="M74" s="120" t="n">
        <v>3449309.24374</v>
      </c>
      <c r="N74" s="120" t="n">
        <v>8571574.85123</v>
      </c>
      <c r="O74" s="120" t="n">
        <v>2090315.13795</v>
      </c>
      <c r="P74" s="120"/>
      <c r="Q74" s="120"/>
      <c r="R74" s="120"/>
    </row>
    <row r="75" customFormat="false" ht="12.8" hidden="false" customHeight="false" outlineLevel="0" collapsed="false">
      <c r="B75" s="112" t="n">
        <v>2010</v>
      </c>
      <c r="C75" s="121" t="n">
        <v>15263717.30188</v>
      </c>
      <c r="D75" s="121" t="n">
        <v>1463000</v>
      </c>
      <c r="E75" s="122" t="n">
        <v>11741500</v>
      </c>
      <c r="F75" s="121" t="n">
        <v>15269008</v>
      </c>
      <c r="G75" s="122" t="n">
        <v>771500</v>
      </c>
      <c r="H75" s="121" t="n">
        <v>26884733</v>
      </c>
      <c r="I75" s="121" t="n">
        <v>24500782.05837</v>
      </c>
      <c r="J75" s="121" t="n">
        <v>4960800</v>
      </c>
      <c r="K75" s="118" t="n">
        <v>3204177.57701</v>
      </c>
      <c r="L75" s="118"/>
      <c r="M75" s="118" t="n">
        <v>4575635.74562</v>
      </c>
      <c r="N75" s="118" t="n">
        <v>11981071.62296</v>
      </c>
      <c r="O75" s="118" t="n">
        <v>2146300</v>
      </c>
      <c r="P75" s="118"/>
      <c r="Q75" s="118"/>
      <c r="R75" s="118"/>
    </row>
    <row r="76" customFormat="false" ht="12.8" hidden="false" customHeight="false" outlineLevel="0" collapsed="false">
      <c r="B76" s="112" t="n">
        <v>2011</v>
      </c>
      <c r="C76" s="118" t="n">
        <v>21562243.17099</v>
      </c>
      <c r="D76" s="118" t="n">
        <v>2085600</v>
      </c>
      <c r="E76" s="116" t="n">
        <v>15229500</v>
      </c>
      <c r="F76" s="118" t="n">
        <v>18131477</v>
      </c>
      <c r="G76" s="116" t="n">
        <v>1013100</v>
      </c>
      <c r="H76" s="118" t="n">
        <v>36179425</v>
      </c>
      <c r="I76" s="118" t="n">
        <v>32436095.45798</v>
      </c>
      <c r="J76" s="118" t="n">
        <v>5715000</v>
      </c>
      <c r="K76" s="120" t="n">
        <v>4769282.46596</v>
      </c>
      <c r="L76" s="120" t="n">
        <v>729678.74661</v>
      </c>
      <c r="M76" s="120" t="n">
        <v>5370180.45524</v>
      </c>
      <c r="N76" s="120" t="n">
        <v>17562855.03792</v>
      </c>
      <c r="O76" s="120" t="n">
        <v>2247300</v>
      </c>
      <c r="P76" s="120"/>
      <c r="Q76" s="120" t="n">
        <v>716700</v>
      </c>
      <c r="R76" s="120"/>
    </row>
    <row r="77" customFormat="false" ht="12.8" hidden="false" customHeight="false" outlineLevel="0" collapsed="false">
      <c r="B77" s="112" t="n">
        <v>2012</v>
      </c>
      <c r="C77" s="121" t="n">
        <v>27594331.3664</v>
      </c>
      <c r="D77" s="121" t="n">
        <v>2672800</v>
      </c>
      <c r="E77" s="122" t="n">
        <v>19313800</v>
      </c>
      <c r="F77" s="121" t="n">
        <v>25785407</v>
      </c>
      <c r="G77" s="122" t="n">
        <v>1229100</v>
      </c>
      <c r="H77" s="121" t="n">
        <v>43931228</v>
      </c>
      <c r="I77" s="121" t="n">
        <v>41041468.20529</v>
      </c>
      <c r="J77" s="121" t="n">
        <v>8238600</v>
      </c>
      <c r="K77" s="118" t="n">
        <v>6238307.1858</v>
      </c>
      <c r="L77" s="118" t="n">
        <v>953762.92164</v>
      </c>
      <c r="M77" s="118" t="n">
        <v>6683313.77334</v>
      </c>
      <c r="N77" s="118" t="n">
        <v>26606758.85089</v>
      </c>
      <c r="O77" s="118" t="n">
        <v>3258800</v>
      </c>
      <c r="P77" s="118"/>
      <c r="Q77" s="118" t="n">
        <v>0</v>
      </c>
      <c r="R77" s="118"/>
    </row>
    <row r="78" customFormat="false" ht="12.8" hidden="false" customHeight="false" outlineLevel="0" collapsed="false">
      <c r="B78" s="112" t="n">
        <v>2013</v>
      </c>
      <c r="C78" s="118" t="n">
        <v>36576358.35</v>
      </c>
      <c r="D78" s="118" t="n">
        <v>3099000</v>
      </c>
      <c r="E78" s="116" t="n">
        <v>24906800</v>
      </c>
      <c r="F78" s="118" t="n">
        <v>31010317</v>
      </c>
      <c r="G78" s="116" t="n">
        <v>1332400</v>
      </c>
      <c r="H78" s="118" t="n">
        <v>56514839</v>
      </c>
      <c r="I78" s="118" t="n">
        <v>53287660.80492</v>
      </c>
      <c r="J78" s="118" t="n">
        <v>8682000</v>
      </c>
      <c r="K78" s="120" t="n">
        <v>7042799.31211</v>
      </c>
      <c r="L78" s="120" t="n">
        <v>1253574.1296</v>
      </c>
      <c r="M78" s="120" t="n">
        <v>8856389.21015</v>
      </c>
      <c r="N78" s="120" t="n">
        <v>36122011.13802</v>
      </c>
      <c r="O78" s="120" t="n">
        <v>5590600</v>
      </c>
      <c r="P78" s="120"/>
      <c r="Q78" s="120" t="n">
        <v>0</v>
      </c>
      <c r="R78" s="120"/>
    </row>
    <row r="79" customFormat="false" ht="12.8" hidden="false" customHeight="false" outlineLevel="0" collapsed="false">
      <c r="B79" s="112" t="n">
        <v>2014</v>
      </c>
      <c r="C79" s="121" t="n">
        <v>53294684.66403</v>
      </c>
      <c r="D79" s="121" t="n">
        <v>2940800</v>
      </c>
      <c r="E79" s="122" t="n">
        <v>32721600</v>
      </c>
      <c r="F79" s="121" t="n">
        <v>44490091</v>
      </c>
      <c r="G79" s="122" t="n">
        <v>1984900</v>
      </c>
      <c r="H79" s="121" t="n">
        <v>76739818</v>
      </c>
      <c r="I79" s="121" t="n">
        <v>72676066.20744</v>
      </c>
      <c r="J79" s="121" t="n">
        <v>12167700</v>
      </c>
      <c r="K79" s="118" t="n">
        <v>9516808.09741</v>
      </c>
      <c r="L79" s="118" t="n">
        <v>1610245.75254</v>
      </c>
      <c r="M79" s="118" t="n">
        <v>11872462.07607</v>
      </c>
      <c r="N79" s="118" t="n">
        <v>49042610.26827</v>
      </c>
      <c r="O79" s="118" t="n">
        <v>8266200</v>
      </c>
      <c r="P79" s="118"/>
      <c r="Q79" s="118" t="n">
        <v>0</v>
      </c>
      <c r="R79" s="118"/>
    </row>
    <row r="80" customFormat="false" ht="12.8" hidden="false" customHeight="false" outlineLevel="0" collapsed="false">
      <c r="B80" s="112" t="n">
        <v>2015</v>
      </c>
      <c r="C80" s="118" t="n">
        <v>75797809.1</v>
      </c>
      <c r="D80" s="118" t="n">
        <v>3969300</v>
      </c>
      <c r="E80" s="123" t="n">
        <v>43272400</v>
      </c>
      <c r="F80" s="118" t="n">
        <v>56478261</v>
      </c>
      <c r="G80" s="116" t="n">
        <v>2916400</v>
      </c>
      <c r="H80" s="118" t="n">
        <v>97479599</v>
      </c>
      <c r="I80" s="118" t="n">
        <v>95600316.12798</v>
      </c>
      <c r="J80" s="118" t="n">
        <v>14199800</v>
      </c>
      <c r="K80" s="120" t="n">
        <v>12485483.44174</v>
      </c>
      <c r="L80" s="120" t="n">
        <v>2178603.64548</v>
      </c>
      <c r="M80" s="120" t="n">
        <v>16038444.76165</v>
      </c>
      <c r="N80" s="120" t="n">
        <v>68361691.35172</v>
      </c>
      <c r="O80" s="120" t="n">
        <v>10207500</v>
      </c>
      <c r="P80" s="120"/>
      <c r="Q80" s="120" t="n">
        <v>0</v>
      </c>
      <c r="R80" s="120"/>
    </row>
    <row r="81" customFormat="false" ht="12.8" hidden="false" customHeight="false" outlineLevel="0" collapsed="false">
      <c r="B81" s="112" t="n">
        <v>2016</v>
      </c>
      <c r="C81" s="121" t="n">
        <v>86485940.4164</v>
      </c>
      <c r="D81" s="121" t="n">
        <v>4810100</v>
      </c>
      <c r="E81" s="121" t="n">
        <v>58259500</v>
      </c>
      <c r="F81" s="121" t="n">
        <v>75663968</v>
      </c>
      <c r="G81" s="122" t="n">
        <v>4187600</v>
      </c>
      <c r="H81" s="121" t="n">
        <v>131669079</v>
      </c>
      <c r="I81" s="121" t="n">
        <v>126199197.124</v>
      </c>
      <c r="J81" s="121" t="n">
        <v>19962000</v>
      </c>
      <c r="K81" s="118" t="n">
        <v>14554479.38537</v>
      </c>
      <c r="L81" s="118" t="n">
        <v>2916910.09244</v>
      </c>
      <c r="M81" s="118" t="n">
        <v>22415518.30814</v>
      </c>
      <c r="N81" s="118" t="n">
        <v>88401916.12013</v>
      </c>
      <c r="O81" s="118" t="n">
        <v>16218300</v>
      </c>
      <c r="P81" s="118"/>
      <c r="Q81" s="118" t="n">
        <v>12099400</v>
      </c>
      <c r="R81" s="118" t="n">
        <v>31300557.6342019</v>
      </c>
    </row>
    <row r="82" customFormat="false" ht="12.8" hidden="false" customHeight="false" outlineLevel="0" collapsed="false">
      <c r="B82" s="124" t="n">
        <v>2017</v>
      </c>
      <c r="C82" s="125" t="n">
        <v>109245834.21693</v>
      </c>
      <c r="D82" s="125" t="n">
        <v>7282225.6</v>
      </c>
      <c r="E82" s="125" t="n">
        <v>74727533.13788</v>
      </c>
      <c r="F82" s="125" t="n">
        <v>102845595</v>
      </c>
      <c r="G82" s="126" t="n">
        <v>5625587</v>
      </c>
      <c r="H82" s="125" t="n">
        <v>172838482</v>
      </c>
      <c r="I82" s="125" t="n">
        <v>166461992.04945</v>
      </c>
      <c r="J82" s="125" t="n">
        <v>29455686.93297</v>
      </c>
      <c r="K82" s="127" t="n">
        <v>18322852.72915</v>
      </c>
      <c r="L82" s="127" t="n">
        <v>5017571.50117</v>
      </c>
      <c r="M82" s="127" t="n">
        <v>30933083.00808</v>
      </c>
      <c r="N82" s="127" t="n">
        <v>104611186.68281</v>
      </c>
      <c r="O82" s="127" t="n">
        <v>18023556.12808</v>
      </c>
      <c r="P82" s="127" t="n">
        <v>9373728.112</v>
      </c>
      <c r="Q82" s="127" t="n">
        <v>10845000</v>
      </c>
      <c r="R82" s="127" t="n">
        <v>77978329.8140266</v>
      </c>
    </row>
    <row r="83" customFormat="false" ht="12.8" hidden="false" customHeight="false" outlineLevel="0" collapsed="false">
      <c r="B83" s="112" t="n">
        <v>2018</v>
      </c>
      <c r="C83" s="128"/>
      <c r="D83" s="128" t="n">
        <v>11016890.5</v>
      </c>
      <c r="E83" s="128" t="n">
        <v>106984441.63282</v>
      </c>
      <c r="F83" s="128" t="n">
        <v>116408746.14157</v>
      </c>
      <c r="G83" s="128" t="n">
        <v>6845924</v>
      </c>
      <c r="H83" s="128" t="n">
        <v>232591321.05233</v>
      </c>
      <c r="I83" s="128" t="n">
        <v>260430300</v>
      </c>
      <c r="J83" s="128" t="n">
        <v>30341077.9158</v>
      </c>
      <c r="K83" s="118" t="n">
        <v>21525462.73405</v>
      </c>
      <c r="L83" s="118" t="n">
        <v>6263843.69233</v>
      </c>
      <c r="M83" s="118" t="n">
        <v>39299818.62715</v>
      </c>
      <c r="N83" s="118" t="n">
        <v>101267287.8766</v>
      </c>
      <c r="O83" s="118" t="n">
        <v>22662949.94606</v>
      </c>
      <c r="P83" s="118" t="n">
        <v>38198551.272</v>
      </c>
      <c r="Q83" s="118" t="n">
        <v>19529500</v>
      </c>
      <c r="R83" s="118" t="n">
        <v>168141700</v>
      </c>
    </row>
    <row r="84" customFormat="false" ht="12.8" hidden="false" customHeight="false" outlineLevel="0" collapsed="false">
      <c r="B84" s="112" t="n">
        <v>2019</v>
      </c>
      <c r="C84" s="125"/>
      <c r="D84" s="125" t="n">
        <v>14165433.64338</v>
      </c>
      <c r="E84" s="125" t="n">
        <v>151152893.48943</v>
      </c>
      <c r="F84" s="125" t="n">
        <v>161666292.57813</v>
      </c>
      <c r="G84" s="125" t="n">
        <v>9268001</v>
      </c>
      <c r="H84" s="125" t="n">
        <v>343312702.70225</v>
      </c>
      <c r="I84" s="125" t="n">
        <v>372410183.4225</v>
      </c>
      <c r="J84" s="125" t="n">
        <v>41698468.8906</v>
      </c>
      <c r="K84" s="129" t="n">
        <v>27068720.54651</v>
      </c>
      <c r="L84" s="129" t="n">
        <v>8542325.81757</v>
      </c>
      <c r="M84" s="129" t="n">
        <v>68320169.71474</v>
      </c>
      <c r="N84" s="129" t="n">
        <v>139790800.5498</v>
      </c>
      <c r="O84" s="129" t="n">
        <v>34713224.42191</v>
      </c>
      <c r="P84" s="129" t="n">
        <v>52849724.776</v>
      </c>
      <c r="Q84" s="129" t="n">
        <v>25059464.64687</v>
      </c>
      <c r="R84" s="129" t="n">
        <v>306424716.35524</v>
      </c>
    </row>
    <row r="85" customFormat="false" ht="12.8" hidden="false" customHeight="false" outlineLevel="0" collapsed="false">
      <c r="B85" s="112" t="n">
        <v>1993</v>
      </c>
      <c r="C85" s="130" t="n">
        <v>0.00360798997870177</v>
      </c>
      <c r="D85" s="130"/>
      <c r="E85" s="130"/>
      <c r="F85" s="130"/>
      <c r="G85" s="130"/>
      <c r="H85" s="130"/>
      <c r="I85" s="130" t="n">
        <v>0.0127518067972787</v>
      </c>
      <c r="J85" s="130" t="n">
        <v>0</v>
      </c>
      <c r="K85" s="131" t="n">
        <v>0.00148990999175634</v>
      </c>
      <c r="L85" s="131"/>
      <c r="M85" s="131" t="n">
        <v>0.00438149484248217</v>
      </c>
      <c r="N85" s="131" t="n">
        <v>0.000907133691920851</v>
      </c>
      <c r="O85" s="131"/>
      <c r="P85" s="131"/>
      <c r="Q85" s="131"/>
      <c r="R85" s="131"/>
    </row>
    <row r="86" customFormat="false" ht="12.8" hidden="false" customHeight="false" outlineLevel="0" collapsed="false">
      <c r="B86" s="112" t="n">
        <v>1994</v>
      </c>
      <c r="C86" s="132" t="n">
        <v>0.00452401493112597</v>
      </c>
      <c r="D86" s="132"/>
      <c r="E86" s="132"/>
      <c r="F86" s="132"/>
      <c r="G86" s="132"/>
      <c r="H86" s="132"/>
      <c r="I86" s="132" t="n">
        <v>0.0125330563795884</v>
      </c>
      <c r="J86" s="132" t="n">
        <v>0</v>
      </c>
      <c r="K86" s="130" t="n">
        <v>0.00114109371918643</v>
      </c>
      <c r="L86" s="130"/>
      <c r="M86" s="130" t="n">
        <v>0.00500171357630564</v>
      </c>
      <c r="N86" s="130" t="n">
        <v>0.00177359529305488</v>
      </c>
      <c r="O86" s="130"/>
      <c r="P86" s="130"/>
      <c r="Q86" s="130"/>
      <c r="R86" s="130"/>
    </row>
    <row r="87" customFormat="false" ht="12.8" hidden="false" customHeight="false" outlineLevel="0" collapsed="false">
      <c r="B87" s="112" t="n">
        <v>1995</v>
      </c>
      <c r="C87" s="130" t="n">
        <v>0.00481810842810914</v>
      </c>
      <c r="D87" s="130"/>
      <c r="E87" s="130"/>
      <c r="F87" s="130"/>
      <c r="G87" s="130"/>
      <c r="H87" s="130"/>
      <c r="I87" s="130" t="n">
        <v>0.011591546064283</v>
      </c>
      <c r="J87" s="130" t="n">
        <v>0</v>
      </c>
      <c r="K87" s="131" t="n">
        <v>0.00115074130920541</v>
      </c>
      <c r="L87" s="131"/>
      <c r="M87" s="131" t="n">
        <v>0.00460379512456971</v>
      </c>
      <c r="N87" s="131" t="n">
        <v>0.00203456278278236</v>
      </c>
      <c r="O87" s="131"/>
      <c r="P87" s="131"/>
      <c r="Q87" s="131"/>
      <c r="R87" s="131"/>
    </row>
    <row r="88" customFormat="false" ht="12.8" hidden="false" customHeight="false" outlineLevel="0" collapsed="false">
      <c r="B88" s="112" t="n">
        <v>1996</v>
      </c>
      <c r="C88" s="132" t="n">
        <v>0.00535119124011765</v>
      </c>
      <c r="D88" s="132"/>
      <c r="E88" s="132" t="n">
        <v>0.00699555519367766</v>
      </c>
      <c r="F88" s="132" t="n">
        <v>0.00859191284535789</v>
      </c>
      <c r="G88" s="132" t="n">
        <v>0.000633122003803018</v>
      </c>
      <c r="H88" s="132"/>
      <c r="I88" s="132" t="n">
        <v>0.0118734138888743</v>
      </c>
      <c r="J88" s="132" t="n">
        <v>0.00189952184472796</v>
      </c>
      <c r="K88" s="130" t="n">
        <v>0.00121581480233915</v>
      </c>
      <c r="L88" s="130"/>
      <c r="M88" s="130" t="n">
        <v>0.00371605977783452</v>
      </c>
      <c r="N88" s="130" t="n">
        <v>0.00374469920475403</v>
      </c>
      <c r="O88" s="130"/>
      <c r="P88" s="130"/>
      <c r="Q88" s="130"/>
      <c r="R88" s="130"/>
    </row>
    <row r="89" customFormat="false" ht="12.8" hidden="false" customHeight="false" outlineLevel="0" collapsed="false">
      <c r="B89" s="112" t="n">
        <v>1997</v>
      </c>
      <c r="C89" s="130" t="n">
        <v>0.00569959755309632</v>
      </c>
      <c r="D89" s="130"/>
      <c r="E89" s="130" t="n">
        <v>0.00697789668568757</v>
      </c>
      <c r="F89" s="130" t="n">
        <v>0.0133764802888043</v>
      </c>
      <c r="G89" s="130" t="n">
        <v>0.000661837543623088</v>
      </c>
      <c r="H89" s="130"/>
      <c r="I89" s="130" t="n">
        <v>0.0122864231415156</v>
      </c>
      <c r="J89" s="130" t="n">
        <v>0.00678417881034325</v>
      </c>
      <c r="K89" s="131" t="n">
        <v>0.000840346028141977</v>
      </c>
      <c r="L89" s="131"/>
      <c r="M89" s="131" t="n">
        <v>0.00376518359499552</v>
      </c>
      <c r="N89" s="131" t="n">
        <v>0.00345227651983493</v>
      </c>
      <c r="O89" s="131"/>
      <c r="P89" s="131"/>
      <c r="Q89" s="131"/>
      <c r="R89" s="131"/>
    </row>
    <row r="90" customFormat="false" ht="12.8" hidden="false" customHeight="false" outlineLevel="0" collapsed="false">
      <c r="B90" s="112" t="n">
        <v>1998</v>
      </c>
      <c r="C90" s="132" t="n">
        <v>0.00636315131456079</v>
      </c>
      <c r="D90" s="132" t="n">
        <v>0.000145543197528915</v>
      </c>
      <c r="E90" s="132" t="n">
        <v>0.00701695590496987</v>
      </c>
      <c r="F90" s="132" t="n">
        <v>0.0123514108518862</v>
      </c>
      <c r="G90" s="132" t="n">
        <v>0.000661539006122823</v>
      </c>
      <c r="H90" s="132"/>
      <c r="I90" s="132" t="n">
        <v>0.0127033327129764</v>
      </c>
      <c r="J90" s="132" t="n">
        <v>0.00620644167097362</v>
      </c>
      <c r="K90" s="130" t="n">
        <v>0.000774999732363437</v>
      </c>
      <c r="L90" s="130"/>
      <c r="M90" s="130" t="n">
        <v>0.0044281736419033</v>
      </c>
      <c r="N90" s="130" t="n">
        <v>0.00375256113602839</v>
      </c>
      <c r="O90" s="130"/>
      <c r="P90" s="130"/>
      <c r="Q90" s="130"/>
      <c r="R90" s="130"/>
    </row>
    <row r="91" customFormat="false" ht="12.8" hidden="false" customHeight="false" outlineLevel="0" collapsed="false">
      <c r="B91" s="112" t="n">
        <v>1999</v>
      </c>
      <c r="C91" s="130" t="n">
        <v>0.00652843236193813</v>
      </c>
      <c r="D91" s="130" t="n">
        <v>0.000682065594832189</v>
      </c>
      <c r="E91" s="130" t="n">
        <v>0.00661730302583426</v>
      </c>
      <c r="F91" s="130" t="n">
        <v>0.0126546160153983</v>
      </c>
      <c r="G91" s="130" t="n">
        <v>0.000694807769874193</v>
      </c>
      <c r="H91" s="130"/>
      <c r="I91" s="130" t="n">
        <v>0.0130590610333592</v>
      </c>
      <c r="J91" s="130" t="n">
        <v>0.00659006201248528</v>
      </c>
      <c r="K91" s="131" t="n">
        <v>0.000844821419816424</v>
      </c>
      <c r="L91" s="131"/>
      <c r="M91" s="131" t="n">
        <v>0.00496732786232554</v>
      </c>
      <c r="N91" s="131" t="n">
        <v>0.00371425044292621</v>
      </c>
      <c r="O91" s="131"/>
      <c r="P91" s="131"/>
      <c r="Q91" s="131"/>
      <c r="R91" s="131"/>
    </row>
    <row r="92" customFormat="false" ht="12.8" hidden="false" customHeight="false" outlineLevel="0" collapsed="false">
      <c r="B92" s="112" t="n">
        <v>2000</v>
      </c>
      <c r="C92" s="132" t="n">
        <v>0.00737482979989829</v>
      </c>
      <c r="D92" s="132" t="n">
        <v>0.000792131724972759</v>
      </c>
      <c r="E92" s="132" t="n">
        <v>0.00689589045722683</v>
      </c>
      <c r="F92" s="132" t="n">
        <v>0.0122384068851027</v>
      </c>
      <c r="G92" s="132" t="n">
        <v>0.00171445582114806</v>
      </c>
      <c r="H92" s="132"/>
      <c r="I92" s="132" t="n">
        <v>0.0132482904466693</v>
      </c>
      <c r="J92" s="132" t="n">
        <v>0.00625201275153695</v>
      </c>
      <c r="K92" s="130" t="n">
        <v>0.000757917523110217</v>
      </c>
      <c r="L92" s="130"/>
      <c r="M92" s="130" t="n">
        <v>0.00457708734050099</v>
      </c>
      <c r="N92" s="130" t="n">
        <v>0.00384670608858436</v>
      </c>
      <c r="O92" s="130"/>
      <c r="P92" s="130"/>
      <c r="Q92" s="130"/>
      <c r="R92" s="130"/>
    </row>
    <row r="93" customFormat="false" ht="12.8" hidden="false" customHeight="false" outlineLevel="0" collapsed="false">
      <c r="B93" s="112" t="n">
        <v>2001</v>
      </c>
      <c r="C93" s="130" t="n">
        <v>0.00742320990503864</v>
      </c>
      <c r="D93" s="130" t="n">
        <v>0.000792725123110313</v>
      </c>
      <c r="E93" s="130" t="n">
        <v>0.00589041397180548</v>
      </c>
      <c r="F93" s="130" t="n">
        <v>0.012726717103591</v>
      </c>
      <c r="G93" s="130" t="n">
        <v>0.000840551046084029</v>
      </c>
      <c r="H93" s="130" t="n">
        <v>0.0109159580432705</v>
      </c>
      <c r="I93" s="130" t="n">
        <v>0.0124450443431941</v>
      </c>
      <c r="J93" s="130" t="n">
        <v>0.006473913242637</v>
      </c>
      <c r="K93" s="131" t="n">
        <v>0.000688420104483218</v>
      </c>
      <c r="L93" s="131"/>
      <c r="M93" s="131" t="n">
        <v>0.00458720783308938</v>
      </c>
      <c r="N93" s="131" t="n">
        <v>0.00391896562603379</v>
      </c>
      <c r="O93" s="131"/>
      <c r="P93" s="131"/>
      <c r="Q93" s="131"/>
      <c r="R93" s="131"/>
    </row>
    <row r="94" customFormat="false" ht="12.8" hidden="false" customHeight="false" outlineLevel="0" collapsed="false">
      <c r="B94" s="112" t="n">
        <v>2002</v>
      </c>
      <c r="C94" s="132" t="n">
        <v>0.00550732676330524</v>
      </c>
      <c r="D94" s="132" t="n">
        <v>0.000517949435432862</v>
      </c>
      <c r="E94" s="132" t="n">
        <v>0.005027555073672</v>
      </c>
      <c r="F94" s="132" t="n">
        <v>0.014342468925354</v>
      </c>
      <c r="G94" s="132" t="n">
        <v>0.000696250533678235</v>
      </c>
      <c r="H94" s="132" t="n">
        <v>0.0155394867377431</v>
      </c>
      <c r="I94" s="132" t="n">
        <v>0.00963695804700716</v>
      </c>
      <c r="J94" s="132" t="n">
        <v>0.00578721074243246</v>
      </c>
      <c r="K94" s="130" t="n">
        <v>0.000674115579920293</v>
      </c>
      <c r="L94" s="130"/>
      <c r="M94" s="130" t="n">
        <v>0.00393016113979006</v>
      </c>
      <c r="N94" s="130" t="n">
        <v>0.00286856679917758</v>
      </c>
      <c r="O94" s="130"/>
      <c r="P94" s="130"/>
      <c r="Q94" s="130"/>
      <c r="R94" s="130"/>
    </row>
    <row r="95" customFormat="false" ht="12.8" hidden="false" customHeight="false" outlineLevel="0" collapsed="false">
      <c r="B95" s="112" t="n">
        <v>2003</v>
      </c>
      <c r="C95" s="130" t="n">
        <v>0.00778608650355386</v>
      </c>
      <c r="D95" s="130" t="n">
        <v>0.000548714663773305</v>
      </c>
      <c r="E95" s="130" t="n">
        <v>0.00574542115068131</v>
      </c>
      <c r="F95" s="130" t="n">
        <v>0.0132297237331965</v>
      </c>
      <c r="G95" s="130" t="n">
        <v>0.000681825883738911</v>
      </c>
      <c r="H95" s="130" t="n">
        <v>0.0156959033371192</v>
      </c>
      <c r="I95" s="130" t="n">
        <v>0.0118026727120887</v>
      </c>
      <c r="J95" s="130" t="n">
        <v>0.00496580829870134</v>
      </c>
      <c r="K95" s="131" t="n">
        <v>0.000682558068297916</v>
      </c>
      <c r="L95" s="131"/>
      <c r="M95" s="131" t="n">
        <v>0.00392285240873266</v>
      </c>
      <c r="N95" s="131" t="n">
        <v>0.00287332305220327</v>
      </c>
      <c r="O95" s="131"/>
      <c r="P95" s="131"/>
      <c r="Q95" s="131"/>
      <c r="R95" s="131"/>
    </row>
    <row r="96" customFormat="false" ht="12.8" hidden="false" customHeight="false" outlineLevel="0" collapsed="false">
      <c r="B96" s="112" t="n">
        <v>2004</v>
      </c>
      <c r="C96" s="132" t="n">
        <v>0.0091641635742257</v>
      </c>
      <c r="D96" s="132" t="n">
        <v>0.000657963741379203</v>
      </c>
      <c r="E96" s="132" t="n">
        <v>0.00658362471478164</v>
      </c>
      <c r="F96" s="132" t="n">
        <v>0.0110870883008554</v>
      </c>
      <c r="G96" s="132" t="n">
        <v>0.000707872826421854</v>
      </c>
      <c r="H96" s="132" t="n">
        <v>0.015835129642473</v>
      </c>
      <c r="I96" s="132" t="n">
        <v>0.0136326919048979</v>
      </c>
      <c r="J96" s="132" t="n">
        <v>0.00417343120345224</v>
      </c>
      <c r="K96" s="130" t="n">
        <v>0.000602714526981359</v>
      </c>
      <c r="L96" s="130"/>
      <c r="M96" s="130" t="n">
        <v>0.00302886361525675</v>
      </c>
      <c r="N96" s="130" t="n">
        <v>0.00321336233585605</v>
      </c>
      <c r="O96" s="130"/>
      <c r="P96" s="130"/>
      <c r="Q96" s="130"/>
      <c r="R96" s="130"/>
    </row>
    <row r="97" customFormat="false" ht="12.8" hidden="false" customHeight="false" outlineLevel="0" collapsed="false">
      <c r="B97" s="112" t="n">
        <v>2005</v>
      </c>
      <c r="C97" s="130" t="n">
        <v>0.00961880222981258</v>
      </c>
      <c r="D97" s="130" t="n">
        <v>0.000710855766254805</v>
      </c>
      <c r="E97" s="130" t="n">
        <v>0.00652260800262184</v>
      </c>
      <c r="F97" s="130" t="n">
        <v>0.0103295874494527</v>
      </c>
      <c r="G97" s="130" t="n">
        <v>0.000673064923836705</v>
      </c>
      <c r="H97" s="130" t="n">
        <v>0.0161951464097716</v>
      </c>
      <c r="I97" s="130" t="n">
        <v>0.0139841677041514</v>
      </c>
      <c r="J97" s="130" t="n">
        <v>0.00391930834033625</v>
      </c>
      <c r="K97" s="131" t="n">
        <v>0.000760956650522766</v>
      </c>
      <c r="L97" s="131"/>
      <c r="M97" s="131" t="n">
        <v>0.00264026760171751</v>
      </c>
      <c r="N97" s="131" t="n">
        <v>0.00333084778169367</v>
      </c>
      <c r="O97" s="131"/>
      <c r="P97" s="131"/>
      <c r="Q97" s="131"/>
      <c r="R97" s="131"/>
    </row>
    <row r="98" customFormat="false" ht="12.8" hidden="false" customHeight="false" outlineLevel="0" collapsed="false">
      <c r="B98" s="112" t="n">
        <v>2006</v>
      </c>
      <c r="C98" s="132" t="n">
        <v>0.00940560535877528</v>
      </c>
      <c r="D98" s="132" t="n">
        <v>0.000646805566494996</v>
      </c>
      <c r="E98" s="132" t="n">
        <v>0.00678386170042615</v>
      </c>
      <c r="F98" s="132" t="n">
        <v>0.00918087272210537</v>
      </c>
      <c r="G98" s="132" t="n">
        <v>0.000556280415991225</v>
      </c>
      <c r="H98" s="132" t="n">
        <v>0.0163229714661409</v>
      </c>
      <c r="I98" s="132" t="n">
        <v>0.0141131235333868</v>
      </c>
      <c r="J98" s="132" t="n">
        <v>0.00340537699689386</v>
      </c>
      <c r="K98" s="130" t="n">
        <v>0.000833500270706357</v>
      </c>
      <c r="L98" s="130"/>
      <c r="M98" s="130" t="n">
        <v>0.00235497081001743</v>
      </c>
      <c r="N98" s="130" t="n">
        <v>0.0039087534319118</v>
      </c>
      <c r="O98" s="130"/>
      <c r="P98" s="130"/>
      <c r="Q98" s="130"/>
      <c r="R98" s="130"/>
    </row>
    <row r="99" customFormat="false" ht="12.8" hidden="false" customHeight="false" outlineLevel="0" collapsed="false">
      <c r="B99" s="112" t="n">
        <v>2007</v>
      </c>
      <c r="C99" s="130" t="n">
        <v>0.00946369367588668</v>
      </c>
      <c r="D99" s="130" t="n">
        <v>0.000585475875391982</v>
      </c>
      <c r="E99" s="130" t="n">
        <v>0.00720349773674433</v>
      </c>
      <c r="F99" s="130" t="n">
        <v>0.00832312264618854</v>
      </c>
      <c r="G99" s="130" t="n">
        <v>0.000498422632844237</v>
      </c>
      <c r="H99" s="130" t="n">
        <v>0.0167951995322389</v>
      </c>
      <c r="I99" s="130" t="n">
        <v>0.0149072962567154</v>
      </c>
      <c r="J99" s="130" t="n">
        <v>0.00301491612895818</v>
      </c>
      <c r="K99" s="131" t="n">
        <v>0.000934433666315139</v>
      </c>
      <c r="L99" s="131"/>
      <c r="M99" s="131" t="n">
        <v>0.00229652373770847</v>
      </c>
      <c r="N99" s="131" t="n">
        <v>0.00464810842100707</v>
      </c>
      <c r="O99" s="131"/>
      <c r="P99" s="131"/>
      <c r="Q99" s="131"/>
      <c r="R99" s="131"/>
    </row>
    <row r="100" customFormat="false" ht="12.8" hidden="false" customHeight="false" outlineLevel="0" collapsed="false">
      <c r="B100" s="112" t="n">
        <v>2008</v>
      </c>
      <c r="C100" s="132" t="n">
        <v>0.00933824001867382</v>
      </c>
      <c r="D100" s="132" t="n">
        <v>0.000617660986798567</v>
      </c>
      <c r="E100" s="132" t="n">
        <v>0.00719511929922144</v>
      </c>
      <c r="F100" s="132" t="n">
        <v>0.00843202971714432</v>
      </c>
      <c r="G100" s="132" t="n">
        <v>0.00048284265951637</v>
      </c>
      <c r="H100" s="132" t="n">
        <v>0.0169575290688833</v>
      </c>
      <c r="I100" s="132" t="n">
        <v>0.0145730376476074</v>
      </c>
      <c r="J100" s="132" t="n">
        <v>0.00284428582324504</v>
      </c>
      <c r="K100" s="130" t="n">
        <v>0.00110112913760037</v>
      </c>
      <c r="L100" s="130"/>
      <c r="M100" s="130" t="n">
        <v>0.00219840306175176</v>
      </c>
      <c r="N100" s="130" t="n">
        <v>0.00535631443145592</v>
      </c>
      <c r="O100" s="130" t="n">
        <v>0.00116689653702816</v>
      </c>
      <c r="P100" s="130"/>
      <c r="Q100" s="130"/>
      <c r="R100" s="130"/>
    </row>
    <row r="101" customFormat="false" ht="12.8" hidden="false" customHeight="false" outlineLevel="0" collapsed="false">
      <c r="B101" s="112" t="n">
        <v>2009</v>
      </c>
      <c r="C101" s="130" t="n">
        <v>0.0088970241644898</v>
      </c>
      <c r="D101" s="130" t="n">
        <v>0.000721273651010169</v>
      </c>
      <c r="E101" s="130" t="n">
        <v>0.00721974510403148</v>
      </c>
      <c r="F101" s="130" t="n">
        <v>0.00929001289471043</v>
      </c>
      <c r="G101" s="130" t="n">
        <v>0.000527581984327637</v>
      </c>
      <c r="H101" s="130" t="n">
        <v>0.0164764714731884</v>
      </c>
      <c r="I101" s="130" t="n">
        <v>0.0146173597980544</v>
      </c>
      <c r="J101" s="130" t="n">
        <v>0.00305021267213239</v>
      </c>
      <c r="K101" s="131" t="n">
        <v>0.00177774684905904</v>
      </c>
      <c r="L101" s="131"/>
      <c r="M101" s="131" t="n">
        <v>0.00276402623901215</v>
      </c>
      <c r="N101" s="131" t="n">
        <v>0.00686863836330536</v>
      </c>
      <c r="O101" s="131" t="n">
        <v>0.00167502693461996</v>
      </c>
      <c r="P101" s="131"/>
      <c r="Q101" s="131"/>
      <c r="R101" s="131"/>
    </row>
    <row r="102" customFormat="false" ht="12.8" hidden="false" customHeight="false" outlineLevel="0" collapsed="false">
      <c r="B102" s="112" t="n">
        <v>2010</v>
      </c>
      <c r="C102" s="132" t="n">
        <v>0.00918548780578398</v>
      </c>
      <c r="D102" s="132" t="n">
        <v>0.000880412575395823</v>
      </c>
      <c r="E102" s="132" t="n">
        <v>0.00706586756938487</v>
      </c>
      <c r="F102" s="132" t="n">
        <v>0.00918867167260385</v>
      </c>
      <c r="G102" s="132" t="n">
        <v>0.000464277718330744</v>
      </c>
      <c r="H102" s="132" t="n">
        <v>0.0161788496372926</v>
      </c>
      <c r="I102" s="132" t="n">
        <v>0.0147442218942046</v>
      </c>
      <c r="J102" s="132" t="n">
        <v>0.0029853388270838</v>
      </c>
      <c r="K102" s="130" t="n">
        <v>0.00192822845700678</v>
      </c>
      <c r="L102" s="130"/>
      <c r="M102" s="130" t="n">
        <v>0.00275355246129494</v>
      </c>
      <c r="N102" s="130" t="n">
        <v>0.00721003836197678</v>
      </c>
      <c r="O102" s="130" t="n">
        <v>0.00129161278918117</v>
      </c>
      <c r="P102" s="130"/>
      <c r="Q102" s="130"/>
      <c r="R102" s="130"/>
    </row>
    <row r="103" customFormat="false" ht="12.8" hidden="false" customHeight="false" outlineLevel="0" collapsed="false">
      <c r="B103" s="112" t="n">
        <v>2011</v>
      </c>
      <c r="C103" s="130" t="n">
        <v>0.00989536698334916</v>
      </c>
      <c r="D103" s="130" t="n">
        <v>0.000957125713536113</v>
      </c>
      <c r="E103" s="130" t="n">
        <v>0.00698913792400184</v>
      </c>
      <c r="F103" s="130" t="n">
        <v>0.00832091621647902</v>
      </c>
      <c r="G103" s="130" t="n">
        <v>0.000464932901986689</v>
      </c>
      <c r="H103" s="130" t="n">
        <v>0.0166034992177078</v>
      </c>
      <c r="I103" s="130" t="n">
        <v>0.0148856065446608</v>
      </c>
      <c r="J103" s="130" t="n">
        <v>0.00262273372308155</v>
      </c>
      <c r="K103" s="131" t="n">
        <v>0.00218872405220907</v>
      </c>
      <c r="L103" s="131" t="n">
        <v>0.000334864926640407</v>
      </c>
      <c r="M103" s="131" t="n">
        <v>0.00246448878022597</v>
      </c>
      <c r="N103" s="131" t="n">
        <v>0.00805996363631593</v>
      </c>
      <c r="O103" s="131" t="n">
        <v>0.00103133324512357</v>
      </c>
      <c r="P103" s="131"/>
      <c r="Q103" s="131" t="n">
        <v>0.000328908706794847</v>
      </c>
      <c r="R103" s="131"/>
    </row>
    <row r="104" customFormat="false" ht="12.8" hidden="false" customHeight="false" outlineLevel="0" collapsed="false">
      <c r="B104" s="112" t="n">
        <v>2012</v>
      </c>
      <c r="C104" s="132" t="n">
        <v>0.0104606643560655</v>
      </c>
      <c r="D104" s="132" t="n">
        <v>0.00101322490187011</v>
      </c>
      <c r="E104" s="132" t="n">
        <v>0.00732161894258414</v>
      </c>
      <c r="F104" s="132" t="n">
        <v>0.00977492385410648</v>
      </c>
      <c r="G104" s="132" t="n">
        <v>0.000465936368934656</v>
      </c>
      <c r="H104" s="132" t="n">
        <v>0.0166537766309987</v>
      </c>
      <c r="I104" s="132" t="n">
        <v>0.0155583049965991</v>
      </c>
      <c r="J104" s="132" t="n">
        <v>0.00312314975925886</v>
      </c>
      <c r="K104" s="130" t="n">
        <v>0.00236486388288229</v>
      </c>
      <c r="L104" s="130" t="n">
        <v>0.000361559541561672</v>
      </c>
      <c r="M104" s="130" t="n">
        <v>0.00253356028964366</v>
      </c>
      <c r="N104" s="130" t="n">
        <v>0.0100862880222144</v>
      </c>
      <c r="O104" s="130" t="n">
        <v>0.00123537014000835</v>
      </c>
      <c r="P104" s="130"/>
      <c r="Q104" s="130" t="n">
        <v>0</v>
      </c>
      <c r="R104" s="130"/>
    </row>
    <row r="105" customFormat="false" ht="12.8" hidden="false" customHeight="false" outlineLevel="0" collapsed="false">
      <c r="B105" s="112" t="n">
        <v>2013</v>
      </c>
      <c r="C105" s="130" t="n">
        <v>0.0109238316835513</v>
      </c>
      <c r="D105" s="130" t="n">
        <v>0.000925541959737644</v>
      </c>
      <c r="E105" s="130" t="n">
        <v>0.0074386216465936</v>
      </c>
      <c r="F105" s="130" t="n">
        <v>0.00926148743732353</v>
      </c>
      <c r="G105" s="130" t="n">
        <v>0.000397932270782329</v>
      </c>
      <c r="H105" s="130" t="n">
        <v>0.0168786236987149</v>
      </c>
      <c r="I105" s="130" t="n">
        <v>0.0159148002617685</v>
      </c>
      <c r="J105" s="130" t="n">
        <v>0.00259295104693199</v>
      </c>
      <c r="K105" s="131" t="n">
        <v>0.00210339021534986</v>
      </c>
      <c r="L105" s="131" t="n">
        <v>0.000374390273180508</v>
      </c>
      <c r="M105" s="131" t="n">
        <v>0.0026450338256733</v>
      </c>
      <c r="N105" s="131" t="n">
        <v>0.0107881371340265</v>
      </c>
      <c r="O105" s="131" t="n">
        <v>0.00166967888999977</v>
      </c>
      <c r="P105" s="131"/>
      <c r="Q105" s="131" t="n">
        <v>0</v>
      </c>
      <c r="R105" s="131"/>
    </row>
    <row r="106" customFormat="false" ht="12.8" hidden="false" customHeight="false" outlineLevel="0" collapsed="false">
      <c r="B106" s="112" t="n">
        <v>2014</v>
      </c>
      <c r="C106" s="132" t="n">
        <v>0.0116387156111073</v>
      </c>
      <c r="D106" s="132" t="n">
        <v>0.000642224174604135</v>
      </c>
      <c r="E106" s="132" t="n">
        <v>0.00714587954016821</v>
      </c>
      <c r="F106" s="132" t="n">
        <v>0.00971593170924165</v>
      </c>
      <c r="G106" s="132" t="n">
        <v>0.000433470744073636</v>
      </c>
      <c r="H106" s="132" t="n">
        <v>0.0167587616547611</v>
      </c>
      <c r="I106" s="132" t="n">
        <v>0.015871302582137</v>
      </c>
      <c r="J106" s="132" t="n">
        <v>0.00265723309620876</v>
      </c>
      <c r="K106" s="130" t="n">
        <v>0.00207832026157001</v>
      </c>
      <c r="L106" s="130" t="n">
        <v>0.000351652186253678</v>
      </c>
      <c r="M106" s="130" t="n">
        <v>0.00259275780648903</v>
      </c>
      <c r="N106" s="130" t="n">
        <v>0.0107101298626129</v>
      </c>
      <c r="O106" s="130" t="n">
        <v>0.00180520724704594</v>
      </c>
      <c r="P106" s="130"/>
      <c r="Q106" s="130" t="n">
        <v>0</v>
      </c>
      <c r="R106" s="130"/>
    </row>
    <row r="107" customFormat="false" ht="12.8" hidden="false" customHeight="false" outlineLevel="0" collapsed="false">
      <c r="B107" s="112" t="n">
        <v>2015</v>
      </c>
      <c r="C107" s="130" t="n">
        <v>0.0127294769340055</v>
      </c>
      <c r="D107" s="130" t="n">
        <v>0.000666603868820108</v>
      </c>
      <c r="E107" s="130" t="n">
        <v>0.00726716278767824</v>
      </c>
      <c r="F107" s="130" t="n">
        <v>0.00948495384244874</v>
      </c>
      <c r="G107" s="130" t="n">
        <v>0.000489779941810133</v>
      </c>
      <c r="H107" s="130" t="n">
        <v>0.0163707146913644</v>
      </c>
      <c r="I107" s="130" t="n">
        <v>0.0160551081025211</v>
      </c>
      <c r="J107" s="130" t="n">
        <v>0.00238471307698379</v>
      </c>
      <c r="K107" s="131" t="n">
        <v>0.00209681091536374</v>
      </c>
      <c r="L107" s="131" t="n">
        <v>0.000365874491397112</v>
      </c>
      <c r="M107" s="131" t="n">
        <v>0.00269349490539226</v>
      </c>
      <c r="N107" s="131" t="n">
        <v>0.0114806560184775</v>
      </c>
      <c r="O107" s="131" t="n">
        <v>0.00171424659032607</v>
      </c>
      <c r="P107" s="131"/>
      <c r="Q107" s="131" t="n">
        <v>0</v>
      </c>
      <c r="R107" s="131" t="n">
        <v>0</v>
      </c>
    </row>
    <row r="108" customFormat="false" ht="12.8" hidden="false" customHeight="false" outlineLevel="0" collapsed="false">
      <c r="B108" s="112" t="n">
        <v>2016</v>
      </c>
      <c r="C108" s="132" t="n">
        <v>0.0105109702628087</v>
      </c>
      <c r="D108" s="132" t="n">
        <v>0.000584590024895527</v>
      </c>
      <c r="E108" s="132" t="n">
        <v>0.00708050197613375</v>
      </c>
      <c r="F108" s="132" t="n">
        <v>0.00919573417118446</v>
      </c>
      <c r="G108" s="132" t="n">
        <v>0.00050893519641016</v>
      </c>
      <c r="H108" s="132" t="n">
        <v>0.0160022515479057</v>
      </c>
      <c r="I108" s="132" t="n">
        <v>0.0153374756841884</v>
      </c>
      <c r="J108" s="132" t="n">
        <v>0.00242605893369462</v>
      </c>
      <c r="K108" s="130" t="n">
        <v>0.00176886207484977</v>
      </c>
      <c r="L108" s="130" t="n">
        <v>0.000354503345784394</v>
      </c>
      <c r="M108" s="130" t="n">
        <v>0.00272424448676778</v>
      </c>
      <c r="N108" s="130" t="n">
        <v>0.0107438261877048</v>
      </c>
      <c r="O108" s="130" t="n">
        <v>0.00197107261819154</v>
      </c>
      <c r="P108" s="130"/>
      <c r="Q108" s="130" t="n">
        <v>0.0014704867980335</v>
      </c>
      <c r="R108" s="130" t="n">
        <v>0.00380407762138458</v>
      </c>
    </row>
    <row r="109" customFormat="false" ht="12.8" hidden="false" customHeight="false" outlineLevel="0" collapsed="false">
      <c r="B109" s="112" t="n">
        <v>2017</v>
      </c>
      <c r="C109" s="130" t="n">
        <v>0.0102628562112773</v>
      </c>
      <c r="D109" s="130" t="n">
        <v>0.000684112440227956</v>
      </c>
      <c r="E109" s="130" t="n">
        <v>0.00702011141307824</v>
      </c>
      <c r="F109" s="130" t="n">
        <v>0.00966160001444418</v>
      </c>
      <c r="G109" s="130" t="n">
        <v>0.000528483222256211</v>
      </c>
      <c r="H109" s="130" t="n">
        <v>0.0162369256572215</v>
      </c>
      <c r="I109" s="130" t="n">
        <v>0.0156379005322433</v>
      </c>
      <c r="J109" s="130" t="n">
        <v>0.00276714880493469</v>
      </c>
      <c r="K109" s="131" t="n">
        <v>0.00172129952860513</v>
      </c>
      <c r="L109" s="131" t="n">
        <v>0.000471364562460638</v>
      </c>
      <c r="M109" s="131" t="n">
        <v>0.00290593948372479</v>
      </c>
      <c r="N109" s="131" t="n">
        <v>0.00982746458674933</v>
      </c>
      <c r="O109" s="131" t="n">
        <v>0.00169318277702992</v>
      </c>
      <c r="P109" s="131" t="n">
        <v>0.000880593978403211</v>
      </c>
      <c r="Q109" s="131" t="n">
        <v>0.00101880933409591</v>
      </c>
      <c r="R109" s="131" t="n">
        <v>0.00732550025557765</v>
      </c>
    </row>
    <row r="110" customFormat="false" ht="12.8" hidden="false" customHeight="false" outlineLevel="0" collapsed="false">
      <c r="B110" s="112" t="n">
        <v>2018</v>
      </c>
      <c r="C110" s="133" t="n">
        <v>0</v>
      </c>
      <c r="D110" s="133" t="n">
        <v>0.00075631386805743</v>
      </c>
      <c r="E110" s="133" t="n">
        <v>0.00734452401730619</v>
      </c>
      <c r="F110" s="133" t="n">
        <v>0.00799150623036929</v>
      </c>
      <c r="G110" s="133" t="n">
        <v>0.000469975376524546</v>
      </c>
      <c r="H110" s="133" t="n">
        <v>0.0159674857167433</v>
      </c>
      <c r="I110" s="133" t="n">
        <v>0.0178786425763565</v>
      </c>
      <c r="J110" s="133" t="n">
        <v>0.00208292693837073</v>
      </c>
      <c r="K110" s="130" t="n">
        <v>0.00147773148713019</v>
      </c>
      <c r="L110" s="130" t="n">
        <v>0.000430015334349855</v>
      </c>
      <c r="M110" s="130" t="n">
        <v>0.00269794801353933</v>
      </c>
      <c r="N110" s="130" t="n">
        <v>0.00695203916219705</v>
      </c>
      <c r="O110" s="130" t="n">
        <v>0.00155582043184477</v>
      </c>
      <c r="P110" s="130" t="n">
        <v>0.00262234557625097</v>
      </c>
      <c r="Q110" s="130" t="n">
        <v>0.00134070786001073</v>
      </c>
      <c r="R110" s="130" t="n">
        <v>0.0115429938700718</v>
      </c>
    </row>
    <row r="111" customFormat="false" ht="12.8" hidden="false" customHeight="false" outlineLevel="0" collapsed="false">
      <c r="B111" s="112" t="n">
        <v>2019</v>
      </c>
      <c r="C111" s="134" t="n">
        <v>0</v>
      </c>
      <c r="D111" s="134" t="n">
        <v>0.000655630335754841</v>
      </c>
      <c r="E111" s="134" t="n">
        <v>0.00699593283225069</v>
      </c>
      <c r="F111" s="134" t="n">
        <v>0.00748253306970056</v>
      </c>
      <c r="G111" s="134" t="n">
        <v>0.00042895846045955</v>
      </c>
      <c r="H111" s="134" t="n">
        <v>0.0158898222397003</v>
      </c>
      <c r="I111" s="134" t="n">
        <v>0.0172365647069281</v>
      </c>
      <c r="J111" s="134" t="n">
        <v>0.00192996429530297</v>
      </c>
      <c r="K111" s="135" t="n">
        <v>0.00125284370299925</v>
      </c>
      <c r="L111" s="135" t="n">
        <v>0.000395371443253911</v>
      </c>
      <c r="M111" s="135" t="n">
        <v>0.00316211821936252</v>
      </c>
      <c r="N111" s="135" t="n">
        <v>0.00647005180407838</v>
      </c>
      <c r="O111" s="135" t="n">
        <v>0.00160666051995564</v>
      </c>
      <c r="P111" s="135" t="n">
        <v>0.00244608697988098</v>
      </c>
      <c r="Q111" s="135" t="n">
        <v>0.00115984767102009</v>
      </c>
      <c r="R111" s="135" t="n">
        <v>0.0141825054372025</v>
      </c>
    </row>
    <row r="114" customFormat="false" ht="12.8" hidden="false" customHeight="false" outlineLevel="0" collapsed="false">
      <c r="B114" s="136" t="s">
        <v>162</v>
      </c>
      <c r="C114" s="136"/>
      <c r="D114" s="137" t="n">
        <f aca="false">AVERAGE(D100:D111)</f>
        <v>0.000758726208392369</v>
      </c>
      <c r="E114" s="137" t="n">
        <f aca="false">AVERAGE(E100:E111)*0.2869</f>
        <v>0.00205813029947858</v>
      </c>
      <c r="F114" s="137" t="n">
        <f aca="false">AVERAGE(F100:F111)/3</f>
        <v>0.00299445280082657</v>
      </c>
      <c r="G114" s="137" t="n">
        <f aca="false">AVERAGE(G100:G111)</f>
        <v>0.000471925570451055</v>
      </c>
      <c r="H114" s="137" t="n">
        <f aca="false">AVERAGE(H100:H111)</f>
        <v>0.0164145592695402</v>
      </c>
      <c r="I114" s="137" t="n">
        <f aca="false">AVERAGE(I100:I111)</f>
        <v>0.0156925271106058</v>
      </c>
      <c r="J114" s="137" t="n">
        <f aca="false">AVERAGE(J100:J111)</f>
        <v>0.00262222641643577</v>
      </c>
      <c r="K114" s="138" t="n">
        <f aca="false">AVERAGE(K100:K111)</f>
        <v>0.00182166254705213</v>
      </c>
      <c r="L114" s="138" t="n">
        <f aca="false">L111</f>
        <v>0.000395371443253911</v>
      </c>
      <c r="M114" s="138" t="n">
        <f aca="false">AVERAGE(M100:M111)</f>
        <v>0.00267796396440646</v>
      </c>
      <c r="N114" s="138" t="n">
        <f aca="false">N111</f>
        <v>0.00647005180407838</v>
      </c>
      <c r="O114" s="138" t="n">
        <f aca="false">AVERAGE(O100:O111)</f>
        <v>0.00153467572669624</v>
      </c>
      <c r="P114" s="138" t="n">
        <f aca="false">AVERAGE(P110:P111)</f>
        <v>0.00253421627806598</v>
      </c>
      <c r="Q114" s="138" t="n">
        <f aca="false">AVERAGE(Q108:Q111)</f>
        <v>0.00124746291579006</v>
      </c>
    </row>
    <row r="116" customFormat="false" ht="12.8" hidden="false" customHeight="false" outlineLevel="0" collapsed="false">
      <c r="D116" s="137" t="n">
        <f aca="false">SUM(D114:J114)-E114</f>
        <v>0.0389544173762517</v>
      </c>
      <c r="F116" s="110" t="s">
        <v>163</v>
      </c>
      <c r="G116" s="110"/>
      <c r="H116" s="110"/>
      <c r="I116" s="137" t="n">
        <v>0.0075</v>
      </c>
      <c r="K116" s="138" t="n">
        <f aca="false">SUM(K114:Q114)</f>
        <v>0.0166814046793431</v>
      </c>
    </row>
    <row r="118" customFormat="false" ht="12.8" hidden="false" customHeight="false" outlineLevel="0" collapsed="false">
      <c r="I118" s="32"/>
    </row>
    <row r="119" customFormat="false" ht="12.8" hidden="false" customHeight="false" outlineLevel="0" collapsed="false">
      <c r="C119" s="0" t="s">
        <v>164</v>
      </c>
      <c r="D119" s="0" t="s">
        <v>165</v>
      </c>
      <c r="E119" s="0" t="s">
        <v>166</v>
      </c>
      <c r="F119" s="2" t="s">
        <v>167</v>
      </c>
      <c r="G119" s="0" t="s">
        <v>168</v>
      </c>
      <c r="H119" s="0" t="s">
        <v>169</v>
      </c>
    </row>
    <row r="120" customFormat="false" ht="12.8" hidden="false" customHeight="false" outlineLevel="0" collapsed="false">
      <c r="J120" s="0" t="s">
        <v>170</v>
      </c>
    </row>
    <row r="121" customFormat="false" ht="12.8" hidden="false" customHeight="false" outlineLevel="0" collapsed="false">
      <c r="B121" s="5" t="n">
        <v>2014</v>
      </c>
      <c r="C121" s="61" t="n">
        <f aca="false">(SUM('Central pensions'!Y4:Y7)/AVERAGE('Central scenario'!AG3:AG6))</f>
        <v>0.0100080003976103</v>
      </c>
      <c r="D121" s="61" t="n">
        <f aca="false">'Central scenario'!BM3+'Central scenario'!BN3+'Central scenario'!BL3-C121</f>
        <v>0.0636642641339578</v>
      </c>
      <c r="E121" s="61" t="n">
        <f aca="false">'Central scenario'!BK3</f>
        <v>0.0539797598100557</v>
      </c>
      <c r="F121" s="61" t="n">
        <f aca="false">SUM($C106:$J106)-$H106-$F106-SUM($K106:$Q106)</f>
        <v>0.0208507583843275</v>
      </c>
      <c r="G121" s="61" t="n">
        <f aca="false">E121+F121-D121-C121</f>
        <v>0.00115825366281494</v>
      </c>
      <c r="H121" s="32"/>
      <c r="I121" s="32" t="n">
        <f aca="false">SUM($C106:$J106)-$H106-$F106</f>
        <v>0.038388825748299</v>
      </c>
    </row>
    <row r="122" customFormat="false" ht="12.8" hidden="false" customHeight="false" outlineLevel="0" collapsed="false">
      <c r="B122" s="0" t="n">
        <v>2015</v>
      </c>
      <c r="C122" s="32" t="n">
        <f aca="false">SUM('Central pensions'!Y14:Y17)/AVERAGE('Central scenario'!AG14:AG17)</f>
        <v>0.0108295290339839</v>
      </c>
      <c r="D122" s="32" t="n">
        <f aca="false">'Central scenario'!BM4+'Central scenario'!BN4+'Central scenario'!BL4-C122</f>
        <v>0.0830665025814917</v>
      </c>
      <c r="E122" s="32" t="n">
        <f aca="false">'Central scenario'!BK4</f>
        <v>0.0607395187891978</v>
      </c>
      <c r="F122" s="32" t="n">
        <f aca="false">SUM($C107:$J107)-$H107-$F107-SUM($K107:$Q107)</f>
        <v>0.0212417617908622</v>
      </c>
      <c r="G122" s="32" t="n">
        <f aca="false">E122+F122-D122-C122</f>
        <v>-0.0119147510354155</v>
      </c>
      <c r="H122" s="32"/>
      <c r="I122" s="32" t="n">
        <f aca="false">SUM($C107:$J107)-$H107-$F107</f>
        <v>0.0395928447118189</v>
      </c>
    </row>
    <row r="123" customFormat="false" ht="12.8" hidden="false" customHeight="false" outlineLevel="0" collapsed="false">
      <c r="B123" s="5" t="n">
        <v>2016</v>
      </c>
      <c r="C123" s="61" t="n">
        <f aca="false">SUM('Central pensions'!Y18:Y21)/AVERAGE('Central scenario'!AG18:AG21)</f>
        <v>0.0120066425234995</v>
      </c>
      <c r="D123" s="61" t="n">
        <f aca="false">'Central scenario'!BM5+'Central scenario'!BN5+'Central scenario'!BL5-C123</f>
        <v>0.082141043339025</v>
      </c>
      <c r="E123" s="61" t="n">
        <f aca="false">'Central scenario'!BK5</f>
        <v>0.0611320051364955</v>
      </c>
      <c r="F123" s="61" t="n">
        <f aca="false">SUM($C108:$J108)-$H108-$F108-SUM($K108:$R108)</f>
        <v>0.0136114589454148</v>
      </c>
      <c r="G123" s="61" t="n">
        <f aca="false">E123+F123-D123-C123</f>
        <v>-0.0194042217806141</v>
      </c>
      <c r="H123" s="32"/>
      <c r="I123" s="32" t="n">
        <f aca="false">SUM($C108:$J108)-$H108-$F108</f>
        <v>0.0364485320781312</v>
      </c>
    </row>
    <row r="124" customFormat="false" ht="12.8" hidden="false" customHeight="false" outlineLevel="0" collapsed="false">
      <c r="B124" s="0" t="n">
        <v>2017</v>
      </c>
      <c r="C124" s="32" t="n">
        <f aca="false">SUM('Central pensions'!Y22:Y25)/AVERAGE('Central scenario'!AG22:AG25)</f>
        <v>0.0154323264568133</v>
      </c>
      <c r="D124" s="32" t="n">
        <f aca="false">'Central scenario'!BM6+'Central scenario'!BN6+'Central scenario'!BL6-C124</f>
        <v>0.084924466669661</v>
      </c>
      <c r="E124" s="32" t="n">
        <f aca="false">'Central scenario'!BK6</f>
        <v>0.0628649338766236</v>
      </c>
      <c r="F124" s="32" t="n">
        <f aca="false">SUM($C109:$J109)-$H109-$F109-SUM($K109:$R109)</f>
        <v>0.0110564581173711</v>
      </c>
      <c r="G124" s="32" t="n">
        <f aca="false">E124+F124-D124-C124</f>
        <v>-0.0264354011324795</v>
      </c>
      <c r="H124" s="32"/>
      <c r="I124" s="32" t="n">
        <f aca="false">SUM($C109:$J109)-$H109-$F109</f>
        <v>0.0369006126240177</v>
      </c>
    </row>
    <row r="125" customFormat="false" ht="12.8" hidden="false" customHeight="false" outlineLevel="0" collapsed="false">
      <c r="B125" s="5" t="n">
        <f aca="false">B124+1</f>
        <v>2018</v>
      </c>
      <c r="C125" s="61" t="n">
        <f aca="false">SUM('Central pensions'!Y26:Y29)/AVERAGE('Central scenario'!AG26:AG29)</f>
        <v>0.0142170624303096</v>
      </c>
      <c r="D125" s="61" t="n">
        <f aca="false">'Central scenario'!BM7+'Central scenario'!BN7+'Central scenario'!BL7-C125</f>
        <v>0.0822399373724801</v>
      </c>
      <c r="E125" s="61" t="n">
        <f aca="false">'Central scenario'!BK7</f>
        <v>0.0587398562806465</v>
      </c>
      <c r="F125" s="61" t="n">
        <f aca="false">SUM($C110:$J110)-$F110-SUM($K110:$R110)</f>
        <v>0.015880266757964</v>
      </c>
      <c r="G125" s="61" t="n">
        <f aca="false">E125+F125-D125-C125</f>
        <v>-0.0218368767641793</v>
      </c>
      <c r="H125" s="32"/>
      <c r="I125" s="32" t="n">
        <f aca="false">SUM($C110:$J110)-$F110-$R110</f>
        <v>0.0329568746232869</v>
      </c>
    </row>
    <row r="126" customFormat="false" ht="12.8" hidden="false" customHeight="false" outlineLevel="0" collapsed="false">
      <c r="B126" s="0" t="n">
        <f aca="false">B125+1</f>
        <v>2019</v>
      </c>
      <c r="C126" s="32" t="n">
        <f aca="false">SUM('Central pensions'!Y30:Y33)/AVERAGE('Central scenario'!AG30:AG33)</f>
        <v>0.0135381023056581</v>
      </c>
      <c r="D126" s="32" t="n">
        <f aca="false">'Central scenario'!BM8+'Central scenario'!BN8+'Central scenario'!BL8-C126</f>
        <v>0.0767398432299661</v>
      </c>
      <c r="E126" s="32" t="n">
        <f aca="false">'Central scenario'!BK8</f>
        <v>0.0515592193109002</v>
      </c>
      <c r="F126" s="32" t="n">
        <f aca="false">SUM($C111:$J111)-$F111-SUM($K111:$R111)</f>
        <v>0.0124613870926432</v>
      </c>
      <c r="G126" s="32" t="n">
        <f aca="false">E126+F126-D126-C126</f>
        <v>-0.0262573391320809</v>
      </c>
      <c r="H126" s="32"/>
      <c r="I126" s="32" t="n">
        <f aca="false">SUM($C111:$J111)-$F111-$R111</f>
        <v>0.0289543674331939</v>
      </c>
      <c r="J126" s="32" t="n">
        <v>0.0260918114750425</v>
      </c>
    </row>
    <row r="127" customFormat="false" ht="12.8" hidden="false" customHeight="false" outlineLevel="0" collapsed="false">
      <c r="B127" s="5" t="n">
        <f aca="false">B126+1</f>
        <v>2020</v>
      </c>
      <c r="C127" s="61" t="n">
        <f aca="false">SUM('Central pensions'!Y34:Y37)/AVERAGE('Central scenario'!AG34:AG37)</f>
        <v>0.014463357517358</v>
      </c>
      <c r="D127" s="61" t="n">
        <f aca="false">'Central scenario'!BM9+'Central scenario'!BN9+'Central scenario'!BL9-C127</f>
        <v>0.092496783252607</v>
      </c>
      <c r="E127" s="61" t="n">
        <f aca="false">'Central scenario'!BK9</f>
        <v>0.0586018837441637</v>
      </c>
      <c r="F127" s="61" t="n">
        <f aca="false">J127-SUM($K$114:$Q$114)</f>
        <v>0.0143162415877108</v>
      </c>
      <c r="G127" s="61" t="n">
        <f aca="false">E127+F127-D127-C127</f>
        <v>-0.0340420154380904</v>
      </c>
      <c r="H127" s="32" t="n">
        <f aca="false">SUM('Central pensions'!AB35:AB37)/AVERAGE('Central scenario'!AG34:AG37)</f>
        <v>0.0110308754787898</v>
      </c>
      <c r="I127" s="32" t="n">
        <f aca="false">SUM($D$114:$J$114)-$I$114+$I$116</f>
        <v>0.0328200205651245</v>
      </c>
      <c r="J127" s="32" t="n">
        <v>0.030997646267054</v>
      </c>
    </row>
    <row r="128" customFormat="false" ht="12.8" hidden="false" customHeight="false" outlineLevel="0" collapsed="false">
      <c r="B128" s="0" t="n">
        <f aca="false">B127+1</f>
        <v>2021</v>
      </c>
      <c r="C128" s="32" t="n">
        <f aca="false">SUM('Central pensions'!Y38:Y41)/AVERAGE('Central scenario'!AG38:AG41)</f>
        <v>0.0132084172148475</v>
      </c>
      <c r="D128" s="32" t="n">
        <f aca="false">'Central scenario'!BM10+'Central scenario'!BN10+'Central scenario'!BL10-C128</f>
        <v>0.0829417301732775</v>
      </c>
      <c r="E128" s="32" t="n">
        <f aca="false">'Central scenario'!BK10</f>
        <v>0.0579505195939578</v>
      </c>
      <c r="F128" s="32" t="n">
        <f aca="false">J128-SUM($K$114:$Q$114)</f>
        <v>0.0140853616752376</v>
      </c>
      <c r="G128" s="32" t="n">
        <f aca="false">E128+F128-D128-C128</f>
        <v>-0.0241142661189296</v>
      </c>
      <c r="H128" s="32"/>
      <c r="I128" s="32" t="n">
        <f aca="false">SUM($D$114:$J$114)-$I$114+$I$116</f>
        <v>0.0328200205651245</v>
      </c>
      <c r="J128" s="32" t="n">
        <v>0.0307667663545807</v>
      </c>
    </row>
    <row r="129" customFormat="false" ht="12.8" hidden="false" customHeight="false" outlineLevel="0" collapsed="false">
      <c r="B129" s="5" t="n">
        <f aca="false">B128+1</f>
        <v>2022</v>
      </c>
      <c r="C129" s="61" t="n">
        <f aca="false">SUM('Central pensions'!Y42:Y45)/AVERAGE('Central scenario'!AG42:AG45)</f>
        <v>0.0141596125282453</v>
      </c>
      <c r="D129" s="61" t="n">
        <f aca="false">'Central scenario'!BM11+'Central scenario'!BN11+'Central scenario'!BL11-C129</f>
        <v>0.0877751176671113</v>
      </c>
      <c r="E129" s="61" t="n">
        <f aca="false">'Central scenario'!BK11</f>
        <v>0.0582360596196013</v>
      </c>
      <c r="F129" s="61" t="n">
        <f aca="false">J129-SUM($K$114:$Q$114)</f>
        <v>0.0143611196738877</v>
      </c>
      <c r="G129" s="61" t="n">
        <f aca="false">E129+F129-D129-C129</f>
        <v>-0.0293375509018676</v>
      </c>
      <c r="H129" s="32"/>
      <c r="J129" s="32" t="n">
        <v>0.0310425243532308</v>
      </c>
    </row>
    <row r="130" customFormat="false" ht="12.8" hidden="false" customHeight="false" outlineLevel="0" collapsed="false">
      <c r="B130" s="0" t="n">
        <f aca="false">B129+1</f>
        <v>2023</v>
      </c>
      <c r="C130" s="32" t="n">
        <f aca="false">SUM('Central pensions'!Y46:Y49)/AVERAGE('Central scenario'!AG46:AG49)</f>
        <v>0.0147655053403102</v>
      </c>
      <c r="D130" s="32" t="n">
        <f aca="false">'Central scenario'!BM12+'Central scenario'!BN12+'Central scenario'!BL12-C130</f>
        <v>0.091519156855689</v>
      </c>
      <c r="E130" s="32" t="n">
        <f aca="false">'Central scenario'!BK12</f>
        <v>0.0586918826904697</v>
      </c>
      <c r="F130" s="32" t="n">
        <f aca="false">J130-SUM($K$114:$Q$114)</f>
        <v>0.0146098308509987</v>
      </c>
      <c r="G130" s="32" t="n">
        <f aca="false">E130+F130-D130-C130</f>
        <v>-0.0329829486545308</v>
      </c>
      <c r="H130" s="32"/>
      <c r="J130" s="32" t="n">
        <v>0.0312912355303418</v>
      </c>
    </row>
    <row r="131" customFormat="false" ht="12.8" hidden="false" customHeight="false" outlineLevel="0" collapsed="false">
      <c r="B131" s="5" t="n">
        <f aca="false">B130+1</f>
        <v>2024</v>
      </c>
      <c r="C131" s="61" t="n">
        <f aca="false">SUM('Central pensions'!Y50:Y53)/AVERAGE('Central scenario'!AG50:AG53)</f>
        <v>0.0150374124576434</v>
      </c>
      <c r="D131" s="61" t="n">
        <f aca="false">'Central scenario'!BM13+'Central scenario'!BN13+'Central scenario'!BL13-C131</f>
        <v>0.0939581557560256</v>
      </c>
      <c r="E131" s="61" t="n">
        <f aca="false">'Central scenario'!BK13</f>
        <v>0.0600119163581959</v>
      </c>
      <c r="F131" s="61" t="n">
        <f aca="false">J131-SUM($K$114:$Q$114)</f>
        <v>0.0147425454717507</v>
      </c>
      <c r="G131" s="61" t="n">
        <f aca="false">E131+F131-D131-C131</f>
        <v>-0.0342411063837224</v>
      </c>
      <c r="H131" s="32"/>
      <c r="J131" s="32" t="n">
        <v>0.0314239501510938</v>
      </c>
    </row>
    <row r="132" customFormat="false" ht="12.8" hidden="false" customHeight="false" outlineLevel="0" collapsed="false">
      <c r="B132" s="0" t="n">
        <f aca="false">B131+1</f>
        <v>2025</v>
      </c>
      <c r="C132" s="32" t="n">
        <f aca="false">SUM('Central pensions'!Y54:Y57)/AVERAGE('Central scenario'!AG54:AG57)</f>
        <v>0.0151137754156752</v>
      </c>
      <c r="D132" s="32" t="n">
        <f aca="false">'Central scenario'!BM14+'Central scenario'!BN14+'Central scenario'!BL14-C132</f>
        <v>0.0971444678841442</v>
      </c>
      <c r="E132" s="32" t="n">
        <f aca="false">'Central scenario'!BK14</f>
        <v>0.0611466552846018</v>
      </c>
      <c r="F132" s="32" t="n">
        <f aca="false">J132-SUM($K$114:$Q$114)</f>
        <v>0.0148487389348056</v>
      </c>
      <c r="G132" s="32" t="n">
        <f aca="false">E132+F132-D132-C132</f>
        <v>-0.036262849080412</v>
      </c>
      <c r="H132" s="32"/>
      <c r="J132" s="32" t="n">
        <v>0.0315301436141488</v>
      </c>
    </row>
    <row r="133" customFormat="false" ht="12.8" hidden="false" customHeight="false" outlineLevel="0" collapsed="false">
      <c r="B133" s="5" t="n">
        <f aca="false">B132+1</f>
        <v>2026</v>
      </c>
      <c r="C133" s="61" t="n">
        <f aca="false">SUM('Central pensions'!Y58:Y61)/AVERAGE('Central scenario'!AG58:AG61)</f>
        <v>0.0151062332321408</v>
      </c>
      <c r="D133" s="61" t="n">
        <f aca="false">'Central scenario'!BM15+'Central scenario'!BN15+'Central scenario'!BL15-C133</f>
        <v>0.100239183721187</v>
      </c>
      <c r="E133" s="61" t="n">
        <f aca="false">'Central scenario'!BK15</f>
        <v>0.062541120696925</v>
      </c>
      <c r="F133" s="61" t="n">
        <f aca="false">SUM($D$114:$J$114)-SUM($K$114:$Q$114)-$I$114+$I$116</f>
        <v>0.0161386158857814</v>
      </c>
      <c r="G133" s="61" t="n">
        <f aca="false">E133+F133-D133-C133</f>
        <v>-0.0366656803706218</v>
      </c>
      <c r="H133" s="32"/>
    </row>
    <row r="134" customFormat="false" ht="12.8" hidden="false" customHeight="false" outlineLevel="0" collapsed="false">
      <c r="B134" s="0" t="n">
        <f aca="false">B133+1</f>
        <v>2027</v>
      </c>
      <c r="C134" s="32" t="n">
        <f aca="false">SUM('Central pensions'!Y62:Y65)/AVERAGE('Central scenario'!AG62:AG65)</f>
        <v>0.0149362976491522</v>
      </c>
      <c r="D134" s="32" t="n">
        <f aca="false">'Central scenario'!BM16+'Central scenario'!BN16+'Central scenario'!BL16-C134</f>
        <v>0.101806665711486</v>
      </c>
      <c r="E134" s="32" t="n">
        <f aca="false">'Central scenario'!BK16</f>
        <v>0.062862359076582</v>
      </c>
      <c r="F134" s="32" t="n">
        <f aca="false">SUM($D$114:$J$114)-SUM($K$114:$Q$114)-$I$114+$I$116</f>
        <v>0.0161386158857814</v>
      </c>
      <c r="G134" s="32" t="n">
        <f aca="false">E134+F134-D134-C134</f>
        <v>-0.0377419883982749</v>
      </c>
      <c r="H134" s="32"/>
    </row>
    <row r="135" customFormat="false" ht="12.8" hidden="false" customHeight="false" outlineLevel="0" collapsed="false">
      <c r="B135" s="5" t="n">
        <f aca="false">B134+1</f>
        <v>2028</v>
      </c>
      <c r="C135" s="61" t="n">
        <f aca="false">SUM('Central pensions'!Y66:Y69)/AVERAGE('Central scenario'!AG66:AG69)</f>
        <v>0.0149347485128755</v>
      </c>
      <c r="D135" s="61" t="n">
        <f aca="false">'Central scenario'!BM17+'Central scenario'!BN17+'Central scenario'!BL17-C135</f>
        <v>0.102961023635051</v>
      </c>
      <c r="E135" s="61" t="n">
        <f aca="false">'Central scenario'!BK17</f>
        <v>0.0629061317443137</v>
      </c>
      <c r="F135" s="61" t="n">
        <f aca="false">SUM($D$114:$J$114)-SUM($K$114:$Q$114)-$I$114+$I$116</f>
        <v>0.0161386158857814</v>
      </c>
      <c r="G135" s="61" t="n">
        <f aca="false">E135+F135-D135-C135</f>
        <v>-0.0388510245178319</v>
      </c>
      <c r="H135" s="32"/>
    </row>
    <row r="136" customFormat="false" ht="12.8" hidden="false" customHeight="false" outlineLevel="0" collapsed="false">
      <c r="B136" s="0" t="n">
        <f aca="false">B135+1</f>
        <v>2029</v>
      </c>
      <c r="C136" s="32" t="n">
        <f aca="false">SUM('Central pensions'!Y70:Y73)/AVERAGE('Central scenario'!AG70:AG73)</f>
        <v>0.0144854472959017</v>
      </c>
      <c r="D136" s="32" t="n">
        <f aca="false">'Central scenario'!BM18+'Central scenario'!BN18+'Central scenario'!BL18-C136</f>
        <v>0.103339741705806</v>
      </c>
      <c r="E136" s="32" t="n">
        <f aca="false">'Central scenario'!BK18</f>
        <v>0.0634282916891706</v>
      </c>
      <c r="F136" s="32" t="n">
        <f aca="false">SUM($D$114:$J$114)-SUM($K$114:$Q$114)-$I$114+$I$116</f>
        <v>0.0161386158857814</v>
      </c>
      <c r="G136" s="32" t="n">
        <f aca="false">E136+F136-D136-C136</f>
        <v>-0.0382582814267557</v>
      </c>
      <c r="H136" s="32"/>
    </row>
    <row r="137" customFormat="false" ht="12.8" hidden="false" customHeight="false" outlineLevel="0" collapsed="false">
      <c r="B137" s="5" t="n">
        <f aca="false">B136+1</f>
        <v>2030</v>
      </c>
      <c r="C137" s="61" t="n">
        <f aca="false">SUM('Central pensions'!Y74:Y77)/AVERAGE('Central scenario'!AG74:AG77)</f>
        <v>0.0137516451872953</v>
      </c>
      <c r="D137" s="61" t="n">
        <f aca="false">'Central scenario'!BM19+'Central scenario'!BN19+'Central scenario'!BL19-C137</f>
        <v>0.103346455396305</v>
      </c>
      <c r="E137" s="61" t="n">
        <f aca="false">'Central scenario'!BK19</f>
        <v>0.0639111647416803</v>
      </c>
      <c r="F137" s="61" t="n">
        <f aca="false">SUM($D$114:$J$114)-SUM($K$114:$Q$114)-$I$114+$I$116</f>
        <v>0.0161386158857814</v>
      </c>
      <c r="G137" s="61" t="n">
        <f aca="false">E137+F137-D137-C137</f>
        <v>-0.0370483199561389</v>
      </c>
      <c r="H137" s="32"/>
    </row>
    <row r="138" customFormat="false" ht="12.8" hidden="false" customHeight="false" outlineLevel="0" collapsed="false">
      <c r="B138" s="0" t="n">
        <f aca="false">B137+1</f>
        <v>2031</v>
      </c>
      <c r="C138" s="32" t="n">
        <f aca="false">SUM('Central pensions'!Y78:Y81)/AVERAGE('Central scenario'!AG78:AG81)</f>
        <v>0.0136079869628065</v>
      </c>
      <c r="D138" s="32" t="n">
        <f aca="false">'Central scenario'!BM20+'Central scenario'!BN20+'Central scenario'!BL20-C138</f>
        <v>0.103953508411464</v>
      </c>
      <c r="E138" s="32" t="n">
        <f aca="false">'Central scenario'!BK20</f>
        <v>0.0642591279447275</v>
      </c>
      <c r="F138" s="32" t="n">
        <f aca="false">SUM($D$114:$J$114)-SUM($K$114:$Q$114)-$I$114+$I$116</f>
        <v>0.0161386158857814</v>
      </c>
      <c r="G138" s="32" t="n">
        <f aca="false">E138+F138-D138-C138</f>
        <v>-0.0371637515437612</v>
      </c>
      <c r="H138" s="32"/>
    </row>
    <row r="139" customFormat="false" ht="12.8" hidden="false" customHeight="false" outlineLevel="0" collapsed="false">
      <c r="B139" s="5" t="n">
        <f aca="false">B138+1</f>
        <v>2032</v>
      </c>
      <c r="C139" s="61" t="n">
        <f aca="false">SUM('Central pensions'!Y82:Y85)/AVERAGE('Central scenario'!AG82:AG85)</f>
        <v>0.0130894252510856</v>
      </c>
      <c r="D139" s="61" t="n">
        <f aca="false">'Central scenario'!BM21+'Central scenario'!BN21+'Central scenario'!BL21-C139</f>
        <v>0.103901173018642</v>
      </c>
      <c r="E139" s="61" t="n">
        <f aca="false">'Central scenario'!BK21</f>
        <v>0.0644119280588992</v>
      </c>
      <c r="F139" s="61" t="n">
        <f aca="false">SUM($D$114:$J$114)-SUM($K$114:$Q$114)-$I$114+$I$116</f>
        <v>0.0161386158857814</v>
      </c>
      <c r="G139" s="61" t="n">
        <f aca="false">E139+F139-D139-C139</f>
        <v>-0.0364400543250474</v>
      </c>
      <c r="H139" s="32"/>
    </row>
    <row r="140" customFormat="false" ht="12.8" hidden="false" customHeight="false" outlineLevel="0" collapsed="false">
      <c r="B140" s="0" t="n">
        <f aca="false">B139+1</f>
        <v>2033</v>
      </c>
      <c r="C140" s="32" t="n">
        <f aca="false">SUM('Central pensions'!Y86:Y89)/AVERAGE('Central scenario'!AG86:AG89)</f>
        <v>0.0127085666492361</v>
      </c>
      <c r="D140" s="32" t="n">
        <f aca="false">'Central scenario'!BM22+'Central scenario'!BN22+'Central scenario'!BL22-C140</f>
        <v>0.103755208679089</v>
      </c>
      <c r="E140" s="32" t="n">
        <f aca="false">'Central scenario'!BK22</f>
        <v>0.0645398709869733</v>
      </c>
      <c r="F140" s="32" t="n">
        <f aca="false">SUM($D$114:$J$114)-SUM($K$114:$Q$114)-$I$114+$I$116</f>
        <v>0.0161386158857814</v>
      </c>
      <c r="G140" s="32" t="n">
        <f aca="false">E140+F140-D140-C140</f>
        <v>-0.0357852884555704</v>
      </c>
      <c r="H140" s="32"/>
    </row>
    <row r="141" customFormat="false" ht="12.8" hidden="false" customHeight="false" outlineLevel="0" collapsed="false">
      <c r="B141" s="5" t="n">
        <f aca="false">B140+1</f>
        <v>2034</v>
      </c>
      <c r="C141" s="61" t="n">
        <f aca="false">SUM('Central pensions'!Y90:Y93)/AVERAGE('Central scenario'!AG90:AG93)</f>
        <v>0.0125008260569549</v>
      </c>
      <c r="D141" s="61" t="n">
        <f aca="false">'Central scenario'!BM23+'Central scenario'!BN23+'Central scenario'!BL23-C141</f>
        <v>0.104312944860675</v>
      </c>
      <c r="E141" s="61" t="n">
        <f aca="false">'Central scenario'!BK23</f>
        <v>0.0649473554812439</v>
      </c>
      <c r="F141" s="61" t="n">
        <f aca="false">SUM($D$114:$J$114)-SUM($K$114:$Q$114)-$I$114+$I$116</f>
        <v>0.0161386158857814</v>
      </c>
      <c r="G141" s="61" t="n">
        <f aca="false">E141+F141-D141-C141</f>
        <v>-0.0357277995506045</v>
      </c>
      <c r="H141" s="32"/>
    </row>
    <row r="142" customFormat="false" ht="12.8" hidden="false" customHeight="false" outlineLevel="0" collapsed="false">
      <c r="B142" s="0" t="n">
        <f aca="false">B141+1</f>
        <v>2035</v>
      </c>
      <c r="C142" s="32" t="n">
        <f aca="false">SUM('Central pensions'!Y94:Y97)/AVERAGE('Central scenario'!AG94:AG97)</f>
        <v>0.0121665663456451</v>
      </c>
      <c r="D142" s="32" t="n">
        <f aca="false">'Central scenario'!BM24+'Central scenario'!BN24+'Central scenario'!BL24-C142</f>
        <v>0.104312188172282</v>
      </c>
      <c r="E142" s="32" t="n">
        <f aca="false">'Central scenario'!BK24</f>
        <v>0.065253614577486</v>
      </c>
      <c r="F142" s="32" t="n">
        <f aca="false">SUM($D$114:$J$114)-SUM($K$114:$Q$114)-$I$114+$I$116</f>
        <v>0.0161386158857814</v>
      </c>
      <c r="G142" s="32" t="n">
        <f aca="false">E142+F142-D142-C142</f>
        <v>-0.0350865240546599</v>
      </c>
      <c r="H142" s="32"/>
    </row>
    <row r="143" customFormat="false" ht="12.8" hidden="false" customHeight="false" outlineLevel="0" collapsed="false">
      <c r="B143" s="5" t="n">
        <f aca="false">B142+1</f>
        <v>2036</v>
      </c>
      <c r="C143" s="61" t="n">
        <f aca="false">SUM('Central pensions'!Y98:Y101)/AVERAGE('Central scenario'!AG98:AG101)</f>
        <v>0.0119047390402575</v>
      </c>
      <c r="D143" s="61" t="n">
        <f aca="false">'Central scenario'!BM25+'Central scenario'!BN25+'Central scenario'!BL25-C143</f>
        <v>0.104052593640241</v>
      </c>
      <c r="E143" s="61" t="n">
        <f aca="false">'Central scenario'!BK25</f>
        <v>0.065632142881905</v>
      </c>
      <c r="F143" s="61" t="n">
        <f aca="false">SUM($D$114:$J$114)-SUM($K$114:$Q$114)-$I$114+$I$116</f>
        <v>0.0161386158857814</v>
      </c>
      <c r="G143" s="61" t="n">
        <f aca="false">E143+F143-D143-C143</f>
        <v>-0.0341865739128121</v>
      </c>
      <c r="H143" s="32"/>
    </row>
    <row r="144" customFormat="false" ht="12.8" hidden="false" customHeight="false" outlineLevel="0" collapsed="false">
      <c r="B144" s="0" t="n">
        <f aca="false">B143+1</f>
        <v>2037</v>
      </c>
      <c r="C144" s="32" t="n">
        <f aca="false">SUM('Central pensions'!Y102:Y105)/AVERAGE('Central scenario'!AG102:AG105)</f>
        <v>0.011656169662361</v>
      </c>
      <c r="D144" s="32" t="n">
        <f aca="false">'Central scenario'!BM26+'Central scenario'!BN26+'Central scenario'!BL26-C144</f>
        <v>0.103585889996659</v>
      </c>
      <c r="E144" s="32" t="n">
        <f aca="false">'Central scenario'!BK26</f>
        <v>0.0658074135652349</v>
      </c>
      <c r="F144" s="32" t="n">
        <f aca="false">SUM($D$114:$J$114)-SUM($K$114:$Q$114)-$I$114+$I$116</f>
        <v>0.0161386158857814</v>
      </c>
      <c r="G144" s="32" t="n">
        <f aca="false">E144+F144-D144-C144</f>
        <v>-0.033296030208004</v>
      </c>
      <c r="H144" s="32"/>
    </row>
    <row r="145" customFormat="false" ht="12.8" hidden="false" customHeight="false" outlineLevel="0" collapsed="false">
      <c r="B145" s="5" t="n">
        <f aca="false">B144+1</f>
        <v>2038</v>
      </c>
      <c r="C145" s="61" t="n">
        <f aca="false">SUM('Central pensions'!Y106:Y109)/AVERAGE('Central scenario'!AG106:AG109)</f>
        <v>0.0115214521283177</v>
      </c>
      <c r="D145" s="61" t="n">
        <f aca="false">'Central scenario'!BM27+'Central scenario'!BN27+'Central scenario'!BL27-C145</f>
        <v>0.103080207680387</v>
      </c>
      <c r="E145" s="61" t="n">
        <f aca="false">'Central scenario'!BK27</f>
        <v>0.0661693490670941</v>
      </c>
      <c r="F145" s="61" t="n">
        <f aca="false">SUM($D$114:$J$114)-SUM($K$114:$Q$114)-$I$114+$I$116</f>
        <v>0.0161386158857814</v>
      </c>
      <c r="G145" s="61" t="n">
        <f aca="false">E145+F145-D145-C145</f>
        <v>-0.0322936948558294</v>
      </c>
      <c r="H145" s="32"/>
    </row>
    <row r="146" customFormat="false" ht="12.8" hidden="false" customHeight="false" outlineLevel="0" collapsed="false">
      <c r="B146" s="0" t="n">
        <f aca="false">B145+1</f>
        <v>2039</v>
      </c>
      <c r="C146" s="32" t="n">
        <f aca="false">SUM('Central pensions'!Y110:Y113)/AVERAGE('Central scenario'!AG110:AG113)</f>
        <v>0.0114629371676382</v>
      </c>
      <c r="D146" s="32" t="n">
        <f aca="false">'Central scenario'!BM28+'Central scenario'!BN28+'Central scenario'!BL28-C146</f>
        <v>0.103343994338277</v>
      </c>
      <c r="E146" s="32" t="n">
        <f aca="false">'Central scenario'!BK28</f>
        <v>0.0663028179723603</v>
      </c>
      <c r="F146" s="32" t="n">
        <f aca="false">SUM($D$114:$J$114)-SUM($K$114:$Q$114)-$I$114+$I$116</f>
        <v>0.0161386158857814</v>
      </c>
      <c r="G146" s="32" t="n">
        <f aca="false">E146+F146-D146-C146</f>
        <v>-0.0323654976477737</v>
      </c>
      <c r="H146" s="32"/>
    </row>
    <row r="147" customFormat="false" ht="12.8" hidden="false" customHeight="false" outlineLevel="0" collapsed="false">
      <c r="B147" s="5" t="n">
        <f aca="false">B146+1</f>
        <v>2040</v>
      </c>
      <c r="C147" s="61" t="n">
        <f aca="false">SUM('Central pensions'!Y114:Y117)/AVERAGE('Central scenario'!AG114:AG117)</f>
        <v>0.0109461877190425</v>
      </c>
      <c r="D147" s="61" t="n">
        <f aca="false">'Central scenario'!BM29+'Central scenario'!BN29+'Central scenario'!BL29-C147</f>
        <v>0.102968335760417</v>
      </c>
      <c r="E147" s="61" t="n">
        <f aca="false">'Central scenario'!BK29</f>
        <v>0.0666356251722016</v>
      </c>
      <c r="F147" s="61" t="n">
        <f aca="false">SUM($D$114:$J$114)-SUM($K$114:$Q$114)-$I$114+$I$116</f>
        <v>0.0161386158857814</v>
      </c>
      <c r="G147" s="61" t="n">
        <f aca="false">E147+F147-D147-C147</f>
        <v>-0.0311402824214768</v>
      </c>
      <c r="H147" s="32"/>
    </row>
    <row r="148" customFormat="false" ht="12.8" hidden="false" customHeight="false" outlineLevel="0" collapsed="false">
      <c r="C148" s="61" t="s">
        <v>64</v>
      </c>
      <c r="D148" s="61" t="s">
        <v>171</v>
      </c>
      <c r="E148" s="61" t="s">
        <v>172</v>
      </c>
      <c r="F148" s="61" t="s">
        <v>173</v>
      </c>
      <c r="G148" s="61" t="s">
        <v>174</v>
      </c>
    </row>
    <row r="149" customFormat="false" ht="12.8" hidden="false" customHeight="false" outlineLevel="0" collapsed="false">
      <c r="B149" s="5" t="n">
        <v>2014</v>
      </c>
      <c r="C149" s="61" t="n">
        <f aca="false">-C121</f>
        <v>-0.0100080003976103</v>
      </c>
      <c r="D149" s="61" t="n">
        <f aca="false">-D121</f>
        <v>-0.0636642641339578</v>
      </c>
      <c r="E149" s="61" t="n">
        <f aca="false">E121</f>
        <v>0.0539797598100557</v>
      </c>
      <c r="F149" s="61" t="n">
        <f aca="false">F121</f>
        <v>0.0208507583843275</v>
      </c>
      <c r="G149" s="61" t="n">
        <f aca="false">G121</f>
        <v>0.00115825366281494</v>
      </c>
    </row>
    <row r="150" customFormat="false" ht="12.8" hidden="false" customHeight="false" outlineLevel="0" collapsed="false">
      <c r="B150" s="0" t="n">
        <v>2015</v>
      </c>
      <c r="C150" s="32" t="n">
        <f aca="false">-C122</f>
        <v>-0.0108295290339839</v>
      </c>
      <c r="D150" s="32" t="n">
        <f aca="false">-D122</f>
        <v>-0.0830665025814917</v>
      </c>
      <c r="E150" s="32" t="n">
        <f aca="false">E122</f>
        <v>0.0607395187891978</v>
      </c>
      <c r="F150" s="32" t="n">
        <f aca="false">F122</f>
        <v>0.0212417617908622</v>
      </c>
      <c r="G150" s="32" t="n">
        <f aca="false">G122</f>
        <v>-0.0119147510354155</v>
      </c>
    </row>
    <row r="151" customFormat="false" ht="12.8" hidden="false" customHeight="false" outlineLevel="0" collapsed="false">
      <c r="B151" s="5" t="n">
        <v>2016</v>
      </c>
      <c r="C151" s="61" t="n">
        <f aca="false">-C123</f>
        <v>-0.0120066425234995</v>
      </c>
      <c r="D151" s="61" t="n">
        <f aca="false">-D123</f>
        <v>-0.082141043339025</v>
      </c>
      <c r="E151" s="61" t="n">
        <f aca="false">E123</f>
        <v>0.0611320051364955</v>
      </c>
      <c r="F151" s="61" t="n">
        <f aca="false">F123</f>
        <v>0.0136114589454148</v>
      </c>
      <c r="G151" s="61" t="n">
        <f aca="false">G123</f>
        <v>-0.0194042217806141</v>
      </c>
    </row>
    <row r="152" customFormat="false" ht="12.8" hidden="false" customHeight="false" outlineLevel="0" collapsed="false">
      <c r="B152" s="0" t="n">
        <v>2017</v>
      </c>
      <c r="C152" s="32" t="n">
        <f aca="false">-C124</f>
        <v>-0.0154323264568133</v>
      </c>
      <c r="D152" s="32" t="n">
        <f aca="false">-D124</f>
        <v>-0.084924466669661</v>
      </c>
      <c r="E152" s="32" t="n">
        <f aca="false">E124</f>
        <v>0.0628649338766236</v>
      </c>
      <c r="F152" s="32" t="n">
        <f aca="false">F124</f>
        <v>0.0110564581173711</v>
      </c>
      <c r="G152" s="32" t="n">
        <f aca="false">G124</f>
        <v>-0.0264354011324795</v>
      </c>
    </row>
    <row r="153" customFormat="false" ht="12.8" hidden="false" customHeight="false" outlineLevel="0" collapsed="false">
      <c r="B153" s="5" t="n">
        <f aca="false">B152+1</f>
        <v>2018</v>
      </c>
      <c r="C153" s="61" t="n">
        <f aca="false">-C125</f>
        <v>-0.0142170624303096</v>
      </c>
      <c r="D153" s="61" t="n">
        <f aca="false">-D125</f>
        <v>-0.0822399373724801</v>
      </c>
      <c r="E153" s="61" t="n">
        <f aca="false">E125</f>
        <v>0.0587398562806465</v>
      </c>
      <c r="F153" s="61" t="n">
        <f aca="false">F125</f>
        <v>0.015880266757964</v>
      </c>
      <c r="G153" s="61" t="n">
        <f aca="false">G125</f>
        <v>-0.0218368767641793</v>
      </c>
    </row>
    <row r="154" customFormat="false" ht="12.8" hidden="false" customHeight="false" outlineLevel="0" collapsed="false">
      <c r="B154" s="0" t="n">
        <f aca="false">B153+1</f>
        <v>2019</v>
      </c>
      <c r="C154" s="32" t="n">
        <f aca="false">-C126</f>
        <v>-0.0135381023056581</v>
      </c>
      <c r="D154" s="32" t="n">
        <f aca="false">-D126</f>
        <v>-0.0767398432299661</v>
      </c>
      <c r="E154" s="32" t="n">
        <f aca="false">E126</f>
        <v>0.0515592193109002</v>
      </c>
      <c r="F154" s="32" t="n">
        <f aca="false">F126</f>
        <v>0.0124613870926432</v>
      </c>
      <c r="G154" s="32" t="n">
        <f aca="false">G126</f>
        <v>-0.0262573391320809</v>
      </c>
    </row>
    <row r="155" customFormat="false" ht="12.8" hidden="false" customHeight="false" outlineLevel="0" collapsed="false">
      <c r="B155" s="5" t="n">
        <f aca="false">B154+1</f>
        <v>2020</v>
      </c>
      <c r="C155" s="61" t="n">
        <f aca="false">-C127</f>
        <v>-0.014463357517358</v>
      </c>
      <c r="D155" s="61" t="n">
        <f aca="false">-D127</f>
        <v>-0.092496783252607</v>
      </c>
      <c r="E155" s="61" t="n">
        <f aca="false">E127</f>
        <v>0.0586018837441637</v>
      </c>
      <c r="F155" s="61" t="n">
        <f aca="false">F127</f>
        <v>0.0143162415877108</v>
      </c>
      <c r="G155" s="61" t="n">
        <f aca="false">G127</f>
        <v>-0.0340420154380904</v>
      </c>
    </row>
    <row r="156" customFormat="false" ht="12.8" hidden="false" customHeight="false" outlineLevel="0" collapsed="false">
      <c r="B156" s="0" t="n">
        <f aca="false">B155+1</f>
        <v>2021</v>
      </c>
      <c r="C156" s="32" t="n">
        <f aca="false">-C128</f>
        <v>-0.0132084172148475</v>
      </c>
      <c r="D156" s="32" t="n">
        <f aca="false">-D128</f>
        <v>-0.0829417301732775</v>
      </c>
      <c r="E156" s="32" t="n">
        <f aca="false">E128</f>
        <v>0.0579505195939578</v>
      </c>
      <c r="F156" s="32" t="n">
        <f aca="false">F128</f>
        <v>0.0140853616752376</v>
      </c>
      <c r="G156" s="32" t="n">
        <f aca="false">G128</f>
        <v>-0.0241142661189296</v>
      </c>
    </row>
    <row r="157" customFormat="false" ht="12.8" hidden="false" customHeight="false" outlineLevel="0" collapsed="false">
      <c r="B157" s="5" t="n">
        <f aca="false">B156+1</f>
        <v>2022</v>
      </c>
      <c r="C157" s="61" t="n">
        <f aca="false">-C129</f>
        <v>-0.0141596125282453</v>
      </c>
      <c r="D157" s="61" t="n">
        <f aca="false">-D129</f>
        <v>-0.0877751176671113</v>
      </c>
      <c r="E157" s="61" t="n">
        <f aca="false">E129</f>
        <v>0.0582360596196013</v>
      </c>
      <c r="F157" s="61" t="n">
        <f aca="false">F129</f>
        <v>0.0143611196738877</v>
      </c>
      <c r="G157" s="61" t="n">
        <f aca="false">G129</f>
        <v>-0.0293375509018676</v>
      </c>
    </row>
    <row r="158" customFormat="false" ht="12.8" hidden="false" customHeight="false" outlineLevel="0" collapsed="false">
      <c r="B158" s="0" t="n">
        <f aca="false">B157+1</f>
        <v>2023</v>
      </c>
      <c r="C158" s="32" t="n">
        <f aca="false">-C130</f>
        <v>-0.0147655053403102</v>
      </c>
      <c r="D158" s="32" t="n">
        <f aca="false">-D130</f>
        <v>-0.091519156855689</v>
      </c>
      <c r="E158" s="32" t="n">
        <f aca="false">E130</f>
        <v>0.0586918826904697</v>
      </c>
      <c r="F158" s="32" t="n">
        <f aca="false">F130</f>
        <v>0.0146098308509987</v>
      </c>
      <c r="G158" s="32" t="n">
        <f aca="false">G130</f>
        <v>-0.0329829486545308</v>
      </c>
    </row>
    <row r="159" customFormat="false" ht="12.8" hidden="false" customHeight="false" outlineLevel="0" collapsed="false">
      <c r="B159" s="5" t="n">
        <f aca="false">B158+1</f>
        <v>2024</v>
      </c>
      <c r="C159" s="61" t="n">
        <f aca="false">-C131</f>
        <v>-0.0150374124576434</v>
      </c>
      <c r="D159" s="61" t="n">
        <f aca="false">-D131</f>
        <v>-0.0939581557560256</v>
      </c>
      <c r="E159" s="61" t="n">
        <f aca="false">E131</f>
        <v>0.0600119163581959</v>
      </c>
      <c r="F159" s="61" t="n">
        <f aca="false">F131</f>
        <v>0.0147425454717507</v>
      </c>
      <c r="G159" s="61" t="n">
        <f aca="false">G131</f>
        <v>-0.0342411063837224</v>
      </c>
    </row>
    <row r="160" customFormat="false" ht="12.8" hidden="false" customHeight="false" outlineLevel="0" collapsed="false">
      <c r="B160" s="0" t="n">
        <f aca="false">B159+1</f>
        <v>2025</v>
      </c>
      <c r="C160" s="32" t="n">
        <f aca="false">-C132</f>
        <v>-0.0151137754156752</v>
      </c>
      <c r="D160" s="32" t="n">
        <f aca="false">-D132</f>
        <v>-0.0971444678841442</v>
      </c>
      <c r="E160" s="32" t="n">
        <f aca="false">E132</f>
        <v>0.0611466552846018</v>
      </c>
      <c r="F160" s="32" t="n">
        <f aca="false">F132</f>
        <v>0.0148487389348056</v>
      </c>
      <c r="G160" s="32" t="n">
        <f aca="false">G132</f>
        <v>-0.036262849080412</v>
      </c>
    </row>
    <row r="161" customFormat="false" ht="12.8" hidden="false" customHeight="false" outlineLevel="0" collapsed="false">
      <c r="B161" s="5" t="n">
        <f aca="false">B160+1</f>
        <v>2026</v>
      </c>
      <c r="C161" s="61" t="n">
        <f aca="false">-C133</f>
        <v>-0.0151062332321408</v>
      </c>
      <c r="D161" s="61" t="n">
        <f aca="false">-D133</f>
        <v>-0.100239183721187</v>
      </c>
      <c r="E161" s="61" t="n">
        <f aca="false">E133</f>
        <v>0.062541120696925</v>
      </c>
      <c r="F161" s="61" t="n">
        <f aca="false">F133</f>
        <v>0.0161386158857814</v>
      </c>
      <c r="G161" s="61" t="n">
        <f aca="false">G133</f>
        <v>-0.0366656803706218</v>
      </c>
    </row>
    <row r="162" customFormat="false" ht="12.8" hidden="false" customHeight="false" outlineLevel="0" collapsed="false">
      <c r="B162" s="0" t="n">
        <f aca="false">B161+1</f>
        <v>2027</v>
      </c>
      <c r="C162" s="32" t="n">
        <f aca="false">-C134</f>
        <v>-0.0149362976491522</v>
      </c>
      <c r="D162" s="32" t="n">
        <f aca="false">-D134</f>
        <v>-0.101806665711486</v>
      </c>
      <c r="E162" s="32" t="n">
        <f aca="false">E134</f>
        <v>0.062862359076582</v>
      </c>
      <c r="F162" s="32" t="n">
        <f aca="false">F134</f>
        <v>0.0161386158857814</v>
      </c>
      <c r="G162" s="32" t="n">
        <f aca="false">G134</f>
        <v>-0.0377419883982749</v>
      </c>
    </row>
    <row r="163" customFormat="false" ht="12.8" hidden="false" customHeight="false" outlineLevel="0" collapsed="false">
      <c r="B163" s="5" t="n">
        <f aca="false">B162+1</f>
        <v>2028</v>
      </c>
      <c r="C163" s="61" t="n">
        <f aca="false">-C135</f>
        <v>-0.0149347485128755</v>
      </c>
      <c r="D163" s="61" t="n">
        <f aca="false">-D135</f>
        <v>-0.102961023635051</v>
      </c>
      <c r="E163" s="61" t="n">
        <f aca="false">E135</f>
        <v>0.0629061317443137</v>
      </c>
      <c r="F163" s="61" t="n">
        <f aca="false">F135</f>
        <v>0.0161386158857814</v>
      </c>
      <c r="G163" s="61" t="n">
        <f aca="false">G135</f>
        <v>-0.0388510245178319</v>
      </c>
    </row>
    <row r="164" customFormat="false" ht="12.8" hidden="false" customHeight="false" outlineLevel="0" collapsed="false">
      <c r="B164" s="0" t="n">
        <f aca="false">B163+1</f>
        <v>2029</v>
      </c>
      <c r="C164" s="32" t="n">
        <f aca="false">-C136</f>
        <v>-0.0144854472959017</v>
      </c>
      <c r="D164" s="32" t="n">
        <f aca="false">-D136</f>
        <v>-0.103339741705806</v>
      </c>
      <c r="E164" s="32" t="n">
        <f aca="false">E136</f>
        <v>0.0634282916891706</v>
      </c>
      <c r="F164" s="32" t="n">
        <f aca="false">F136</f>
        <v>0.0161386158857814</v>
      </c>
      <c r="G164" s="32" t="n">
        <f aca="false">G136</f>
        <v>-0.0382582814267557</v>
      </c>
    </row>
    <row r="165" customFormat="false" ht="12.8" hidden="false" customHeight="false" outlineLevel="0" collapsed="false">
      <c r="B165" s="5" t="n">
        <f aca="false">B164+1</f>
        <v>2030</v>
      </c>
      <c r="C165" s="61" t="n">
        <f aca="false">-C137</f>
        <v>-0.0137516451872953</v>
      </c>
      <c r="D165" s="61" t="n">
        <f aca="false">-D137</f>
        <v>-0.103346455396305</v>
      </c>
      <c r="E165" s="61" t="n">
        <f aca="false">E137</f>
        <v>0.0639111647416803</v>
      </c>
      <c r="F165" s="61" t="n">
        <f aca="false">F137</f>
        <v>0.0161386158857814</v>
      </c>
      <c r="G165" s="61" t="n">
        <f aca="false">G137</f>
        <v>-0.0370483199561389</v>
      </c>
    </row>
    <row r="166" customFormat="false" ht="12.8" hidden="false" customHeight="false" outlineLevel="0" collapsed="false">
      <c r="B166" s="0" t="n">
        <f aca="false">B165+1</f>
        <v>2031</v>
      </c>
      <c r="C166" s="32" t="n">
        <f aca="false">-C138</f>
        <v>-0.0136079869628065</v>
      </c>
      <c r="D166" s="32" t="n">
        <f aca="false">-D138</f>
        <v>-0.103953508411464</v>
      </c>
      <c r="E166" s="32" t="n">
        <f aca="false">E138</f>
        <v>0.0642591279447275</v>
      </c>
      <c r="F166" s="32" t="n">
        <f aca="false">F138</f>
        <v>0.0161386158857814</v>
      </c>
      <c r="G166" s="32" t="n">
        <f aca="false">G138</f>
        <v>-0.0371637515437612</v>
      </c>
    </row>
    <row r="167" customFormat="false" ht="12.8" hidden="false" customHeight="false" outlineLevel="0" collapsed="false">
      <c r="B167" s="5" t="n">
        <f aca="false">B166+1</f>
        <v>2032</v>
      </c>
      <c r="C167" s="61" t="n">
        <f aca="false">-C139</f>
        <v>-0.0130894252510856</v>
      </c>
      <c r="D167" s="61" t="n">
        <f aca="false">-D139</f>
        <v>-0.103901173018642</v>
      </c>
      <c r="E167" s="61" t="n">
        <f aca="false">E139</f>
        <v>0.0644119280588992</v>
      </c>
      <c r="F167" s="61" t="n">
        <f aca="false">F139</f>
        <v>0.0161386158857814</v>
      </c>
      <c r="G167" s="61" t="n">
        <f aca="false">G139</f>
        <v>-0.0364400543250474</v>
      </c>
    </row>
    <row r="168" customFormat="false" ht="12.8" hidden="false" customHeight="false" outlineLevel="0" collapsed="false">
      <c r="B168" s="0" t="n">
        <f aca="false">B167+1</f>
        <v>2033</v>
      </c>
      <c r="C168" s="32" t="n">
        <f aca="false">-C140</f>
        <v>-0.0127085666492361</v>
      </c>
      <c r="D168" s="32" t="n">
        <f aca="false">-D140</f>
        <v>-0.103755208679089</v>
      </c>
      <c r="E168" s="32" t="n">
        <f aca="false">E140</f>
        <v>0.0645398709869733</v>
      </c>
      <c r="F168" s="32" t="n">
        <f aca="false">F140</f>
        <v>0.0161386158857814</v>
      </c>
      <c r="G168" s="32" t="n">
        <f aca="false">G140</f>
        <v>-0.0357852884555704</v>
      </c>
    </row>
    <row r="169" customFormat="false" ht="12.8" hidden="false" customHeight="false" outlineLevel="0" collapsed="false">
      <c r="B169" s="5" t="n">
        <f aca="false">B168+1</f>
        <v>2034</v>
      </c>
      <c r="C169" s="61" t="n">
        <f aca="false">-C141</f>
        <v>-0.0125008260569549</v>
      </c>
      <c r="D169" s="61" t="n">
        <f aca="false">-D141</f>
        <v>-0.104312944860675</v>
      </c>
      <c r="E169" s="61" t="n">
        <f aca="false">E141</f>
        <v>0.0649473554812439</v>
      </c>
      <c r="F169" s="61" t="n">
        <f aca="false">F141</f>
        <v>0.0161386158857814</v>
      </c>
      <c r="G169" s="61" t="n">
        <f aca="false">G141</f>
        <v>-0.0357277995506045</v>
      </c>
    </row>
    <row r="170" customFormat="false" ht="12.8" hidden="false" customHeight="false" outlineLevel="0" collapsed="false">
      <c r="B170" s="0" t="n">
        <f aca="false">B169+1</f>
        <v>2035</v>
      </c>
      <c r="C170" s="32" t="n">
        <f aca="false">-C142</f>
        <v>-0.0121665663456451</v>
      </c>
      <c r="D170" s="32" t="n">
        <f aca="false">-D142</f>
        <v>-0.104312188172282</v>
      </c>
      <c r="E170" s="32" t="n">
        <f aca="false">E142</f>
        <v>0.065253614577486</v>
      </c>
      <c r="F170" s="32" t="n">
        <f aca="false">F142</f>
        <v>0.0161386158857814</v>
      </c>
      <c r="G170" s="32" t="n">
        <f aca="false">G142</f>
        <v>-0.0350865240546599</v>
      </c>
    </row>
    <row r="171" customFormat="false" ht="12.8" hidden="false" customHeight="false" outlineLevel="0" collapsed="false">
      <c r="B171" s="5" t="n">
        <f aca="false">B170+1</f>
        <v>2036</v>
      </c>
      <c r="C171" s="61" t="n">
        <f aca="false">-C143</f>
        <v>-0.0119047390402575</v>
      </c>
      <c r="D171" s="61" t="n">
        <f aca="false">-D143</f>
        <v>-0.104052593640241</v>
      </c>
      <c r="E171" s="61" t="n">
        <f aca="false">E143</f>
        <v>0.065632142881905</v>
      </c>
      <c r="F171" s="61" t="n">
        <f aca="false">F143</f>
        <v>0.0161386158857814</v>
      </c>
      <c r="G171" s="61" t="n">
        <f aca="false">G143</f>
        <v>-0.0341865739128121</v>
      </c>
    </row>
    <row r="172" customFormat="false" ht="12.8" hidden="false" customHeight="false" outlineLevel="0" collapsed="false">
      <c r="B172" s="0" t="n">
        <f aca="false">B171+1</f>
        <v>2037</v>
      </c>
      <c r="C172" s="32" t="n">
        <f aca="false">-C144</f>
        <v>-0.011656169662361</v>
      </c>
      <c r="D172" s="32" t="n">
        <f aca="false">-D144</f>
        <v>-0.103585889996659</v>
      </c>
      <c r="E172" s="32" t="n">
        <f aca="false">E144</f>
        <v>0.0658074135652349</v>
      </c>
      <c r="F172" s="32" t="n">
        <f aca="false">F144</f>
        <v>0.0161386158857814</v>
      </c>
      <c r="G172" s="32" t="n">
        <f aca="false">G144</f>
        <v>-0.033296030208004</v>
      </c>
    </row>
    <row r="173" customFormat="false" ht="12.8" hidden="false" customHeight="false" outlineLevel="0" collapsed="false">
      <c r="B173" s="5" t="n">
        <f aca="false">B172+1</f>
        <v>2038</v>
      </c>
      <c r="C173" s="61" t="n">
        <f aca="false">-C145</f>
        <v>-0.0115214521283177</v>
      </c>
      <c r="D173" s="61" t="n">
        <f aca="false">-D145</f>
        <v>-0.103080207680387</v>
      </c>
      <c r="E173" s="61" t="n">
        <f aca="false">E145</f>
        <v>0.0661693490670941</v>
      </c>
      <c r="F173" s="61" t="n">
        <f aca="false">F145</f>
        <v>0.0161386158857814</v>
      </c>
      <c r="G173" s="61" t="n">
        <f aca="false">G145</f>
        <v>-0.0322936948558294</v>
      </c>
    </row>
    <row r="174" customFormat="false" ht="12.8" hidden="false" customHeight="false" outlineLevel="0" collapsed="false">
      <c r="B174" s="0" t="n">
        <f aca="false">B173+1</f>
        <v>2039</v>
      </c>
      <c r="C174" s="32" t="n">
        <f aca="false">-C146</f>
        <v>-0.0114629371676382</v>
      </c>
      <c r="D174" s="32" t="n">
        <f aca="false">-D146</f>
        <v>-0.103343994338277</v>
      </c>
      <c r="E174" s="32" t="n">
        <f aca="false">E146</f>
        <v>0.0663028179723603</v>
      </c>
      <c r="F174" s="32" t="n">
        <f aca="false">F146</f>
        <v>0.0161386158857814</v>
      </c>
      <c r="G174" s="32" t="n">
        <f aca="false">G146</f>
        <v>-0.0323654976477737</v>
      </c>
    </row>
    <row r="175" customFormat="false" ht="12.8" hidden="false" customHeight="false" outlineLevel="0" collapsed="false">
      <c r="B175" s="5" t="n">
        <f aca="false">B174+1</f>
        <v>2040</v>
      </c>
      <c r="C175" s="61" t="n">
        <f aca="false">-C147</f>
        <v>-0.0109461877190425</v>
      </c>
      <c r="D175" s="61" t="n">
        <f aca="false">-D147</f>
        <v>-0.102968335760417</v>
      </c>
      <c r="E175" s="61" t="n">
        <f aca="false">E147</f>
        <v>0.0666356251722016</v>
      </c>
      <c r="F175" s="61" t="n">
        <f aca="false">F147</f>
        <v>0.0161386158857814</v>
      </c>
      <c r="G175" s="61" t="n">
        <f aca="false">G147</f>
        <v>-0.0311402824214768</v>
      </c>
    </row>
  </sheetData>
  <mergeCells count="2">
    <mergeCell ref="C55:H55"/>
    <mergeCell ref="J55:P5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X1" colorId="64" zoomScale="75" zoomScaleNormal="75" zoomScalePageLayoutView="100" workbookViewId="0">
      <selection pane="topLeft" activeCell="AA37" activeCellId="0" sqref="AA37"/>
    </sheetView>
  </sheetViews>
  <sheetFormatPr defaultColWidth="9.25390625" defaultRowHeight="12.8" zeroHeight="false" outlineLevelRow="0" outlineLevelCol="0"/>
  <cols>
    <col collapsed="false" customWidth="true" hidden="false" outlineLevel="0" max="7" min="6" style="110" width="14.46"/>
    <col collapsed="false" customWidth="true" hidden="false" outlineLevel="0" max="8" min="8" style="0" width="14.46"/>
    <col collapsed="false" customWidth="true" hidden="false" outlineLevel="0" max="9" min="9" style="0" width="13.97"/>
    <col collapsed="false" customWidth="true" hidden="false" outlineLevel="0" max="11" min="10" style="110" width="8.83"/>
    <col collapsed="false" customWidth="true" hidden="false" outlineLevel="0" max="14" min="14" style="110" width="8.83"/>
    <col collapsed="false" customWidth="true" hidden="false" outlineLevel="0" max="18" min="17" style="0" width="11.76"/>
    <col collapsed="false" customWidth="true" hidden="false" outlineLevel="0" max="24" min="24" style="0" width="17.26"/>
    <col collapsed="false" customWidth="true" hidden="false" outlineLevel="0" max="25" min="25" style="0" width="13.52"/>
  </cols>
  <sheetData>
    <row r="1" customFormat="false" ht="12.8" hidden="false" customHeight="true" outlineLevel="0" collapsed="false">
      <c r="A1" s="139"/>
      <c r="B1" s="140"/>
      <c r="C1" s="139"/>
      <c r="D1" s="139"/>
      <c r="E1" s="139"/>
      <c r="F1" s="141" t="s">
        <v>175</v>
      </c>
      <c r="G1" s="141" t="s">
        <v>176</v>
      </c>
      <c r="H1" s="139"/>
      <c r="I1" s="139"/>
      <c r="J1" s="142" t="s">
        <v>177</v>
      </c>
      <c r="K1" s="142" t="s">
        <v>178</v>
      </c>
      <c r="L1" s="139"/>
      <c r="M1" s="143"/>
      <c r="N1" s="144" t="s">
        <v>179</v>
      </c>
      <c r="O1" s="139"/>
      <c r="P1" s="140"/>
      <c r="Q1" s="139"/>
      <c r="R1" s="139"/>
      <c r="S1" s="139"/>
      <c r="T1" s="139"/>
      <c r="U1" s="140"/>
      <c r="V1" s="139"/>
      <c r="W1" s="139"/>
      <c r="X1" s="139"/>
      <c r="Y1" s="139"/>
      <c r="Z1" s="139"/>
      <c r="AA1" s="139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</row>
    <row r="2" customFormat="false" ht="12.8" hidden="false" customHeight="true" outlineLevel="0" collapsed="false">
      <c r="A2" s="139"/>
      <c r="B2" s="140"/>
      <c r="C2" s="139"/>
      <c r="D2" s="139"/>
      <c r="E2" s="139"/>
      <c r="F2" s="142" t="s">
        <v>180</v>
      </c>
      <c r="G2" s="142" t="s">
        <v>181</v>
      </c>
      <c r="H2" s="139"/>
      <c r="I2" s="139"/>
      <c r="J2" s="144"/>
      <c r="K2" s="144"/>
      <c r="L2" s="139"/>
      <c r="M2" s="143"/>
      <c r="N2" s="144" t="s">
        <v>182</v>
      </c>
      <c r="O2" s="139"/>
      <c r="P2" s="140"/>
      <c r="Q2" s="139"/>
      <c r="R2" s="139"/>
      <c r="S2" s="139"/>
      <c r="T2" s="139"/>
      <c r="U2" s="140"/>
      <c r="V2" s="139"/>
      <c r="W2" s="139"/>
      <c r="X2" s="139"/>
      <c r="Y2" s="139"/>
      <c r="Z2" s="139"/>
      <c r="AA2" s="139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  <c r="AW2" s="145"/>
      <c r="AX2" s="145"/>
      <c r="AY2" s="145"/>
      <c r="AZ2" s="145"/>
      <c r="BA2" s="145"/>
      <c r="BB2" s="145"/>
      <c r="BC2" s="145"/>
      <c r="BD2" s="145"/>
      <c r="BE2" s="145"/>
      <c r="BF2" s="145"/>
      <c r="BG2" s="145"/>
      <c r="BH2" s="145"/>
      <c r="BI2" s="145"/>
      <c r="BJ2" s="145"/>
      <c r="BK2" s="145"/>
      <c r="BL2" s="145"/>
    </row>
    <row r="3" customFormat="false" ht="73.75" hidden="false" customHeight="true" outlineLevel="0" collapsed="false">
      <c r="A3" s="146" t="s">
        <v>183</v>
      </c>
      <c r="B3" s="147"/>
      <c r="C3" s="146" t="s">
        <v>184</v>
      </c>
      <c r="D3" s="146" t="s">
        <v>185</v>
      </c>
      <c r="E3" s="146" t="s">
        <v>186</v>
      </c>
      <c r="F3" s="148" t="s">
        <v>187</v>
      </c>
      <c r="G3" s="148" t="s">
        <v>188</v>
      </c>
      <c r="H3" s="146" t="s">
        <v>189</v>
      </c>
      <c r="I3" s="146" t="s">
        <v>190</v>
      </c>
      <c r="J3" s="148" t="s">
        <v>191</v>
      </c>
      <c r="K3" s="148" t="s">
        <v>192</v>
      </c>
      <c r="L3" s="146" t="s">
        <v>193</v>
      </c>
      <c r="M3" s="149" t="s">
        <v>194</v>
      </c>
      <c r="N3" s="148" t="s">
        <v>195</v>
      </c>
      <c r="O3" s="146" t="s">
        <v>196</v>
      </c>
      <c r="P3" s="147" t="s">
        <v>197</v>
      </c>
      <c r="Q3" s="146" t="s">
        <v>198</v>
      </c>
      <c r="R3" s="146" t="s">
        <v>199</v>
      </c>
      <c r="S3" s="146" t="s">
        <v>200</v>
      </c>
      <c r="T3" s="146" t="s">
        <v>201</v>
      </c>
      <c r="U3" s="147" t="s">
        <v>202</v>
      </c>
      <c r="V3" s="146" t="s">
        <v>203</v>
      </c>
      <c r="W3" s="146" t="s">
        <v>204</v>
      </c>
      <c r="X3" s="146" t="s">
        <v>205</v>
      </c>
      <c r="Y3" s="146" t="s">
        <v>206</v>
      </c>
      <c r="Z3" s="146" t="s">
        <v>207</v>
      </c>
      <c r="AA3" s="148" t="s">
        <v>208</v>
      </c>
      <c r="AB3" s="148" t="s">
        <v>209</v>
      </c>
      <c r="AC3" s="146"/>
      <c r="AD3" s="146"/>
      <c r="AE3" s="150"/>
      <c r="AF3" s="150"/>
      <c r="AG3" s="150"/>
      <c r="AH3" s="150"/>
      <c r="AI3" s="150"/>
      <c r="AJ3" s="150"/>
      <c r="AK3" s="150"/>
      <c r="AL3" s="150"/>
      <c r="AM3" s="150"/>
      <c r="AN3" s="150"/>
      <c r="AO3" s="150"/>
      <c r="AP3" s="150"/>
      <c r="AQ3" s="150"/>
      <c r="AR3" s="150"/>
      <c r="AS3" s="150"/>
      <c r="AT3" s="150"/>
      <c r="AU3" s="150"/>
      <c r="AV3" s="150"/>
      <c r="AW3" s="150"/>
      <c r="AX3" s="150"/>
      <c r="AY3" s="150"/>
      <c r="AZ3" s="150"/>
      <c r="BA3" s="150"/>
      <c r="BB3" s="150"/>
      <c r="BC3" s="150"/>
      <c r="BD3" s="150"/>
      <c r="BE3" s="150"/>
      <c r="BF3" s="150"/>
      <c r="BG3" s="150"/>
      <c r="BH3" s="150"/>
      <c r="BI3" s="150"/>
      <c r="BJ3" s="150"/>
      <c r="BK3" s="150"/>
      <c r="BL3" s="150"/>
    </row>
    <row r="4" customFormat="false" ht="12.8" hidden="false" customHeight="false" outlineLevel="0" collapsed="false">
      <c r="A4" s="151" t="s">
        <v>210</v>
      </c>
      <c r="B4" s="152"/>
      <c r="C4" s="151" t="n">
        <v>2014</v>
      </c>
      <c r="D4" s="151" t="n">
        <v>1</v>
      </c>
      <c r="E4" s="151" t="n">
        <v>1005</v>
      </c>
      <c r="F4" s="153" t="n">
        <v>13919743</v>
      </c>
      <c r="G4" s="153" t="n">
        <v>13367098</v>
      </c>
      <c r="H4" s="154" t="n">
        <f aca="false">F4-J4</f>
        <v>13919743</v>
      </c>
      <c r="I4" s="154" t="n">
        <f aca="false">G4-K4</f>
        <v>13367098</v>
      </c>
      <c r="J4" s="155"/>
      <c r="K4" s="155"/>
      <c r="L4" s="154" t="n">
        <f aca="false">H4-I4</f>
        <v>552645</v>
      </c>
      <c r="M4" s="154" t="n">
        <f aca="false">J4-K4</f>
        <v>0</v>
      </c>
      <c r="N4" s="155" t="n">
        <v>2431521</v>
      </c>
      <c r="O4" s="156" t="n">
        <v>68064666.1181856</v>
      </c>
      <c r="P4" s="151" t="n">
        <f aca="false">O4/I4</f>
        <v>5.09195534574412</v>
      </c>
      <c r="Q4" s="154" t="n">
        <f aca="false">I4*5.5017049523</f>
        <v>73541829.2644794</v>
      </c>
      <c r="R4" s="154" t="n">
        <v>11018747.8054275</v>
      </c>
      <c r="S4" s="154" t="n">
        <v>2463940.91347832</v>
      </c>
      <c r="T4" s="156" t="n">
        <v>13733232.3112091</v>
      </c>
      <c r="U4" s="151" t="n">
        <f aca="false">R4/N4</f>
        <v>4.53162765422445</v>
      </c>
      <c r="V4" s="152"/>
      <c r="W4" s="152"/>
      <c r="X4" s="154" t="n">
        <f aca="false">N4*U12+L4*P13</f>
        <v>15657663.7612308</v>
      </c>
      <c r="Y4" s="154" t="n">
        <f aca="false">N4*5.1890047538</f>
        <v>12617174.0279645</v>
      </c>
      <c r="Z4" s="154" t="n">
        <f aca="false">L4*5.5017049523</f>
        <v>3040489.73336383</v>
      </c>
      <c r="AA4" s="154"/>
      <c r="AB4" s="154"/>
      <c r="AC4" s="154"/>
      <c r="AD4" s="154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1"/>
      <c r="BA4" s="151"/>
      <c r="BB4" s="151"/>
      <c r="BC4" s="151"/>
      <c r="BD4" s="151"/>
      <c r="BE4" s="151"/>
      <c r="BF4" s="151"/>
      <c r="BG4" s="151"/>
      <c r="BH4" s="151"/>
      <c r="BI4" s="151"/>
      <c r="BJ4" s="151"/>
      <c r="BK4" s="151"/>
      <c r="BL4" s="151"/>
    </row>
    <row r="5" customFormat="false" ht="12.8" hidden="false" customHeight="false" outlineLevel="0" collapsed="false">
      <c r="B5" s="152"/>
      <c r="C5" s="151" t="n">
        <v>2014</v>
      </c>
      <c r="D5" s="151" t="n">
        <v>2</v>
      </c>
      <c r="E5" s="151" t="n">
        <v>1004</v>
      </c>
      <c r="F5" s="153" t="n">
        <v>14482790</v>
      </c>
      <c r="G5" s="153" t="n">
        <v>13911325</v>
      </c>
      <c r="H5" s="154" t="n">
        <f aca="false">F5-J5</f>
        <v>14482790</v>
      </c>
      <c r="I5" s="154" t="n">
        <f aca="false">G5-K5</f>
        <v>13911325</v>
      </c>
      <c r="J5" s="155"/>
      <c r="K5" s="155"/>
      <c r="L5" s="154" t="n">
        <f aca="false">H5-I5</f>
        <v>571465</v>
      </c>
      <c r="M5" s="154" t="n">
        <f aca="false">J5-K5</f>
        <v>0</v>
      </c>
      <c r="N5" s="155" t="n">
        <v>2156056</v>
      </c>
      <c r="O5" s="156" t="n">
        <v>80470827.8892677</v>
      </c>
      <c r="P5" s="151" t="n">
        <f aca="false">O5/I5</f>
        <v>5.78455523749662</v>
      </c>
      <c r="Q5" s="154" t="n">
        <f aca="false">I5*5.5017049523</f>
        <v>76536005.6455548</v>
      </c>
      <c r="R5" s="154" t="n">
        <v>13090128.797517</v>
      </c>
      <c r="S5" s="154" t="n">
        <v>2913043.96959149</v>
      </c>
      <c r="T5" s="156" t="n">
        <v>16270046.9661959</v>
      </c>
      <c r="U5" s="151" t="n">
        <f aca="false">R5/N5</f>
        <v>6.07133061363759</v>
      </c>
      <c r="V5" s="152"/>
      <c r="W5" s="152"/>
      <c r="X5" s="154" t="n">
        <f aca="false">N5*5.1890047538+L5*5.5017049523</f>
        <v>14331816.6540251</v>
      </c>
      <c r="Y5" s="154" t="n">
        <f aca="false">N5*5.1890047538</f>
        <v>11187784.833459</v>
      </c>
      <c r="Z5" s="154" t="n">
        <f aca="false">L5*5.5017049523</f>
        <v>3144031.82056612</v>
      </c>
      <c r="AA5" s="154"/>
      <c r="AB5" s="154"/>
      <c r="AC5" s="154"/>
      <c r="AD5" s="154"/>
    </row>
    <row r="6" customFormat="false" ht="12.8" hidden="false" customHeight="false" outlineLevel="0" collapsed="false">
      <c r="B6" s="152"/>
      <c r="C6" s="151" t="n">
        <v>2014</v>
      </c>
      <c r="D6" s="151" t="n">
        <v>3</v>
      </c>
      <c r="E6" s="151" t="n">
        <v>1003</v>
      </c>
      <c r="F6" s="153" t="n">
        <v>15149966</v>
      </c>
      <c r="G6" s="153" t="n">
        <v>14531608</v>
      </c>
      <c r="H6" s="154" t="n">
        <f aca="false">F6-J6</f>
        <v>15149966</v>
      </c>
      <c r="I6" s="154" t="n">
        <f aca="false">G6-K6</f>
        <v>14531608</v>
      </c>
      <c r="J6" s="155"/>
      <c r="K6" s="155"/>
      <c r="L6" s="154" t="n">
        <f aca="false">H6-I6</f>
        <v>618358</v>
      </c>
      <c r="M6" s="154" t="n">
        <f aca="false">J6-K6</f>
        <v>0</v>
      </c>
      <c r="N6" s="155" t="n">
        <v>2697106</v>
      </c>
      <c r="O6" s="156" t="n">
        <v>71025009.1540406</v>
      </c>
      <c r="P6" s="151" t="n">
        <f aca="false">O6/I6</f>
        <v>4.88762215124717</v>
      </c>
      <c r="Q6" s="154" t="n">
        <f aca="false">I6*5.5017049523</f>
        <v>79948619.6984823</v>
      </c>
      <c r="R6" s="154" t="n">
        <v>13303482.9648562</v>
      </c>
      <c r="S6" s="154" t="n">
        <v>2571105.33137627</v>
      </c>
      <c r="T6" s="156" t="n">
        <v>17670963.688597</v>
      </c>
      <c r="U6" s="151" t="n">
        <f aca="false">R6/N6</f>
        <v>4.93250282519716</v>
      </c>
      <c r="V6" s="152"/>
      <c r="W6" s="152"/>
      <c r="X6" s="154" t="n">
        <f aca="false">N6*5.1890047538+L6*5.5017049523</f>
        <v>17397319.1263968</v>
      </c>
      <c r="Y6" s="154" t="n">
        <f aca="false">N6*5.1890047538</f>
        <v>13995295.8555025</v>
      </c>
      <c r="Z6" s="154" t="n">
        <f aca="false">L6*5.5017049523</f>
        <v>3402023.27089432</v>
      </c>
      <c r="AA6" s="154"/>
      <c r="AB6" s="154"/>
      <c r="AC6" s="154"/>
      <c r="AD6" s="154"/>
    </row>
    <row r="7" customFormat="false" ht="12.8" hidden="false" customHeight="false" outlineLevel="0" collapsed="false">
      <c r="B7" s="152"/>
      <c r="C7" s="151" t="n">
        <v>2014</v>
      </c>
      <c r="D7" s="151" t="n">
        <v>4</v>
      </c>
      <c r="E7" s="151" t="n">
        <v>160</v>
      </c>
      <c r="F7" s="153" t="n">
        <v>15745971</v>
      </c>
      <c r="G7" s="153" t="n">
        <v>15148486</v>
      </c>
      <c r="H7" s="154" t="n">
        <f aca="false">F7-J7</f>
        <v>15745971</v>
      </c>
      <c r="I7" s="154" t="n">
        <f aca="false">G7-K7</f>
        <v>15148486</v>
      </c>
      <c r="J7" s="155"/>
      <c r="K7" s="155"/>
      <c r="L7" s="154" t="n">
        <f aca="false">H7-I7</f>
        <v>597485</v>
      </c>
      <c r="M7" s="154" t="n">
        <f aca="false">J7-K7</f>
        <v>0</v>
      </c>
      <c r="N7" s="155" t="n">
        <v>2598761</v>
      </c>
      <c r="O7" s="156" t="n">
        <v>90838150.786</v>
      </c>
      <c r="P7" s="151" t="n">
        <f aca="false">O7/I7</f>
        <v>5.99651679950062</v>
      </c>
      <c r="Q7" s="154" t="n">
        <f aca="false">I7*5.5017049523</f>
        <v>83342500.4460472</v>
      </c>
      <c r="R7" s="154" t="n">
        <v>12713686.068</v>
      </c>
      <c r="S7" s="154" t="n">
        <v>3288341.0584532</v>
      </c>
      <c r="T7" s="156" t="n">
        <v>17161490.7544532</v>
      </c>
      <c r="U7" s="151" t="n">
        <f aca="false">R7/N7</f>
        <v>4.89221058342803</v>
      </c>
      <c r="V7" s="152"/>
      <c r="W7" s="152"/>
      <c r="X7" s="154" t="n">
        <f aca="false">N7*5.1890047538+L7*5.5017049523</f>
        <v>16772169.366415</v>
      </c>
      <c r="Y7" s="154" t="n">
        <f aca="false">N7*5.1890047538</f>
        <v>13484983.18299</v>
      </c>
      <c r="Z7" s="154" t="n">
        <f aca="false">L7*5.5017049523</f>
        <v>3287186.18342497</v>
      </c>
      <c r="AA7" s="154"/>
      <c r="AB7" s="154"/>
      <c r="AC7" s="154"/>
      <c r="AD7" s="154"/>
    </row>
    <row r="8" customFormat="false" ht="12.8" hidden="false" customHeight="false" outlineLevel="0" collapsed="false">
      <c r="B8" s="152"/>
      <c r="C8" s="151" t="n">
        <f aca="false">C4+1</f>
        <v>2015</v>
      </c>
      <c r="D8" s="151" t="n">
        <f aca="false">D4</f>
        <v>1</v>
      </c>
      <c r="E8" s="151" t="n">
        <v>1001</v>
      </c>
      <c r="F8" s="153" t="n">
        <v>16507879</v>
      </c>
      <c r="G8" s="153" t="n">
        <v>15853349</v>
      </c>
      <c r="H8" s="154" t="n">
        <f aca="false">F8-J8</f>
        <v>16507879</v>
      </c>
      <c r="I8" s="154" t="n">
        <f aca="false">G8-K8</f>
        <v>15853349</v>
      </c>
      <c r="J8" s="155"/>
      <c r="K8" s="155"/>
      <c r="L8" s="154" t="n">
        <f aca="false">H8-I8</f>
        <v>654530</v>
      </c>
      <c r="M8" s="154" t="n">
        <f aca="false">J8-K8</f>
        <v>0</v>
      </c>
      <c r="N8" s="155" t="n">
        <v>3002195</v>
      </c>
      <c r="O8" s="156" t="n">
        <v>81897043.9675653</v>
      </c>
      <c r="P8" s="151" t="n">
        <f aca="false">O8/I8</f>
        <v>5.16591440506137</v>
      </c>
      <c r="Q8" s="154" t="n">
        <f aca="false">I8*5.5017049523</f>
        <v>87220448.7038403</v>
      </c>
      <c r="R8" s="154" t="n">
        <v>13986686.083894</v>
      </c>
      <c r="S8" s="154" t="n">
        <v>2964672.99162586</v>
      </c>
      <c r="T8" s="156" t="n">
        <v>18231627.4986104</v>
      </c>
      <c r="U8" s="151" t="n">
        <f aca="false">R8/N8</f>
        <v>4.65881999133767</v>
      </c>
      <c r="V8" s="152"/>
      <c r="W8" s="152"/>
      <c r="X8" s="154" t="n">
        <f aca="false">N8*5.1890047538+L8*5.5017049523</f>
        <v>19179435.0692635</v>
      </c>
      <c r="Y8" s="154" t="n">
        <f aca="false">N8*5.1890047538</f>
        <v>15578404.1268346</v>
      </c>
      <c r="Z8" s="154" t="n">
        <f aca="false">L8*5.5017049523</f>
        <v>3601030.94242892</v>
      </c>
      <c r="AA8" s="154" t="s">
        <v>211</v>
      </c>
      <c r="AB8" s="154"/>
      <c r="AC8" s="154"/>
      <c r="AD8" s="154"/>
    </row>
    <row r="9" customFormat="false" ht="12.8" hidden="false" customHeight="false" outlineLevel="0" collapsed="false">
      <c r="B9" s="152"/>
      <c r="C9" s="151" t="n">
        <f aca="false">C5+1</f>
        <v>2015</v>
      </c>
      <c r="D9" s="151" t="n">
        <f aca="false">D5</f>
        <v>2</v>
      </c>
      <c r="E9" s="151" t="n">
        <v>1000</v>
      </c>
      <c r="F9" s="153" t="n">
        <v>17877475</v>
      </c>
      <c r="G9" s="153" t="n">
        <v>17180984</v>
      </c>
      <c r="H9" s="154" t="n">
        <f aca="false">F9-J9</f>
        <v>17877475</v>
      </c>
      <c r="I9" s="154" t="n">
        <f aca="false">G9-K9</f>
        <v>17180984</v>
      </c>
      <c r="J9" s="155"/>
      <c r="K9" s="155"/>
      <c r="L9" s="154" t="n">
        <f aca="false">H9-I9</f>
        <v>696491</v>
      </c>
      <c r="M9" s="154" t="n">
        <f aca="false">J9-K9</f>
        <v>0</v>
      </c>
      <c r="N9" s="155" t="n">
        <v>2371185</v>
      </c>
      <c r="O9" s="156" t="n">
        <v>104523364.336654</v>
      </c>
      <c r="P9" s="151" t="n">
        <f aca="false">O9/I9</f>
        <v>6.08366577471081</v>
      </c>
      <c r="Q9" s="154" t="n">
        <f aca="false">I9*5.5017049523</f>
        <v>94524704.7581871</v>
      </c>
      <c r="R9" s="154" t="n">
        <v>14339828.6769147</v>
      </c>
      <c r="S9" s="154" t="n">
        <v>3783745.78898687</v>
      </c>
      <c r="T9" s="156" t="n">
        <v>19687951.5296409</v>
      </c>
      <c r="U9" s="151" t="n">
        <f aca="false">R9/N9</f>
        <v>6.04753685474339</v>
      </c>
      <c r="V9" s="152"/>
      <c r="W9" s="152"/>
      <c r="X9" s="154" t="n">
        <f aca="false">N9*5.1890047538+L9*5.5017049523</f>
        <v>16135978.2210716</v>
      </c>
      <c r="Y9" s="154" t="n">
        <f aca="false">N9*5.1890047538</f>
        <v>12304090.2371393</v>
      </c>
      <c r="Z9" s="154" t="n">
        <f aca="false">L9*5.5017049523</f>
        <v>3831887.98393238</v>
      </c>
      <c r="AA9" s="154" t="s">
        <v>212</v>
      </c>
      <c r="AB9" s="154" t="n">
        <v>0</v>
      </c>
      <c r="AC9" s="154" t="n">
        <v>0</v>
      </c>
      <c r="AD9" s="154"/>
    </row>
    <row r="10" customFormat="false" ht="12.8" hidden="false" customHeight="false" outlineLevel="0" collapsed="false">
      <c r="B10" s="152"/>
      <c r="C10" s="151" t="n">
        <v>2016</v>
      </c>
      <c r="D10" s="151" t="n">
        <v>2</v>
      </c>
      <c r="E10" s="151" t="n">
        <v>996</v>
      </c>
      <c r="F10" s="153" t="n">
        <v>18529945</v>
      </c>
      <c r="G10" s="153" t="n">
        <v>17797215</v>
      </c>
      <c r="H10" s="154" t="n">
        <f aca="false">F10-J10</f>
        <v>18529945</v>
      </c>
      <c r="I10" s="154" t="n">
        <f aca="false">G10-K10</f>
        <v>17797215</v>
      </c>
      <c r="J10" s="155"/>
      <c r="K10" s="155"/>
      <c r="L10" s="154" t="n">
        <f aca="false">H10-I10</f>
        <v>732730</v>
      </c>
      <c r="M10" s="154" t="n">
        <f aca="false">J10-K10</f>
        <v>0</v>
      </c>
      <c r="N10" s="155"/>
      <c r="O10" s="152"/>
      <c r="P10" s="152"/>
      <c r="Q10" s="154" t="n">
        <f aca="false">I10*5.5017049523</f>
        <v>97915025.9026478</v>
      </c>
      <c r="R10" s="154"/>
      <c r="S10" s="154"/>
      <c r="T10" s="152"/>
      <c r="U10" s="152"/>
      <c r="V10" s="152"/>
      <c r="W10" s="152"/>
      <c r="X10" s="154"/>
      <c r="Y10" s="154"/>
      <c r="Z10" s="154"/>
      <c r="AA10" s="154" t="s">
        <v>18</v>
      </c>
      <c r="AB10" s="154" t="n">
        <v>17079733.2296869</v>
      </c>
      <c r="AC10" s="157" t="n">
        <f aca="false">AB10/AA35</f>
        <v>8.39332657103718</v>
      </c>
      <c r="AD10" s="0" t="s">
        <v>213</v>
      </c>
    </row>
    <row r="11" customFormat="false" ht="12.8" hidden="false" customHeight="false" outlineLevel="0" collapsed="false">
      <c r="B11" s="152"/>
      <c r="C11" s="151" t="n">
        <v>2016</v>
      </c>
      <c r="D11" s="151" t="n">
        <v>3</v>
      </c>
      <c r="E11" s="151" t="n">
        <v>995</v>
      </c>
      <c r="F11" s="153" t="n">
        <v>19118239</v>
      </c>
      <c r="G11" s="153" t="n">
        <v>18342944</v>
      </c>
      <c r="H11" s="154" t="n">
        <f aca="false">F11-J11</f>
        <v>19118239</v>
      </c>
      <c r="I11" s="154" t="n">
        <f aca="false">G11-K11</f>
        <v>18342944</v>
      </c>
      <c r="J11" s="155"/>
      <c r="K11" s="155"/>
      <c r="L11" s="154" t="n">
        <f aca="false">H11-I11</f>
        <v>775295</v>
      </c>
      <c r="M11" s="154" t="n">
        <f aca="false">J11-K11</f>
        <v>0</v>
      </c>
      <c r="N11" s="155"/>
      <c r="O11" s="152"/>
      <c r="P11" s="152"/>
      <c r="Q11" s="154" t="n">
        <f aca="false">I11*5.5017049523</f>
        <v>100917465.844562</v>
      </c>
      <c r="R11" s="154"/>
      <c r="S11" s="154"/>
      <c r="T11" s="152"/>
      <c r="U11" s="152"/>
      <c r="V11" s="152"/>
      <c r="W11" s="152"/>
      <c r="X11" s="154"/>
      <c r="Y11" s="154"/>
      <c r="Z11" s="154"/>
      <c r="AA11" s="154" t="s">
        <v>20</v>
      </c>
      <c r="AB11" s="154" t="n">
        <v>24337291.3360368</v>
      </c>
      <c r="AC11" s="157" t="n">
        <f aca="false">AB11/AA36</f>
        <v>9.13972947023404</v>
      </c>
      <c r="AD11" s="154" t="s">
        <v>214</v>
      </c>
    </row>
    <row r="12" customFormat="false" ht="12.8" hidden="false" customHeight="false" outlineLevel="0" collapsed="false">
      <c r="B12" s="152"/>
      <c r="C12" s="151" t="n">
        <v>2016</v>
      </c>
      <c r="D12" s="151" t="n">
        <v>4</v>
      </c>
      <c r="E12" s="151" t="n">
        <v>994</v>
      </c>
      <c r="F12" s="153" t="n">
        <v>20592277</v>
      </c>
      <c r="G12" s="153" t="n">
        <v>19759371</v>
      </c>
      <c r="H12" s="154" t="n">
        <f aca="false">F12-J12</f>
        <v>20592277</v>
      </c>
      <c r="I12" s="154" t="n">
        <f aca="false">G12-K12</f>
        <v>19759371</v>
      </c>
      <c r="J12" s="155"/>
      <c r="K12" s="155"/>
      <c r="L12" s="154" t="n">
        <f aca="false">H12-I12</f>
        <v>832906</v>
      </c>
      <c r="M12" s="154" t="n">
        <f aca="false">J12-K12</f>
        <v>0</v>
      </c>
      <c r="N12" s="155"/>
      <c r="O12" s="152"/>
      <c r="P12" s="152" t="s">
        <v>215</v>
      </c>
      <c r="Q12" s="154" t="n">
        <f aca="false">I12*5.5017049523</f>
        <v>108710229.285033</v>
      </c>
      <c r="R12" s="154"/>
      <c r="S12" s="154"/>
      <c r="T12" s="152"/>
      <c r="U12" s="151" t="n">
        <f aca="false">AVERAGE(U4:U9)</f>
        <v>5.18900475376138</v>
      </c>
      <c r="V12" s="152"/>
      <c r="W12" s="152"/>
      <c r="X12" s="154"/>
      <c r="Y12" s="154"/>
      <c r="Z12" s="154"/>
      <c r="AA12" s="154" t="s">
        <v>24</v>
      </c>
      <c r="AB12" s="154" t="n">
        <v>7699173.32650563</v>
      </c>
      <c r="AC12" s="157" t="n">
        <f aca="false">AB12/AA37</f>
        <v>9.57675933703123</v>
      </c>
      <c r="AD12" s="154" t="s">
        <v>216</v>
      </c>
    </row>
    <row r="13" customFormat="false" ht="12.8" hidden="false" customHeight="false" outlineLevel="0" collapsed="false">
      <c r="B13" s="152"/>
      <c r="C13" s="151" t="n">
        <v>2017</v>
      </c>
      <c r="D13" s="151" t="n">
        <v>1</v>
      </c>
      <c r="E13" s="151" t="n">
        <v>993</v>
      </c>
      <c r="F13" s="153" t="n">
        <v>20242858</v>
      </c>
      <c r="G13" s="153" t="n">
        <v>19409870</v>
      </c>
      <c r="H13" s="154" t="n">
        <f aca="false">F13-J13</f>
        <v>20242858</v>
      </c>
      <c r="I13" s="154" t="n">
        <f aca="false">G13-K13</f>
        <v>19409870</v>
      </c>
      <c r="J13" s="155"/>
      <c r="K13" s="155"/>
      <c r="L13" s="154" t="n">
        <f aca="false">H13-I13</f>
        <v>832988</v>
      </c>
      <c r="M13" s="154" t="n">
        <f aca="false">J13-K13</f>
        <v>0</v>
      </c>
      <c r="N13" s="155"/>
      <c r="O13" s="152"/>
      <c r="P13" s="151" t="n">
        <f aca="false">AVERAGE(P4:P9)</f>
        <v>5.50170495229345</v>
      </c>
      <c r="Q13" s="154" t="n">
        <f aca="false">I13*5.5017049523</f>
        <v>106787377.902499</v>
      </c>
      <c r="R13" s="154"/>
      <c r="S13" s="154"/>
      <c r="T13" s="152"/>
      <c r="U13" s="152"/>
      <c r="V13" s="152"/>
      <c r="W13" s="152"/>
      <c r="X13" s="154"/>
      <c r="Y13" s="154"/>
      <c r="Z13" s="154"/>
      <c r="AA13" s="154"/>
      <c r="AB13" s="154"/>
      <c r="AC13" s="158" t="n">
        <f aca="false">AVERAGE(AC10:AC12)</f>
        <v>9.03660512610082</v>
      </c>
      <c r="AD13" s="154"/>
    </row>
    <row r="14" customFormat="false" ht="12.8" hidden="false" customHeight="false" outlineLevel="0" collapsed="false">
      <c r="A14" s="159" t="s">
        <v>217</v>
      </c>
      <c r="B14" s="5"/>
      <c r="C14" s="159" t="n">
        <v>2015</v>
      </c>
      <c r="D14" s="159" t="n">
        <v>1</v>
      </c>
      <c r="E14" s="159" t="n">
        <v>161</v>
      </c>
      <c r="F14" s="160" t="n">
        <f aca="false">high_v2_m!B2+temporary_pension_bonus_high!B2</f>
        <v>17752028.6015336</v>
      </c>
      <c r="G14" s="160" t="n">
        <f aca="false">high_v2_m!C2+temporary_pension_bonus_high!B2</f>
        <v>17058028.0286595</v>
      </c>
      <c r="H14" s="8" t="n">
        <f aca="false">F14-J14</f>
        <v>17752028.6015336</v>
      </c>
      <c r="I14" s="8" t="n">
        <f aca="false">G14-K14</f>
        <v>17058028.0286595</v>
      </c>
      <c r="J14" s="161" t="n">
        <f aca="false">high_v2_m!J2</f>
        <v>0</v>
      </c>
      <c r="K14" s="161" t="n">
        <f aca="false">high_v2_m!K2</f>
        <v>0</v>
      </c>
      <c r="L14" s="8" t="n">
        <f aca="false">H14-I14</f>
        <v>694000.572874077</v>
      </c>
      <c r="M14" s="8" t="n">
        <f aca="false">J14-K14</f>
        <v>0</v>
      </c>
      <c r="N14" s="161" t="n">
        <f aca="false">SUM(high_v5_m!C2:J2)</f>
        <v>2791830.5901303</v>
      </c>
      <c r="O14" s="5"/>
      <c r="P14" s="5"/>
      <c r="Q14" s="8" t="n">
        <f aca="false">I14*5.5017049523</f>
        <v>93848237.2817482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18305008.5926708</v>
      </c>
      <c r="Y14" s="8" t="n">
        <f aca="false">N14*5.1890047538</f>
        <v>14486822.2039904</v>
      </c>
      <c r="Z14" s="8" t="n">
        <f aca="false">L14*5.5017049523</f>
        <v>3818186.38868034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  <c r="BJ14" s="159"/>
      <c r="BK14" s="159"/>
      <c r="BL14" s="159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2" t="n">
        <f aca="false">high_v2_m!B3+temporary_pension_bonus_high!B3</f>
        <v>20464301.5356196</v>
      </c>
      <c r="G15" s="162" t="n">
        <f aca="false">high_v2_m!C3+temporary_pension_bonus_high!B3</f>
        <v>19662552.1576393</v>
      </c>
      <c r="H15" s="67" t="n">
        <f aca="false">F15-J15</f>
        <v>20464301.5356196</v>
      </c>
      <c r="I15" s="67" t="n">
        <f aca="false">G15-K15</f>
        <v>19662552.1576393</v>
      </c>
      <c r="J15" s="163" t="n">
        <f aca="false">high_v2_m!J3</f>
        <v>0</v>
      </c>
      <c r="K15" s="163" t="n">
        <f aca="false">high_v2_m!K3</f>
        <v>0</v>
      </c>
      <c r="L15" s="67" t="n">
        <f aca="false">H15-I15</f>
        <v>801749.377980366</v>
      </c>
      <c r="M15" s="67" t="n">
        <f aca="false">J15-K15</f>
        <v>0</v>
      </c>
      <c r="N15" s="163" t="n">
        <f aca="false">SUM(high_v5_m!C3:J3)</f>
        <v>2473830.00986629</v>
      </c>
      <c r="O15" s="7"/>
      <c r="P15" s="7"/>
      <c r="Q15" s="67" t="n">
        <f aca="false">I15*5.5017049523</f>
        <v>108177560.580541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17247704.2046273</v>
      </c>
      <c r="Y15" s="67" t="n">
        <f aca="false">N15*5.1890047538</f>
        <v>12836715.6812893</v>
      </c>
      <c r="Z15" s="67" t="n">
        <f aca="false">L15*5.5017049523</f>
        <v>4410988.52333803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62" t="n">
        <f aca="false">high_v2_m!B4+temporary_pension_bonus_high!B4</f>
        <v>19838660.7787013</v>
      </c>
      <c r="G16" s="162" t="n">
        <f aca="false">high_v2_m!C4+temporary_pension_bonus_high!B4</f>
        <v>19059939.5541995</v>
      </c>
      <c r="H16" s="67" t="n">
        <f aca="false">F16-J16</f>
        <v>19838660.7787013</v>
      </c>
      <c r="I16" s="67" t="n">
        <f aca="false">G16-K16</f>
        <v>19059939.5541995</v>
      </c>
      <c r="J16" s="163" t="n">
        <f aca="false">high_v2_m!J4</f>
        <v>0</v>
      </c>
      <c r="K16" s="163" t="n">
        <f aca="false">high_v2_m!K4</f>
        <v>0</v>
      </c>
      <c r="L16" s="67" t="n">
        <f aca="false">H16-I16</f>
        <v>778721.224501777</v>
      </c>
      <c r="M16" s="67" t="n">
        <f aca="false">J16-K16</f>
        <v>0</v>
      </c>
      <c r="N16" s="163" t="n">
        <f aca="false">SUM(high_v5_m!C4:J4)</f>
        <v>2940705.35015561</v>
      </c>
      <c r="O16" s="164" t="n">
        <v>94527377.1142455</v>
      </c>
      <c r="Q16" s="67" t="n">
        <f aca="false">I16*5.5017049523</f>
        <v>104862163.835878</v>
      </c>
      <c r="R16" s="67" t="n">
        <v>16695329.1346057</v>
      </c>
      <c r="S16" s="67" t="n">
        <v>3421891.05153569</v>
      </c>
      <c r="T16" s="164" t="n">
        <v>22190060.6351791</v>
      </c>
      <c r="U16" s="7" t="n">
        <f aca="false">R22/N16</f>
        <v>7.06562558900055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19543628.4587851</v>
      </c>
      <c r="Y16" s="67" t="n">
        <f aca="false">N16*5.1890047538</f>
        <v>15259334.0414826</v>
      </c>
      <c r="Z16" s="67" t="n">
        <f aca="false">L16*5.5017049523</f>
        <v>4284294.41730255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62" t="n">
        <f aca="false">high_v2_m!B5+temporary_pension_bonus_high!B5</f>
        <v>21428307.4668662</v>
      </c>
      <c r="G17" s="162" t="n">
        <f aca="false">high_v2_m!C5+temporary_pension_bonus_high!B5</f>
        <v>20584690.0610774</v>
      </c>
      <c r="H17" s="67" t="n">
        <f aca="false">F17-J17</f>
        <v>21428307.4668662</v>
      </c>
      <c r="I17" s="67" t="n">
        <f aca="false">G17-K17</f>
        <v>20584690.0610774</v>
      </c>
      <c r="J17" s="163" t="n">
        <f aca="false">high_v2_m!J5</f>
        <v>0</v>
      </c>
      <c r="K17" s="163" t="n">
        <f aca="false">high_v2_m!K5</f>
        <v>0</v>
      </c>
      <c r="L17" s="67" t="n">
        <f aca="false">H17-I17</f>
        <v>843617.405788835</v>
      </c>
      <c r="M17" s="67" t="n">
        <f aca="false">J17-K17</f>
        <v>0</v>
      </c>
      <c r="N17" s="163" t="n">
        <f aca="false">SUM(high_v5_m!C5:J5)</f>
        <v>2780472.86787377</v>
      </c>
      <c r="O17" s="164" t="n">
        <v>111875162.875528</v>
      </c>
      <c r="Q17" s="67" t="n">
        <f aca="false">I17*5.5017049523</f>
        <v>113250891.25059</v>
      </c>
      <c r="R17" s="67" t="n">
        <v>16337001.0457356</v>
      </c>
      <c r="S17" s="67" t="n">
        <v>4049880.89609411</v>
      </c>
      <c r="T17" s="164" t="n">
        <v>22729747.8617584</v>
      </c>
      <c r="U17" s="7" t="n">
        <f aca="false">R23/N17</f>
        <v>6.66625924510309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19069220.9884838</v>
      </c>
      <c r="Y17" s="67" t="n">
        <f aca="false">N17*5.1890047538</f>
        <v>14427886.9292089</v>
      </c>
      <c r="Z17" s="67" t="n">
        <f aca="false">L17*5.5017049523</f>
        <v>4641334.05927491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59"/>
      <c r="B18" s="5"/>
      <c r="C18" s="159" t="n">
        <f aca="false">C14+1</f>
        <v>2016</v>
      </c>
      <c r="D18" s="159" t="n">
        <f aca="false">D14</f>
        <v>1</v>
      </c>
      <c r="E18" s="159" t="n">
        <v>165</v>
      </c>
      <c r="F18" s="160" t="n">
        <f aca="false">high_v2_m!B6+temporary_pension_bonus_high!B6</f>
        <v>18775410.8432988</v>
      </c>
      <c r="G18" s="160" t="n">
        <f aca="false">high_v2_m!C6+temporary_pension_bonus_high!B6</f>
        <v>18038300.930827</v>
      </c>
      <c r="H18" s="8" t="n">
        <f aca="false">F18-J18</f>
        <v>18775410.8432988</v>
      </c>
      <c r="I18" s="8" t="n">
        <f aca="false">G18-K18</f>
        <v>18038300.930827</v>
      </c>
      <c r="J18" s="161" t="n">
        <f aca="false">high_v2_m!J6</f>
        <v>0</v>
      </c>
      <c r="K18" s="161" t="n">
        <f aca="false">high_v2_m!K6</f>
        <v>0</v>
      </c>
      <c r="L18" s="8" t="n">
        <f aca="false">H18-I18</f>
        <v>737109.912471727</v>
      </c>
      <c r="M18" s="8" t="n">
        <f aca="false">J18-K18</f>
        <v>0</v>
      </c>
      <c r="N18" s="161" t="n">
        <f aca="false">SUM(high_v5_m!C6:J6)</f>
        <v>2805850.32186679</v>
      </c>
      <c r="O18" s="165" t="n">
        <v>91414555.2301573</v>
      </c>
      <c r="P18" s="5"/>
      <c r="Q18" s="8" t="n">
        <f aca="false">I18*5.5017049523</f>
        <v>99241409.5622087</v>
      </c>
      <c r="R18" s="8" t="n">
        <v>17527446.3296216</v>
      </c>
      <c r="S18" s="8" t="n">
        <v>3309206.89933169</v>
      </c>
      <c r="T18" s="165" t="n">
        <v>22762488.8207359</v>
      </c>
      <c r="U18" s="5" t="n">
        <f aca="false">R24/N18</f>
        <v>6.59934568352413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18614931.9144532</v>
      </c>
      <c r="Y18" s="8" t="n">
        <f aca="false">N18*5.1890047538</f>
        <v>14559570.658618</v>
      </c>
      <c r="Z18" s="8" t="n">
        <f aca="false">L18*5.5017049523</f>
        <v>4055361.25583512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  <c r="BB18" s="159"/>
      <c r="BC18" s="159"/>
      <c r="BD18" s="159"/>
      <c r="BE18" s="159"/>
      <c r="BF18" s="159"/>
      <c r="BG18" s="159"/>
      <c r="BH18" s="159"/>
      <c r="BI18" s="159"/>
      <c r="BJ18" s="159"/>
      <c r="BK18" s="159"/>
      <c r="BL18" s="159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2" t="n">
        <f aca="false">high_v2_m!B7+temporary_pension_bonus_high!B7</f>
        <v>19389829.6064779</v>
      </c>
      <c r="G19" s="162" t="n">
        <f aca="false">high_v2_m!C7+temporary_pension_bonus_high!B7</f>
        <v>18626968.2325262</v>
      </c>
      <c r="H19" s="67" t="n">
        <f aca="false">F19-J19</f>
        <v>19389829.6064779</v>
      </c>
      <c r="I19" s="67" t="n">
        <f aca="false">G19-K19</f>
        <v>18626968.2325262</v>
      </c>
      <c r="J19" s="163" t="n">
        <f aca="false">high_v2_m!J7</f>
        <v>0</v>
      </c>
      <c r="K19" s="163" t="n">
        <f aca="false">high_v2_m!K7</f>
        <v>0</v>
      </c>
      <c r="L19" s="67" t="n">
        <f aca="false">H19-I19</f>
        <v>762861.373951677</v>
      </c>
      <c r="M19" s="67" t="n">
        <f aca="false">J19-K19</f>
        <v>0</v>
      </c>
      <c r="N19" s="163" t="n">
        <f aca="false">SUM(high_v5_m!C7:J7)</f>
        <v>2806275.73960396</v>
      </c>
      <c r="O19" s="164" t="n">
        <v>104116643.411142</v>
      </c>
      <c r="P19" s="7" t="n">
        <v>5.91</v>
      </c>
      <c r="Q19" s="67" t="n">
        <f aca="false">I19*5.5017049523</f>
        <v>102480083.371224</v>
      </c>
      <c r="R19" s="67" t="n">
        <v>18813591.3018501</v>
      </c>
      <c r="S19" s="67" t="n">
        <v>3769022.49148334</v>
      </c>
      <c r="T19" s="164" t="n">
        <v>24440890.5830178</v>
      </c>
      <c r="U19" s="7" t="n">
        <f aca="false">R19/N19</f>
        <v>6.70411358240412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18758816.3522669</v>
      </c>
      <c r="Y19" s="67" t="n">
        <f aca="false">N19*5.1890047538</f>
        <v>14561778.1532786</v>
      </c>
      <c r="Z19" s="67" t="n">
        <f aca="false">L19*5.5017049523</f>
        <v>4197038.19898832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3" t="n">
        <f aca="false">high_v2_m!D8+temporary_pension_bonus_high!B8</f>
        <v>18548497.0379554</v>
      </c>
      <c r="G20" s="163" t="n">
        <f aca="false">high_v2_m!E8+temporary_pension_bonus_high!B8</f>
        <v>17816479.4850812</v>
      </c>
      <c r="H20" s="67" t="n">
        <f aca="false">F20-J20</f>
        <v>18548497.0379554</v>
      </c>
      <c r="I20" s="67" t="n">
        <f aca="false">G20-K20</f>
        <v>17816479.4850812</v>
      </c>
      <c r="J20" s="163" t="n">
        <f aca="false">high_v2_m!J8</f>
        <v>0</v>
      </c>
      <c r="K20" s="163" t="n">
        <f aca="false">high_v2_m!K8</f>
        <v>0</v>
      </c>
      <c r="L20" s="67" t="n">
        <f aca="false">H20-I20</f>
        <v>732017.552874163</v>
      </c>
      <c r="M20" s="67" t="n">
        <f aca="false">J20-K20</f>
        <v>0</v>
      </c>
      <c r="N20" s="163" t="n">
        <f aca="false">SUM(high_v5_m!C8:J8)</f>
        <v>2465377.23771734</v>
      </c>
      <c r="O20" s="164" t="n">
        <v>90764685.8571572</v>
      </c>
      <c r="P20" s="7" t="n">
        <v>5.43</v>
      </c>
      <c r="Q20" s="67" t="n">
        <f aca="false">I20*5.5017049523</f>
        <v>98021013.4156225</v>
      </c>
      <c r="R20" s="67" t="n">
        <v>16989362.3248539</v>
      </c>
      <c r="S20" s="67" t="n">
        <v>3285681.62802909</v>
      </c>
      <c r="T20" s="164" t="n">
        <v>22167728.6392591</v>
      </c>
      <c r="U20" s="7" t="n">
        <f aca="false">R20/N20</f>
        <v>6.89118162727265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16820198.8022439</v>
      </c>
      <c r="Y20" s="67" t="n">
        <f aca="false">N20*5.1890047538</f>
        <v>12792854.2064256</v>
      </c>
      <c r="Z20" s="67" t="n">
        <f aca="false">L20*5.5017049523</f>
        <v>4027344.59581831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3" t="n">
        <f aca="false">high_v2_m!D9+temporary_pension_bonus_high!B9</f>
        <v>20248931.6960952</v>
      </c>
      <c r="G21" s="163" t="n">
        <f aca="false">high_v2_m!E9+temporary_pension_bonus_high!B9</f>
        <v>19448154.1891762</v>
      </c>
      <c r="H21" s="67" t="n">
        <f aca="false">F21-J21</f>
        <v>20221898.4421759</v>
      </c>
      <c r="I21" s="67" t="n">
        <f aca="false">G21-K21</f>
        <v>19421931.9328745</v>
      </c>
      <c r="J21" s="163" t="n">
        <f aca="false">high_v2_m!J9</f>
        <v>27033.2539192594</v>
      </c>
      <c r="K21" s="163" t="n">
        <f aca="false">high_v2_m!K9</f>
        <v>26222.2563016816</v>
      </c>
      <c r="L21" s="67" t="n">
        <f aca="false">H21-I21</f>
        <v>799966.509301379</v>
      </c>
      <c r="M21" s="67" t="n">
        <f aca="false">J21-K21</f>
        <v>810.997617577777</v>
      </c>
      <c r="N21" s="163" t="n">
        <f aca="false">SUM(high_v5_m!C9:J9)</f>
        <v>3850141.96622837</v>
      </c>
      <c r="O21" s="164" t="n">
        <v>112083822.294624</v>
      </c>
      <c r="P21" s="7" t="n">
        <v>6.14</v>
      </c>
      <c r="Q21" s="67" t="n">
        <f aca="false">I21*5.5017049523</f>
        <v>106853739.098329</v>
      </c>
      <c r="R21" s="67" t="n">
        <v>21412355.8556138</v>
      </c>
      <c r="S21" s="67" t="n">
        <v>4057434.36706539</v>
      </c>
      <c r="T21" s="164" t="n">
        <v>27652287.4723871</v>
      </c>
      <c r="U21" s="7" t="n">
        <f aca="false">R21/N21</f>
        <v>5.56144579691681</v>
      </c>
      <c r="V21" s="67" t="n">
        <f aca="false">K21*5.5017049523</f>
        <v>144267.117355442</v>
      </c>
      <c r="W21" s="67" t="n">
        <f aca="false">M21*5.5017049523</f>
        <v>4461.86960893116</v>
      </c>
      <c r="X21" s="67" t="n">
        <f aca="false">N21*5.1890047538+L21*5.5017049523</f>
        <v>24379584.6714615</v>
      </c>
      <c r="Y21" s="67" t="n">
        <f aca="false">N21*5.1890047538</f>
        <v>19978404.9655639</v>
      </c>
      <c r="Z21" s="67" t="n">
        <f aca="false">L21*5.5017049523</f>
        <v>4401179.70589754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9"/>
      <c r="B22" s="5"/>
      <c r="C22" s="159" t="n">
        <f aca="false">C18+1</f>
        <v>2017</v>
      </c>
      <c r="D22" s="159" t="n">
        <f aca="false">D18</f>
        <v>1</v>
      </c>
      <c r="E22" s="159" t="n">
        <v>169</v>
      </c>
      <c r="F22" s="161" t="n">
        <f aca="false">high_v2_m!D10+temporary_pension_bonus_high!B10</f>
        <v>19350287.8126766</v>
      </c>
      <c r="G22" s="161" t="n">
        <f aca="false">high_v2_m!E10+temporary_pension_bonus_high!B10</f>
        <v>18585738.274123</v>
      </c>
      <c r="H22" s="8" t="n">
        <f aca="false">F22-J22</f>
        <v>19290429.5474228</v>
      </c>
      <c r="I22" s="8" t="n">
        <f aca="false">G22-K22</f>
        <v>18527675.7568267</v>
      </c>
      <c r="J22" s="161" t="n">
        <f aca="false">high_v2_m!J10</f>
        <v>59858.2652538374</v>
      </c>
      <c r="K22" s="161" t="n">
        <f aca="false">high_v2_m!K10</f>
        <v>58062.5172962223</v>
      </c>
      <c r="L22" s="8" t="n">
        <f aca="false">H22-I22</f>
        <v>762753.790596038</v>
      </c>
      <c r="M22" s="8" t="n">
        <f aca="false">J22-K22</f>
        <v>1795.74795761512</v>
      </c>
      <c r="N22" s="161" t="n">
        <f aca="false">SUM(high_v5_m!C10:J10)</f>
        <v>4283437.70764497</v>
      </c>
      <c r="O22" s="165" t="n">
        <v>99073334.5554007</v>
      </c>
      <c r="P22" s="5" t="n">
        <v>5.69</v>
      </c>
      <c r="Q22" s="8" t="n">
        <f aca="false">I22*5.5017049523</f>
        <v>101933805.465942</v>
      </c>
      <c r="R22" s="8" t="n">
        <v>20777922.9717703</v>
      </c>
      <c r="S22" s="8" t="n">
        <v>3586454.71090551</v>
      </c>
      <c r="T22" s="165" t="n">
        <v>25889654.8342129</v>
      </c>
      <c r="U22" s="5" t="n">
        <f aca="false">R22/N22</f>
        <v>4.85075875731457</v>
      </c>
      <c r="V22" s="8" t="n">
        <f aca="false">K22*5.5017049523</f>
        <v>319442.838951631</v>
      </c>
      <c r="W22" s="8" t="n">
        <f aca="false">M22*5.5017049523</f>
        <v>9879.67543149374</v>
      </c>
      <c r="X22" s="8" t="n">
        <f aca="false">N22*5.1890047538+L22*5.5017049523</f>
        <v>26423224.9346837</v>
      </c>
      <c r="Y22" s="8" t="n">
        <f aca="false">N22*5.1890047538</f>
        <v>22226778.6275759</v>
      </c>
      <c r="Z22" s="8" t="n">
        <f aca="false">L22*5.5017049523</f>
        <v>4196446.30710782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  <c r="BB22" s="159"/>
      <c r="BC22" s="159"/>
      <c r="BD22" s="159"/>
      <c r="BE22" s="159"/>
      <c r="BF22" s="159"/>
      <c r="BG22" s="159"/>
      <c r="BH22" s="159"/>
      <c r="BI22" s="159"/>
      <c r="BJ22" s="159"/>
      <c r="BK22" s="159"/>
      <c r="BL22" s="159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3" t="n">
        <f aca="false">high_v2_m!D11+temporary_pension_bonus_high!B11</f>
        <v>20752223.8277471</v>
      </c>
      <c r="G23" s="163" t="n">
        <f aca="false">high_v2_m!E11+temporary_pension_bonus_high!B11</f>
        <v>19929925.3267141</v>
      </c>
      <c r="H23" s="67" t="n">
        <f aca="false">F23-J23</f>
        <v>20644653.0032388</v>
      </c>
      <c r="I23" s="67" t="n">
        <f aca="false">G23-K23</f>
        <v>19825581.626941</v>
      </c>
      <c r="J23" s="163" t="n">
        <f aca="false">high_v2_m!J11</f>
        <v>107570.824508354</v>
      </c>
      <c r="K23" s="163" t="n">
        <f aca="false">high_v2_m!K11</f>
        <v>104343.699773103</v>
      </c>
      <c r="L23" s="67" t="n">
        <f aca="false">H23-I23</f>
        <v>819071.376297761</v>
      </c>
      <c r="M23" s="67" t="n">
        <f aca="false">J23-K23</f>
        <v>3227.1247352506</v>
      </c>
      <c r="N23" s="163" t="n">
        <f aca="false">SUM(high_v5_m!C11:J11)</f>
        <v>3935455.5931213</v>
      </c>
      <c r="O23" s="164" t="n">
        <v>118311548.494431</v>
      </c>
      <c r="P23" s="7"/>
      <c r="Q23" s="67" t="n">
        <f aca="false">I23*5.5017049523</f>
        <v>109074500.619169</v>
      </c>
      <c r="R23" s="67" t="n">
        <v>18535352.9612218</v>
      </c>
      <c r="S23" s="67" t="n">
        <v>4282878.0554984</v>
      </c>
      <c r="T23" s="164" t="n">
        <v>24020927.7863425</v>
      </c>
      <c r="U23" s="7" t="n">
        <f aca="false">R23/N23</f>
        <v>4.7098366434675</v>
      </c>
      <c r="V23" s="67" t="n">
        <f aca="false">K23*5.5017049523</f>
        <v>574068.249782984</v>
      </c>
      <c r="W23" s="67" t="n">
        <f aca="false">M23*5.5017049523</f>
        <v>17754.6881376181</v>
      </c>
      <c r="X23" s="67" t="n">
        <f aca="false">N23*5.1890047538+L23*5.5017049523</f>
        <v>24927386.8283398</v>
      </c>
      <c r="Y23" s="67" t="n">
        <f aca="false">N23*5.1890047538</f>
        <v>20421097.7810752</v>
      </c>
      <c r="Z23" s="67" t="n">
        <f aca="false">L23*5.5017049523</f>
        <v>4506289.04726457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3" t="n">
        <f aca="false">high_v2_m!D12+temporary_pension_bonus_high!B12</f>
        <v>19953518.5523058</v>
      </c>
      <c r="G24" s="163" t="n">
        <f aca="false">high_v2_m!E12+temporary_pension_bonus_high!B12</f>
        <v>19162137.7113877</v>
      </c>
      <c r="H24" s="67" t="n">
        <f aca="false">F24-J24</f>
        <v>19823236.3134283</v>
      </c>
      <c r="I24" s="67" t="n">
        <f aca="false">G24-K24</f>
        <v>19035763.9396765</v>
      </c>
      <c r="J24" s="163" t="n">
        <f aca="false">high_v2_m!J12</f>
        <v>130282.238877497</v>
      </c>
      <c r="K24" s="163" t="n">
        <f aca="false">high_v2_m!K12</f>
        <v>126373.771711172</v>
      </c>
      <c r="L24" s="67" t="n">
        <f aca="false">H24-I24</f>
        <v>787472.373751808</v>
      </c>
      <c r="M24" s="67" t="n">
        <f aca="false">J24-K24</f>
        <v>3908.46716632492</v>
      </c>
      <c r="N24" s="163" t="n">
        <f aca="false">SUM(high_v5_m!C12:J12)</f>
        <v>3541186.58305837</v>
      </c>
      <c r="O24" s="164" t="n">
        <v>103254577.736778</v>
      </c>
      <c r="P24" s="7"/>
      <c r="Q24" s="67" t="n">
        <f aca="false">I24*5.5017049523</f>
        <v>104729156.737732</v>
      </c>
      <c r="R24" s="67" t="n">
        <v>18516776.2102264</v>
      </c>
      <c r="S24" s="67" t="n">
        <v>3737815.71407136</v>
      </c>
      <c r="T24" s="164" t="n">
        <v>24278813.7103198</v>
      </c>
      <c r="U24" s="7" t="n">
        <f aca="false">R24/N24</f>
        <v>5.22897502741418</v>
      </c>
      <c r="V24" s="67" t="n">
        <f aca="false">K24*5.5017049523</f>
        <v>695271.205664184</v>
      </c>
      <c r="W24" s="67" t="n">
        <f aca="false">M24*5.5017049523</f>
        <v>21503.2331648717</v>
      </c>
      <c r="X24" s="67" t="n">
        <f aca="false">N24*5.1890047538+L24*5.5017049523</f>
        <v>22707674.6720524</v>
      </c>
      <c r="Y24" s="67" t="n">
        <f aca="false">N24*5.1890047538</f>
        <v>18375234.0135827</v>
      </c>
      <c r="Z24" s="67" t="n">
        <f aca="false">L24*5.5017049523</f>
        <v>4332440.65846976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3" t="n">
        <f aca="false">high_v2_m!D13+temporary_pension_bonus_high!B13</f>
        <v>21757288.6952487</v>
      </c>
      <c r="G25" s="163" t="n">
        <f aca="false">high_v2_m!E13+temporary_pension_bonus_high!B13</f>
        <v>20892265.4637002</v>
      </c>
      <c r="H25" s="67" t="n">
        <f aca="false">F25-J25</f>
        <v>21581898.143693</v>
      </c>
      <c r="I25" s="67" t="n">
        <f aca="false">G25-K25</f>
        <v>20722136.6286911</v>
      </c>
      <c r="J25" s="163" t="n">
        <f aca="false">high_v2_m!J13</f>
        <v>175390.551555699</v>
      </c>
      <c r="K25" s="163" t="n">
        <f aca="false">high_v2_m!K13</f>
        <v>170128.835009028</v>
      </c>
      <c r="L25" s="67" t="n">
        <f aca="false">H25-I25</f>
        <v>859761.515001815</v>
      </c>
      <c r="M25" s="67" t="n">
        <f aca="false">J25-K25</f>
        <v>5261.71654667103</v>
      </c>
      <c r="N25" s="163" t="n">
        <f aca="false">SUM(high_v5_m!C13:J13)</f>
        <v>4002808.92783046</v>
      </c>
      <c r="O25" s="166" t="n">
        <v>124728426.724285</v>
      </c>
      <c r="Q25" s="67" t="n">
        <f aca="false">I25*5.5017049523</f>
        <v>114007081.712307</v>
      </c>
      <c r="R25" s="67" t="n">
        <v>18747481.3987943</v>
      </c>
      <c r="S25" s="67" t="n">
        <v>4515169.04741912</v>
      </c>
      <c r="T25" s="166" t="n">
        <v>24785174.0476736</v>
      </c>
      <c r="V25" s="67" t="n">
        <f aca="false">K25*5.5017049523</f>
        <v>935998.654098198</v>
      </c>
      <c r="W25" s="67" t="n">
        <f aca="false">M25*5.5017049523</f>
        <v>28948.4119824189</v>
      </c>
      <c r="X25" s="67" t="n">
        <f aca="false">N25*5.1890047538+L25*5.5017049523</f>
        <v>25500748.7399477</v>
      </c>
      <c r="Y25" s="67" t="n">
        <f aca="false">N25*5.1890047538</f>
        <v>20770594.5550653</v>
      </c>
      <c r="Z25" s="67" t="n">
        <f aca="false">L25*5.5017049523</f>
        <v>4730154.18488244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59"/>
      <c r="B26" s="5"/>
      <c r="C26" s="159" t="n">
        <f aca="false">C22+1</f>
        <v>2018</v>
      </c>
      <c r="D26" s="159" t="n">
        <f aca="false">D22</f>
        <v>1</v>
      </c>
      <c r="E26" s="159" t="n">
        <v>173</v>
      </c>
      <c r="F26" s="161" t="n">
        <f aca="false">high_v2_m!D14+temporary_pension_bonus_high!B14</f>
        <v>20275928.6756804</v>
      </c>
      <c r="G26" s="161" t="n">
        <f aca="false">high_v2_m!E14+temporary_pension_bonus_high!B14</f>
        <v>19470272.6667142</v>
      </c>
      <c r="H26" s="8" t="n">
        <f aca="false">F26-J26</f>
        <v>20087218.1212093</v>
      </c>
      <c r="I26" s="8" t="n">
        <f aca="false">G26-K26</f>
        <v>19287223.4288772</v>
      </c>
      <c r="J26" s="161" t="n">
        <f aca="false">high_v2_m!J14</f>
        <v>188710.554471114</v>
      </c>
      <c r="K26" s="161" t="n">
        <f aca="false">high_v2_m!K14</f>
        <v>183049.23783698</v>
      </c>
      <c r="L26" s="8" t="n">
        <f aca="false">H26-I26</f>
        <v>799994.692332089</v>
      </c>
      <c r="M26" s="8" t="n">
        <f aca="false">J26-K26</f>
        <v>5661.31663413343</v>
      </c>
      <c r="N26" s="161" t="n">
        <f aca="false">SUM(high_v5_m!C14:J14)</f>
        <v>4245386.95990992</v>
      </c>
      <c r="O26" s="5"/>
      <c r="P26" s="5"/>
      <c r="Q26" s="8" t="n">
        <f aca="false">I26*5.5017049523</f>
        <v>106112612.65477</v>
      </c>
      <c r="R26" s="8"/>
      <c r="S26" s="8"/>
      <c r="T26" s="5"/>
      <c r="U26" s="5"/>
      <c r="V26" s="8" t="n">
        <f aca="false">K26*5.5017049523</f>
        <v>1007082.89832246</v>
      </c>
      <c r="W26" s="8" t="n">
        <f aca="false">M26*5.5017049523</f>
        <v>31146.8937625503</v>
      </c>
      <c r="X26" s="8" t="n">
        <f aca="false">N26*5.1890047538+L26*5.5017049523</f>
        <v>26430667.8773103</v>
      </c>
      <c r="Y26" s="8" t="n">
        <f aca="false">N26*5.1890047538</f>
        <v>22029333.1166931</v>
      </c>
      <c r="Z26" s="8" t="n">
        <f aca="false">L26*5.5017049523</f>
        <v>4401334.76061717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  <c r="BB26" s="159"/>
      <c r="BC26" s="159"/>
      <c r="BD26" s="159"/>
      <c r="BE26" s="159"/>
      <c r="BF26" s="159"/>
      <c r="BG26" s="159"/>
      <c r="BH26" s="159"/>
      <c r="BI26" s="159"/>
      <c r="BJ26" s="159"/>
      <c r="BK26" s="159"/>
      <c r="BL26" s="159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3" t="n">
        <f aca="false">high_v2_m!D15+temporary_pension_bonus_high!B15</f>
        <v>20370222.2845854</v>
      </c>
      <c r="G27" s="163" t="n">
        <f aca="false">high_v2_m!E15+temporary_pension_bonus_high!B15</f>
        <v>19571869.9493154</v>
      </c>
      <c r="H27" s="67" t="n">
        <f aca="false">F27-J27</f>
        <v>20156000.2404608</v>
      </c>
      <c r="I27" s="67" t="n">
        <f aca="false">G27-K27</f>
        <v>19364074.5665146</v>
      </c>
      <c r="J27" s="163" t="n">
        <f aca="false">high_v2_m!J15</f>
        <v>214222.044124553</v>
      </c>
      <c r="K27" s="163" t="n">
        <f aca="false">high_v2_m!K15</f>
        <v>207795.382800816</v>
      </c>
      <c r="L27" s="67" t="n">
        <f aca="false">H27-I27</f>
        <v>791925.673946198</v>
      </c>
      <c r="M27" s="67" t="n">
        <f aca="false">J27-K27</f>
        <v>6426.6613237366</v>
      </c>
      <c r="N27" s="163" t="n">
        <f aca="false">SUM(high_v5_m!C15:J15)</f>
        <v>3638783.13527951</v>
      </c>
      <c r="O27" s="7"/>
      <c r="P27" s="7"/>
      <c r="Q27" s="67" t="n">
        <f aca="false">I27*5.5017049523</f>
        <v>106535424.9393</v>
      </c>
      <c r="R27" s="67"/>
      <c r="S27" s="67"/>
      <c r="T27" s="7"/>
      <c r="U27" s="7"/>
      <c r="V27" s="67" t="n">
        <f aca="false">K27*5.5017049523</f>
        <v>1143228.88662032</v>
      </c>
      <c r="W27" s="67" t="n">
        <f aca="false">M27*5.5017049523</f>
        <v>35357.5944315565</v>
      </c>
      <c r="X27" s="67" t="n">
        <f aca="false">N27*5.1890047538+L27*5.5017049523</f>
        <v>23238604.389216</v>
      </c>
      <c r="Y27" s="67" t="n">
        <f aca="false">N27*5.1890047538</f>
        <v>18881662.9870127</v>
      </c>
      <c r="Z27" s="67" t="n">
        <f aca="false">L27*5.5017049523</f>
        <v>4356941.40220331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3" t="n">
        <f aca="false">high_v2_m!D16+temporary_pension_bonus_high!B16</f>
        <v>19069373.7065321</v>
      </c>
      <c r="G28" s="163" t="n">
        <f aca="false">high_v2_m!E16+temporary_pension_bonus_high!B16</f>
        <v>18311867.0426217</v>
      </c>
      <c r="H28" s="67" t="n">
        <f aca="false">F28-J28</f>
        <v>18838305.1439732</v>
      </c>
      <c r="I28" s="67" t="n">
        <f aca="false">G28-K28</f>
        <v>18087730.5369396</v>
      </c>
      <c r="J28" s="163" t="n">
        <f aca="false">high_v2_m!J16</f>
        <v>231068.56255891</v>
      </c>
      <c r="K28" s="163" t="n">
        <f aca="false">high_v2_m!K16</f>
        <v>224136.505682143</v>
      </c>
      <c r="L28" s="67" t="n">
        <f aca="false">H28-I28</f>
        <v>750574.607033629</v>
      </c>
      <c r="M28" s="67" t="n">
        <f aca="false">J28-K28</f>
        <v>6932.05687676731</v>
      </c>
      <c r="N28" s="163" t="n">
        <f aca="false">SUM(high_v5_m!C16:J16)</f>
        <v>3267878.84085963</v>
      </c>
      <c r="O28" s="7"/>
      <c r="P28" s="7"/>
      <c r="Q28" s="67" t="n">
        <f aca="false">I28*5.5017049523</f>
        <v>99513356.6709483</v>
      </c>
      <c r="R28" s="67"/>
      <c r="S28" s="67"/>
      <c r="T28" s="7"/>
      <c r="U28" s="7"/>
      <c r="V28" s="67" t="n">
        <f aca="false">K28*5.5017049523</f>
        <v>1233132.92330266</v>
      </c>
      <c r="W28" s="67" t="n">
        <f aca="false">M28*5.5017049523</f>
        <v>38138.131648536</v>
      </c>
      <c r="X28" s="67" t="n">
        <f aca="false">N28*5.1890047538+L28*5.5017049523</f>
        <v>21086478.8726506</v>
      </c>
      <c r="Y28" s="67" t="n">
        <f aca="false">N28*5.1890047538</f>
        <v>16957038.840063</v>
      </c>
      <c r="Z28" s="67" t="n">
        <f aca="false">L28*5.5017049523</f>
        <v>4129440.03258754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3" t="n">
        <f aca="false">high_v2_m!D17+temporary_pension_bonus_high!B17</f>
        <v>17479155.9507605</v>
      </c>
      <c r="G29" s="163" t="n">
        <f aca="false">high_v2_m!E17+temporary_pension_bonus_high!B17</f>
        <v>16786166.6307179</v>
      </c>
      <c r="H29" s="67" t="n">
        <f aca="false">F29-J29</f>
        <v>17247333.9732183</v>
      </c>
      <c r="I29" s="67" t="n">
        <f aca="false">G29-K29</f>
        <v>16561299.312502</v>
      </c>
      <c r="J29" s="163" t="n">
        <f aca="false">high_v2_m!J17</f>
        <v>231821.977542121</v>
      </c>
      <c r="K29" s="163" t="n">
        <f aca="false">high_v2_m!K17</f>
        <v>224867.318215857</v>
      </c>
      <c r="L29" s="67" t="n">
        <f aca="false">H29-I29</f>
        <v>686034.660716327</v>
      </c>
      <c r="M29" s="67" t="n">
        <f aca="false">J29-K29</f>
        <v>6954.65932626362</v>
      </c>
      <c r="N29" s="163" t="n">
        <f aca="false">SUM(high_v5_m!C17:J17)</f>
        <v>2997014.76629459</v>
      </c>
      <c r="O29" s="7"/>
      <c r="P29" s="7"/>
      <c r="Q29" s="67" t="n">
        <f aca="false">I29*5.5017049523</f>
        <v>91115382.4441148</v>
      </c>
      <c r="R29" s="67"/>
      <c r="S29" s="67"/>
      <c r="T29" s="7"/>
      <c r="U29" s="7"/>
      <c r="V29" s="67" t="n">
        <f aca="false">K29*5.5017049523</f>
        <v>1237153.6382386</v>
      </c>
      <c r="W29" s="67" t="n">
        <f aca="false">M29*5.5017049523</f>
        <v>38262.4836568639</v>
      </c>
      <c r="X29" s="67" t="n">
        <f aca="false">N29*5.1890047538+L29*5.5017049523</f>
        <v>19325884.1598239</v>
      </c>
      <c r="Y29" s="67" t="n">
        <f aca="false">N29*5.1890047538</f>
        <v>15551523.8695114</v>
      </c>
      <c r="Z29" s="67" t="n">
        <f aca="false">L29*5.5017049523</f>
        <v>3774360.29031247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9"/>
      <c r="B30" s="5"/>
      <c r="C30" s="159" t="n">
        <f aca="false">C26+1</f>
        <v>2019</v>
      </c>
      <c r="D30" s="159" t="n">
        <f aca="false">D26</f>
        <v>1</v>
      </c>
      <c r="E30" s="159" t="n">
        <v>177</v>
      </c>
      <c r="F30" s="161" t="n">
        <f aca="false">high_v2_m!D18+temporary_pension_bonus_high!B18</f>
        <v>17310658.0747464</v>
      </c>
      <c r="G30" s="161" t="n">
        <f aca="false">high_v2_m!E18+temporary_pension_bonus_high!B18</f>
        <v>16623711.4041057</v>
      </c>
      <c r="H30" s="8" t="n">
        <f aca="false">F30-J30</f>
        <v>17129888.3275274</v>
      </c>
      <c r="I30" s="8" t="n">
        <f aca="false">G30-K30</f>
        <v>16448364.7493033</v>
      </c>
      <c r="J30" s="161" t="n">
        <f aca="false">high_v2_m!J18</f>
        <v>180769.74721895</v>
      </c>
      <c r="K30" s="161" t="n">
        <f aca="false">high_v2_m!K18</f>
        <v>175346.654802382</v>
      </c>
      <c r="L30" s="8" t="n">
        <f aca="false">H30-I30</f>
        <v>681523.578224169</v>
      </c>
      <c r="M30" s="8" t="n">
        <f aca="false">J30-K30</f>
        <v>5423.09241656851</v>
      </c>
      <c r="N30" s="161" t="n">
        <f aca="false">SUM(high_v5_m!C18:J18)</f>
        <v>3514113.18561026</v>
      </c>
      <c r="O30" s="5"/>
      <c r="P30" s="5"/>
      <c r="Q30" s="8" t="n">
        <f aca="false">I30*5.5017049523</f>
        <v>90494049.7984785</v>
      </c>
      <c r="R30" s="8"/>
      <c r="S30" s="8"/>
      <c r="T30" s="5"/>
      <c r="U30" s="5"/>
      <c r="V30" s="8" t="n">
        <f aca="false">K30*5.5017049523</f>
        <v>964705.559095501</v>
      </c>
      <c r="W30" s="8" t="n">
        <f aca="false">M30*5.5017049523</f>
        <v>29836.2544050156</v>
      </c>
      <c r="X30" s="8" t="n">
        <f aca="false">N30*5.1890047538+L30*5.5017049523</f>
        <v>21984291.670948</v>
      </c>
      <c r="Y30" s="8" t="n">
        <f aca="false">N30*5.1890047538</f>
        <v>18234750.0255229</v>
      </c>
      <c r="Z30" s="8" t="n">
        <f aca="false">L30*5.5017049523</f>
        <v>3749541.64542513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3" t="n">
        <f aca="false">high_v2_m!D19+temporary_pension_bonus_high!B19</f>
        <v>17541734.2835509</v>
      </c>
      <c r="G31" s="163" t="n">
        <f aca="false">high_v2_m!E19+temporary_pension_bonus_high!B19</f>
        <v>16843899.83684</v>
      </c>
      <c r="H31" s="67" t="n">
        <f aca="false">F31-J31</f>
        <v>17355162.0639035</v>
      </c>
      <c r="I31" s="67" t="n">
        <f aca="false">G31-K31</f>
        <v>16662924.783782</v>
      </c>
      <c r="J31" s="163" t="n">
        <f aca="false">high_v2_m!J19</f>
        <v>186572.219647412</v>
      </c>
      <c r="K31" s="163" t="n">
        <f aca="false">high_v2_m!K19</f>
        <v>180975.053057989</v>
      </c>
      <c r="L31" s="67" t="n">
        <f aca="false">H31-I31</f>
        <v>692237.280121459</v>
      </c>
      <c r="M31" s="67" t="n">
        <f aca="false">J31-K31</f>
        <v>5597.16658942236</v>
      </c>
      <c r="N31" s="163" t="n">
        <f aca="false">SUM(high_v5_m!C19:J19)</f>
        <v>3220351.57066625</v>
      </c>
      <c r="O31" s="7"/>
      <c r="P31" s="7"/>
      <c r="Q31" s="67" t="n">
        <f aca="false">I31*5.5017049523</f>
        <v>91674495.8027361</v>
      </c>
      <c r="R31" s="67"/>
      <c r="S31" s="67"/>
      <c r="T31" s="7"/>
      <c r="U31" s="7"/>
      <c r="V31" s="67" t="n">
        <f aca="false">K31*5.5017049523</f>
        <v>995671.345651895</v>
      </c>
      <c r="W31" s="67" t="n">
        <f aca="false">M31*5.5017049523</f>
        <v>30793.9591438731</v>
      </c>
      <c r="X31" s="67" t="n">
        <f aca="false">N31*5.1890047538+L31*5.5017049523</f>
        <v>20518904.8813054</v>
      </c>
      <c r="Y31" s="67" t="n">
        <f aca="false">N31*5.1890047538</f>
        <v>16710419.6090945</v>
      </c>
      <c r="Z31" s="67" t="n">
        <f aca="false">L31*5.5017049523</f>
        <v>3808485.27221091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3" t="n">
        <f aca="false">high_v2_m!D20+temporary_pension_bonus_high!B20</f>
        <v>18002430.9923024</v>
      </c>
      <c r="G32" s="163" t="n">
        <f aca="false">high_v2_m!E20+temporary_pension_bonus_high!B20</f>
        <v>17284486.1303527</v>
      </c>
      <c r="H32" s="67" t="n">
        <f aca="false">F32-J32</f>
        <v>17802671.3839704</v>
      </c>
      <c r="I32" s="67" t="n">
        <f aca="false">G32-K32</f>
        <v>17090719.3102707</v>
      </c>
      <c r="J32" s="163" t="n">
        <f aca="false">high_v2_m!J20</f>
        <v>199759.608332013</v>
      </c>
      <c r="K32" s="163" t="n">
        <f aca="false">high_v2_m!K20</f>
        <v>193766.820082053</v>
      </c>
      <c r="L32" s="67" t="n">
        <f aca="false">H32-I32</f>
        <v>711952.073699757</v>
      </c>
      <c r="M32" s="67" t="n">
        <f aca="false">J32-K32</f>
        <v>5992.7882499604</v>
      </c>
      <c r="N32" s="163" t="n">
        <f aca="false">SUM(high_v5_m!C20:J20)</f>
        <v>3151590.38644392</v>
      </c>
      <c r="O32" s="7"/>
      <c r="P32" s="7"/>
      <c r="Q32" s="67" t="n">
        <f aca="false">I32*5.5017049523</f>
        <v>94028095.0676853</v>
      </c>
      <c r="R32" s="67"/>
      <c r="S32" s="67"/>
      <c r="T32" s="7"/>
      <c r="U32" s="7"/>
      <c r="V32" s="67" t="n">
        <f aca="false">K32*5.5017049523</f>
        <v>1066047.87363685</v>
      </c>
      <c r="W32" s="67" t="n">
        <f aca="false">M32*5.5017049523</f>
        <v>32970.5527928924</v>
      </c>
      <c r="X32" s="67" t="n">
        <f aca="false">N32*5.1890047538+L32*5.5017049523</f>
        <v>20270567.7469621</v>
      </c>
      <c r="Y32" s="67" t="n">
        <f aca="false">N32*5.1890047538</f>
        <v>16353617.4972879</v>
      </c>
      <c r="Z32" s="67" t="n">
        <f aca="false">L32*5.5017049523</f>
        <v>3916950.24967421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3" t="n">
        <f aca="false">high_v2_m!D21+temporary_pension_bonus_high!B21</f>
        <v>17673144.0653628</v>
      </c>
      <c r="G33" s="163" t="n">
        <f aca="false">high_v2_m!E21+temporary_pension_bonus_high!B21</f>
        <v>16968724.8112082</v>
      </c>
      <c r="H33" s="67" t="n">
        <f aca="false">F33-J33</f>
        <v>17463226.422548</v>
      </c>
      <c r="I33" s="67" t="n">
        <f aca="false">G33-K33</f>
        <v>16765104.6976778</v>
      </c>
      <c r="J33" s="163" t="n">
        <f aca="false">high_v2_m!J21</f>
        <v>209917.642814777</v>
      </c>
      <c r="K33" s="163" t="n">
        <f aca="false">high_v2_m!K21</f>
        <v>203620.113530334</v>
      </c>
      <c r="L33" s="67" t="n">
        <f aca="false">H33-I33</f>
        <v>698121.724870205</v>
      </c>
      <c r="M33" s="67" t="n">
        <f aca="false">J33-K33</f>
        <v>6297.5292844433</v>
      </c>
      <c r="N33" s="163" t="n">
        <f aca="false">SUM(high_v5_m!C21:J21)</f>
        <v>3305970.27675219</v>
      </c>
      <c r="O33" s="7"/>
      <c r="P33" s="7"/>
      <c r="Q33" s="67" t="n">
        <f aca="false">I33*5.5017049523</f>
        <v>92236659.5410422</v>
      </c>
      <c r="R33" s="67"/>
      <c r="S33" s="67"/>
      <c r="T33" s="7"/>
      <c r="U33" s="7"/>
      <c r="V33" s="67" t="n">
        <f aca="false">K33*5.5017049523</f>
        <v>1120257.78699773</v>
      </c>
      <c r="W33" s="67" t="n">
        <f aca="false">M33*5.5017049523</f>
        <v>34647.148051476</v>
      </c>
      <c r="X33" s="67" t="n">
        <f aca="false">N33*5.1890047538+L33*5.5017049523</f>
        <v>20995555.2330152</v>
      </c>
      <c r="Y33" s="67" t="n">
        <f aca="false">N33*5.1890047538</f>
        <v>17154695.4819886</v>
      </c>
      <c r="Z33" s="67" t="n">
        <f aca="false">L33*5.5017049523</f>
        <v>3840859.75102662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9"/>
      <c r="B34" s="5"/>
      <c r="C34" s="159" t="n">
        <f aca="false">C30+1</f>
        <v>2020</v>
      </c>
      <c r="D34" s="159" t="n">
        <f aca="false">D30</f>
        <v>1</v>
      </c>
      <c r="E34" s="159" t="n">
        <v>181</v>
      </c>
      <c r="F34" s="161" t="n">
        <f aca="false">high_v2_m!D22+temporary_pension_bonus_high!B22</f>
        <v>20143463.1594726</v>
      </c>
      <c r="G34" s="161" t="n">
        <f aca="false">high_v2_m!E22+temporary_pension_bonus_high!B22</f>
        <v>19423309.2550622</v>
      </c>
      <c r="H34" s="8" t="n">
        <f aca="false">F34-J34</f>
        <v>19908930.991097</v>
      </c>
      <c r="I34" s="8" t="n">
        <f aca="false">G34-K34</f>
        <v>19195813.0517379</v>
      </c>
      <c r="J34" s="161" t="n">
        <f aca="false">high_v2_m!J22</f>
        <v>234532.168375594</v>
      </c>
      <c r="K34" s="161" t="n">
        <f aca="false">high_v2_m!K22</f>
        <v>227496.203324326</v>
      </c>
      <c r="L34" s="8" t="n">
        <f aca="false">H34-I34</f>
        <v>713117.939359076</v>
      </c>
      <c r="M34" s="8" t="n">
        <f aca="false">J34-K34</f>
        <v>7035.96505126779</v>
      </c>
      <c r="N34" s="161" t="n">
        <f aca="false">SUM(high_v5_m!C22:J22)</f>
        <v>3800149.86655555</v>
      </c>
      <c r="O34" s="5"/>
      <c r="P34" s="5"/>
      <c r="Q34" s="8" t="n">
        <f aca="false">I34*5.5017049523</f>
        <v>105609699.730171</v>
      </c>
      <c r="R34" s="8"/>
      <c r="S34" s="8"/>
      <c r="T34" s="5"/>
      <c r="U34" s="5"/>
      <c r="V34" s="8" t="n">
        <f aca="false">K34*5.5017049523</f>
        <v>1251616.98845889</v>
      </c>
      <c r="W34" s="8" t="n">
        <f aca="false">M34*5.5017049523</f>
        <v>38709.8037667697</v>
      </c>
      <c r="X34" s="8" t="n">
        <f aca="false">N34*5.1890047538+L34*5.5017049523</f>
        <v>23642360.221255</v>
      </c>
      <c r="Y34" s="8" t="n">
        <f aca="false">N34*5.1890047538</f>
        <v>19718995.7227092</v>
      </c>
      <c r="Z34" s="8" t="n">
        <f aca="false">L34*5.5017049523</f>
        <v>3923364.4985458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3" t="n">
        <f aca="false">high_v2_m!D23+temporary_pension_bonus_high!B23</f>
        <v>18758756.7830596</v>
      </c>
      <c r="G35" s="163" t="n">
        <f aca="false">high_v2_m!E23+temporary_pension_bonus_high!B23</f>
        <v>18019967.972207</v>
      </c>
      <c r="H35" s="67" t="n">
        <f aca="false">F35-J35</f>
        <v>18470811.3777636</v>
      </c>
      <c r="I35" s="67" t="n">
        <f aca="false">G35-K35</f>
        <v>17740660.9290699</v>
      </c>
      <c r="J35" s="163" t="n">
        <f aca="false">high_v2_m!J23</f>
        <v>287945.405295982</v>
      </c>
      <c r="K35" s="163" t="n">
        <f aca="false">high_v2_m!K23</f>
        <v>279307.043137103</v>
      </c>
      <c r="L35" s="67" t="n">
        <f aca="false">H35-I35</f>
        <v>730150.448693775</v>
      </c>
      <c r="M35" s="67" t="n">
        <f aca="false">J35-K35</f>
        <v>8638.3621588794</v>
      </c>
      <c r="N35" s="163" t="n">
        <f aca="false">SUM(high_v5_m!C23:J23)</f>
        <v>2945031.41658614</v>
      </c>
      <c r="O35" s="7"/>
      <c r="P35" s="7"/>
      <c r="Q35" s="67" t="n">
        <f aca="false">I35*5.5017049523</f>
        <v>97603882.0905387</v>
      </c>
      <c r="R35" s="67"/>
      <c r="S35" s="67"/>
      <c r="T35" s="7"/>
      <c r="U35" s="7"/>
      <c r="V35" s="67" t="n">
        <f aca="false">K35*5.5017049523</f>
        <v>1536664.94243967</v>
      </c>
      <c r="W35" s="67" t="n">
        <f aca="false">M35*5.5017049523</f>
        <v>47525.7198692677</v>
      </c>
      <c r="X35" s="67" t="n">
        <f aca="false">N35*5.1890047538+L35*5.5017049523</f>
        <v>19298854.3602584</v>
      </c>
      <c r="Y35" s="67" t="n">
        <f aca="false">N35*5.1890047538</f>
        <v>15281782.0207558</v>
      </c>
      <c r="Z35" s="67" t="n">
        <f aca="false">L35*5.5017049523</f>
        <v>4017072.33950261</v>
      </c>
      <c r="AA35" s="67" t="n">
        <f aca="false">IFE_cost_high!B23*3</f>
        <v>2034918.22761</v>
      </c>
      <c r="AB35" s="67" t="n">
        <f aca="false">AA35*$AC$13</f>
        <v>18388752.4868165</v>
      </c>
      <c r="AC35" s="167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3" t="n">
        <f aca="false">high_v2_m!D24+temporary_pension_bonus_high!B24</f>
        <v>18654003.3580201</v>
      </c>
      <c r="G36" s="163" t="n">
        <f aca="false">high_v2_m!E24+temporary_pension_bonus_high!B24</f>
        <v>17917860.3071859</v>
      </c>
      <c r="H36" s="67" t="n">
        <f aca="false">F36-J36</f>
        <v>18344510.6476953</v>
      </c>
      <c r="I36" s="67" t="n">
        <f aca="false">G36-K36</f>
        <v>17617652.3781708</v>
      </c>
      <c r="J36" s="163" t="n">
        <f aca="false">high_v2_m!J24</f>
        <v>309492.710324832</v>
      </c>
      <c r="K36" s="163" t="n">
        <f aca="false">high_v2_m!K24</f>
        <v>300207.929015087</v>
      </c>
      <c r="L36" s="67" t="n">
        <f aca="false">H36-I36</f>
        <v>726858.269524425</v>
      </c>
      <c r="M36" s="67" t="n">
        <f aca="false">J36-K36</f>
        <v>9284.78130974498</v>
      </c>
      <c r="N36" s="163" t="n">
        <f aca="false">SUM(high_v5_m!C24:J24)</f>
        <v>2909983.19696201</v>
      </c>
      <c r="O36" s="7"/>
      <c r="P36" s="7"/>
      <c r="Q36" s="67" t="n">
        <f aca="false">I36*5.5017049523</f>
        <v>96927125.3368824</v>
      </c>
      <c r="R36" s="67"/>
      <c r="S36" s="67"/>
      <c r="T36" s="7"/>
      <c r="U36" s="7"/>
      <c r="V36" s="67" t="n">
        <f aca="false">K36*5.5017049523</f>
        <v>1651655.44978203</v>
      </c>
      <c r="W36" s="67" t="n">
        <f aca="false">M36*5.5017049523</f>
        <v>51082.1273128465</v>
      </c>
      <c r="X36" s="67" t="n">
        <f aca="false">N36*5.1890047538+L36*5.5017049523</f>
        <v>19098876.3835767</v>
      </c>
      <c r="Y36" s="67" t="n">
        <f aca="false">N36*5.1890047538</f>
        <v>15099916.642514</v>
      </c>
      <c r="Z36" s="67" t="n">
        <f aca="false">L36*5.5017049523</f>
        <v>3998959.74106274</v>
      </c>
      <c r="AA36" s="67" t="n">
        <f aca="false">IFE_cost_high!B24*3</f>
        <v>2662802.15572</v>
      </c>
      <c r="AB36" s="67" t="n">
        <f aca="false">AA36*$AC$13</f>
        <v>24062691.6101717</v>
      </c>
      <c r="AC36" s="167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3" t="n">
        <f aca="false">high_v2_m!D25+temporary_pension_bonus_high!B25</f>
        <v>18208581.8204117</v>
      </c>
      <c r="G37" s="163" t="n">
        <f aca="false">high_v2_m!E25+temporary_pension_bonus_high!B25</f>
        <v>17488581.6474875</v>
      </c>
      <c r="H37" s="67" t="n">
        <f aca="false">F37-J37</f>
        <v>17885782.5001863</v>
      </c>
      <c r="I37" s="67" t="n">
        <f aca="false">G37-K37</f>
        <v>17175466.3068689</v>
      </c>
      <c r="J37" s="163" t="n">
        <f aca="false">high_v2_m!J25</f>
        <v>322799.320225382</v>
      </c>
      <c r="K37" s="163" t="n">
        <f aca="false">high_v2_m!K25</f>
        <v>313115.34061862</v>
      </c>
      <c r="L37" s="67" t="n">
        <f aca="false">H37-I37</f>
        <v>710316.193317417</v>
      </c>
      <c r="M37" s="67" t="n">
        <f aca="false">J37-K37</f>
        <v>9683.97960676154</v>
      </c>
      <c r="N37" s="163" t="n">
        <f aca="false">SUM(high_v5_m!C25:J25)</f>
        <v>2897256.63421547</v>
      </c>
      <c r="O37" s="7"/>
      <c r="P37" s="7"/>
      <c r="Q37" s="67" t="n">
        <f aca="false">I37*5.5017049523</f>
        <v>94494348.0385625</v>
      </c>
      <c r="R37" s="67"/>
      <c r="S37" s="67"/>
      <c r="T37" s="7"/>
      <c r="U37" s="7"/>
      <c r="V37" s="67" t="n">
        <f aca="false">K37*5.5017049523</f>
        <v>1722668.22012256</v>
      </c>
      <c r="W37" s="67" t="n">
        <f aca="false">M37*5.5017049523</f>
        <v>53278.3985604922</v>
      </c>
      <c r="X37" s="67" t="n">
        <f aca="false">N37*5.1890047538+L37*5.5017049523</f>
        <v>18941828.566396</v>
      </c>
      <c r="Y37" s="67" t="n">
        <f aca="false">N37*5.1890047538</f>
        <v>15033878.4479227</v>
      </c>
      <c r="Z37" s="67" t="n">
        <f aca="false">L37*5.5017049523</f>
        <v>3907950.11847332</v>
      </c>
      <c r="AA37" s="67" t="n">
        <f aca="false">IFE_cost_high!B25*3</f>
        <v>803943.49023</v>
      </c>
      <c r="AB37" s="67" t="n">
        <f aca="false">AA37*$AC$13</f>
        <v>7264919.8649078</v>
      </c>
      <c r="AC37" s="167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9"/>
      <c r="B38" s="5"/>
      <c r="C38" s="159" t="n">
        <f aca="false">C34+1</f>
        <v>2021</v>
      </c>
      <c r="D38" s="159" t="n">
        <f aca="false">D34</f>
        <v>1</v>
      </c>
      <c r="E38" s="159" t="n">
        <v>185</v>
      </c>
      <c r="F38" s="161" t="n">
        <f aca="false">high_v2_m!D26+temporary_pension_bonus_high!B26</f>
        <v>18304560.6919028</v>
      </c>
      <c r="G38" s="161" t="n">
        <f aca="false">high_v2_m!E26+temporary_pension_bonus_high!B26</f>
        <v>17579862.1982083</v>
      </c>
      <c r="H38" s="8" t="n">
        <f aca="false">F38-J38</f>
        <v>17976997.4839013</v>
      </c>
      <c r="I38" s="8" t="n">
        <f aca="false">G38-K38</f>
        <v>17262125.8864469</v>
      </c>
      <c r="J38" s="161" t="n">
        <f aca="false">high_v2_m!J26</f>
        <v>327563.208001497</v>
      </c>
      <c r="K38" s="161" t="n">
        <f aca="false">high_v2_m!K26</f>
        <v>317736.311761452</v>
      </c>
      <c r="L38" s="8" t="n">
        <f aca="false">H38-I38</f>
        <v>714871.597454365</v>
      </c>
      <c r="M38" s="8" t="n">
        <f aca="false">J38-K38</f>
        <v>9826.89624004491</v>
      </c>
      <c r="N38" s="161" t="n">
        <f aca="false">SUM(high_v5_m!C26:J26)</f>
        <v>3537283.95291083</v>
      </c>
      <c r="O38" s="5"/>
      <c r="P38" s="5"/>
      <c r="Q38" s="8" t="n">
        <f aca="false">I38*5.5017049523</f>
        <v>94971123.4766909</v>
      </c>
      <c r="R38" s="8"/>
      <c r="S38" s="8"/>
      <c r="T38" s="5"/>
      <c r="U38" s="5"/>
      <c r="V38" s="8" t="n">
        <f aca="false">K38*5.5017049523</f>
        <v>1748091.43994352</v>
      </c>
      <c r="W38" s="8" t="n">
        <f aca="false">M38*5.5017049523</f>
        <v>54064.6837095933</v>
      </c>
      <c r="X38" s="8" t="n">
        <f aca="false">N38*5.1890047538+L38*5.5017049523</f>
        <v>22287995.855168</v>
      </c>
      <c r="Y38" s="8" t="n">
        <f aca="false">N38*5.1890047538</f>
        <v>18354983.2471947</v>
      </c>
      <c r="Z38" s="8" t="n">
        <f aca="false">L38*5.5017049523</f>
        <v>3933012.60797329</v>
      </c>
      <c r="AA38" s="8" t="n">
        <f aca="false">IFE_cost_central!B26</f>
        <v>0</v>
      </c>
      <c r="AB38" s="8" t="n">
        <f aca="false">AA38*$AC$13</f>
        <v>0</v>
      </c>
      <c r="AC38" s="8"/>
      <c r="AD38" s="8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59"/>
      <c r="BD38" s="159"/>
      <c r="BE38" s="159"/>
      <c r="BF38" s="159"/>
      <c r="BG38" s="159"/>
      <c r="BH38" s="159"/>
      <c r="BI38" s="159"/>
      <c r="BJ38" s="159"/>
      <c r="BK38" s="159"/>
      <c r="BL38" s="159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3" t="n">
        <f aca="false">high_v2_m!D27+temporary_pension_bonus_high!B27</f>
        <v>19087179.6548836</v>
      </c>
      <c r="G39" s="163" t="n">
        <f aca="false">high_v2_m!E27+temporary_pension_bonus_high!B27</f>
        <v>18330254.7613562</v>
      </c>
      <c r="H39" s="67" t="n">
        <f aca="false">F39-J39</f>
        <v>18709906.2931269</v>
      </c>
      <c r="I39" s="67" t="n">
        <f aca="false">G39-K39</f>
        <v>17964299.6004522</v>
      </c>
      <c r="J39" s="163" t="n">
        <f aca="false">high_v2_m!J27</f>
        <v>377273.361756705</v>
      </c>
      <c r="K39" s="163" t="n">
        <f aca="false">high_v2_m!K27</f>
        <v>365955.160904004</v>
      </c>
      <c r="L39" s="67" t="n">
        <f aca="false">H39-I39</f>
        <v>745606.692674711</v>
      </c>
      <c r="M39" s="67" t="n">
        <f aca="false">J39-K39</f>
        <v>11318.2008527012</v>
      </c>
      <c r="N39" s="163" t="n">
        <f aca="false">SUM(high_v5_m!C27:J27)</f>
        <v>3111248.11103349</v>
      </c>
      <c r="O39" s="7"/>
      <c r="P39" s="7"/>
      <c r="Q39" s="67" t="n">
        <f aca="false">I39*5.5017049523</f>
        <v>98834276.0764089</v>
      </c>
      <c r="R39" s="67"/>
      <c r="S39" s="67"/>
      <c r="T39" s="7"/>
      <c r="U39" s="7"/>
      <c r="V39" s="67" t="n">
        <f aca="false">K39*5.5017049523</f>
        <v>2013377.3210653</v>
      </c>
      <c r="W39" s="67" t="n">
        <f aca="false">M39*5.5017049523</f>
        <v>62269.4016824323</v>
      </c>
      <c r="X39" s="67" t="n">
        <f aca="false">N39*5.1890047538+L39*5.5017049523</f>
        <v>20246389.2719605</v>
      </c>
      <c r="Y39" s="67" t="n">
        <f aca="false">N39*5.1890047538</f>
        <v>16144281.2384041</v>
      </c>
      <c r="Z39" s="67" t="n">
        <f aca="false">L39*5.5017049523</f>
        <v>4102108.03355648</v>
      </c>
      <c r="AA39" s="67" t="n">
        <f aca="false">IFE_cost_central!B27</f>
        <v>0</v>
      </c>
      <c r="AB39" s="67" t="n">
        <f aca="false">AA39*$AC$13</f>
        <v>0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3" t="n">
        <f aca="false">high_v2_m!D28+temporary_pension_bonus_high!B28</f>
        <v>17993762.2433944</v>
      </c>
      <c r="G40" s="163" t="n">
        <f aca="false">high_v2_m!E28+temporary_pension_bonus_high!B28</f>
        <v>17279187.2255298</v>
      </c>
      <c r="H40" s="67" t="n">
        <f aca="false">F40-J40</f>
        <v>17616393.6483804</v>
      </c>
      <c r="I40" s="67" t="n">
        <f aca="false">G40-K40</f>
        <v>16913139.6883662</v>
      </c>
      <c r="J40" s="163" t="n">
        <f aca="false">high_v2_m!J28</f>
        <v>377368.595014025</v>
      </c>
      <c r="K40" s="163" t="n">
        <f aca="false">high_v2_m!K28</f>
        <v>366047.537163604</v>
      </c>
      <c r="L40" s="67" t="n">
        <f aca="false">H40-I40</f>
        <v>703253.960014168</v>
      </c>
      <c r="M40" s="67" t="n">
        <f aca="false">J40-K40</f>
        <v>11321.0578504209</v>
      </c>
      <c r="N40" s="163" t="n">
        <f aca="false">SUM(high_v5_m!C28:J28)</f>
        <v>2791806.75728436</v>
      </c>
      <c r="O40" s="7"/>
      <c r="P40" s="7"/>
      <c r="Q40" s="67" t="n">
        <f aca="false">I40*5.5017049523</f>
        <v>93051104.3824261</v>
      </c>
      <c r="R40" s="67"/>
      <c r="S40" s="67"/>
      <c r="T40" s="7"/>
      <c r="U40" s="7"/>
      <c r="V40" s="67" t="n">
        <f aca="false">K40*5.5017049523</f>
        <v>2013885.54799022</v>
      </c>
      <c r="W40" s="67" t="n">
        <f aca="false">M40*5.5017049523</f>
        <v>62285.1200409354</v>
      </c>
      <c r="X40" s="67" t="n">
        <f aca="false">N40*5.1890047538+L40*5.5017049523</f>
        <v>18355794.329774</v>
      </c>
      <c r="Y40" s="67" t="n">
        <f aca="false">N40*5.1890047538</f>
        <v>14486698.5352395</v>
      </c>
      <c r="Z40" s="67" t="n">
        <f aca="false">L40*5.5017049523</f>
        <v>3869095.79453454</v>
      </c>
      <c r="AA40" s="67" t="n">
        <f aca="false">IFE_cost_central!B28</f>
        <v>0</v>
      </c>
      <c r="AB40" s="67" t="n">
        <f aca="false">AA40*$AC$13</f>
        <v>0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3" t="n">
        <f aca="false">high_v2_m!D29+temporary_pension_bonus_high!B29</f>
        <v>20982391.3856395</v>
      </c>
      <c r="G41" s="163" t="n">
        <f aca="false">high_v2_m!E29+temporary_pension_bonus_high!B29</f>
        <v>20147304.096123</v>
      </c>
      <c r="H41" s="67" t="n">
        <f aca="false">F41-J41</f>
        <v>20522347.4451472</v>
      </c>
      <c r="I41" s="67" t="n">
        <f aca="false">G41-K41</f>
        <v>19701061.4738455</v>
      </c>
      <c r="J41" s="163" t="n">
        <f aca="false">high_v2_m!J29</f>
        <v>460043.94049231</v>
      </c>
      <c r="K41" s="163" t="n">
        <f aca="false">high_v2_m!K29</f>
        <v>446242.622277541</v>
      </c>
      <c r="L41" s="67" t="n">
        <f aca="false">H41-I41</f>
        <v>821285.971301664</v>
      </c>
      <c r="M41" s="67" t="n">
        <f aca="false">J41-K41</f>
        <v>13801.3182147692</v>
      </c>
      <c r="N41" s="163" t="n">
        <f aca="false">SUM(high_v5_m!C29:J29)</f>
        <v>3470462.54301456</v>
      </c>
      <c r="O41" s="7"/>
      <c r="P41" s="7"/>
      <c r="Q41" s="67" t="n">
        <f aca="false">I41*5.5017049523</f>
        <v>108389427.476223</v>
      </c>
      <c r="R41" s="67"/>
      <c r="S41" s="67"/>
      <c r="T41" s="7"/>
      <c r="U41" s="7"/>
      <c r="V41" s="67" t="n">
        <f aca="false">K41*5.5017049523</f>
        <v>2455095.24491168</v>
      </c>
      <c r="W41" s="67" t="n">
        <f aca="false">M41*5.5017049523</f>
        <v>75930.7807704641</v>
      </c>
      <c r="X41" s="67" t="n">
        <f aca="false">N41*5.1890047538+L41*5.5017049523</f>
        <v>22526719.7291523</v>
      </c>
      <c r="Y41" s="67" t="n">
        <f aca="false">N41*5.1890047538</f>
        <v>18008246.6335874</v>
      </c>
      <c r="Z41" s="67" t="n">
        <f aca="false">L41*5.5017049523</f>
        <v>4518473.09556488</v>
      </c>
      <c r="AA41" s="67" t="n">
        <f aca="false">IFE_cost_central!B29</f>
        <v>0</v>
      </c>
      <c r="AB41" s="67" t="n">
        <f aca="false">AA41*$AC$13</f>
        <v>0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9"/>
      <c r="B42" s="5"/>
      <c r="C42" s="159" t="n">
        <f aca="false">C38+1</f>
        <v>2022</v>
      </c>
      <c r="D42" s="159" t="n">
        <f aca="false">D38</f>
        <v>1</v>
      </c>
      <c r="E42" s="159" t="n">
        <v>189</v>
      </c>
      <c r="F42" s="161" t="n">
        <f aca="false">high_v2_m!D30+temporary_pension_bonus_high!B30</f>
        <v>19943077.6024101</v>
      </c>
      <c r="G42" s="161" t="n">
        <f aca="false">high_v2_m!E30+temporary_pension_bonus_high!B30</f>
        <v>19148014.5478539</v>
      </c>
      <c r="H42" s="8" t="n">
        <f aca="false">F42-J42</f>
        <v>19482845.077999</v>
      </c>
      <c r="I42" s="8" t="n">
        <f aca="false">G42-K42</f>
        <v>18701588.9991751</v>
      </c>
      <c r="J42" s="161" t="n">
        <f aca="false">high_v2_m!J30</f>
        <v>460232.524411112</v>
      </c>
      <c r="K42" s="161" t="n">
        <f aca="false">high_v2_m!K30</f>
        <v>446425.548678778</v>
      </c>
      <c r="L42" s="8" t="n">
        <f aca="false">H42-I42</f>
        <v>781256.078823876</v>
      </c>
      <c r="M42" s="8" t="n">
        <f aca="false">J42-K42</f>
        <v>13806.9757323334</v>
      </c>
      <c r="N42" s="161" t="n">
        <f aca="false">SUM(high_v5_m!C30:J30)</f>
        <v>3812987.93614775</v>
      </c>
      <c r="O42" s="5"/>
      <c r="P42" s="5"/>
      <c r="Q42" s="8" t="n">
        <f aca="false">I42*5.5017049523</f>
        <v>102890624.812641</v>
      </c>
      <c r="R42" s="8"/>
      <c r="S42" s="8"/>
      <c r="T42" s="5"/>
      <c r="U42" s="5"/>
      <c r="V42" s="8" t="n">
        <f aca="false">K42*5.5017049523</f>
        <v>2456101.65199928</v>
      </c>
      <c r="W42" s="8" t="n">
        <f aca="false">M42*5.5017049523</f>
        <v>75961.9067628648</v>
      </c>
      <c r="X42" s="8" t="n">
        <f aca="false">N42*5.1890047538+L42*5.5017049523</f>
        <v>24083852.9647325</v>
      </c>
      <c r="Y42" s="8" t="n">
        <f aca="false">N42*5.1890047538</f>
        <v>19785612.5268527</v>
      </c>
      <c r="Z42" s="8" t="n">
        <f aca="false">L42*5.5017049523</f>
        <v>4298240.4378798</v>
      </c>
      <c r="AA42" s="8" t="n">
        <f aca="false">IFE_cost_central!B30</f>
        <v>0</v>
      </c>
      <c r="AB42" s="8" t="n">
        <f aca="false">AA42*$AC$13</f>
        <v>0</v>
      </c>
      <c r="AC42" s="8"/>
      <c r="AD42" s="8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  <c r="BB42" s="159"/>
      <c r="BC42" s="159"/>
      <c r="BD42" s="159"/>
      <c r="BE42" s="159"/>
      <c r="BF42" s="159"/>
      <c r="BG42" s="159"/>
      <c r="BH42" s="159"/>
      <c r="BI42" s="159"/>
      <c r="BJ42" s="159"/>
      <c r="BK42" s="159"/>
      <c r="BL42" s="159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3" t="n">
        <f aca="false">high_v2_m!D31+temporary_pension_bonus_high!B31</f>
        <v>22893264.3218135</v>
      </c>
      <c r="G43" s="163" t="n">
        <f aca="false">high_v2_m!E31+temporary_pension_bonus_high!B31</f>
        <v>21979236.5625346</v>
      </c>
      <c r="H43" s="67" t="n">
        <f aca="false">F43-J43</f>
        <v>22339998.2027125</v>
      </c>
      <c r="I43" s="67" t="n">
        <f aca="false">G43-K43</f>
        <v>21442568.4270066</v>
      </c>
      <c r="J43" s="163" t="n">
        <f aca="false">high_v2_m!J31</f>
        <v>553266.119101036</v>
      </c>
      <c r="K43" s="163" t="n">
        <f aca="false">high_v2_m!K31</f>
        <v>536668.135528005</v>
      </c>
      <c r="L43" s="67" t="n">
        <f aca="false">H43-I43</f>
        <v>897429.775705874</v>
      </c>
      <c r="M43" s="67" t="n">
        <f aca="false">J43-K43</f>
        <v>16597.9835730311</v>
      </c>
      <c r="N43" s="163" t="n">
        <f aca="false">SUM(high_v5_m!C31:J31)</f>
        <v>3780140.5350592</v>
      </c>
      <c r="O43" s="7"/>
      <c r="P43" s="7"/>
      <c r="Q43" s="67" t="n">
        <f aca="false">I43*5.5017049523</f>
        <v>117970684.904894</v>
      </c>
      <c r="R43" s="67"/>
      <c r="S43" s="67"/>
      <c r="T43" s="7"/>
      <c r="U43" s="7"/>
      <c r="V43" s="67" t="n">
        <f aca="false">K43*5.5017049523</f>
        <v>2952589.73897603</v>
      </c>
      <c r="W43" s="67" t="n">
        <f aca="false">M43*5.5017049523</f>
        <v>91317.2084219395</v>
      </c>
      <c r="X43" s="67" t="n">
        <f aca="false">N43*5.1890047538+L43*5.5017049523</f>
        <v>24552561.0477968</v>
      </c>
      <c r="Y43" s="67" t="n">
        <f aca="false">N43*5.1890047538</f>
        <v>19615167.2064543</v>
      </c>
      <c r="Z43" s="67" t="n">
        <f aca="false">L43*5.5017049523</f>
        <v>4937393.84134249</v>
      </c>
      <c r="AA43" s="67" t="n">
        <f aca="false">IFE_cost_central!B31</f>
        <v>0</v>
      </c>
      <c r="AB43" s="67" t="n">
        <f aca="false">AA43*$AC$13</f>
        <v>0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3" t="n">
        <f aca="false">high_v2_m!D32+temporary_pension_bonus_high!B32</f>
        <v>21886392.8681908</v>
      </c>
      <c r="G44" s="163" t="n">
        <f aca="false">high_v2_m!E32+temporary_pension_bonus_high!B32</f>
        <v>21010020.0732404</v>
      </c>
      <c r="H44" s="67" t="n">
        <f aca="false">F44-J44</f>
        <v>21338648.1939697</v>
      </c>
      <c r="I44" s="67" t="n">
        <f aca="false">G44-K44</f>
        <v>20478707.7392459</v>
      </c>
      <c r="J44" s="163" t="n">
        <f aca="false">high_v2_m!J32</f>
        <v>547744.674221058</v>
      </c>
      <c r="K44" s="163" t="n">
        <f aca="false">high_v2_m!K32</f>
        <v>531312.333994426</v>
      </c>
      <c r="L44" s="67" t="n">
        <f aca="false">H44-I44</f>
        <v>859940.454723787</v>
      </c>
      <c r="M44" s="67" t="n">
        <f aca="false">J44-K44</f>
        <v>16432.3402266316</v>
      </c>
      <c r="N44" s="163" t="n">
        <f aca="false">SUM(high_v5_m!C32:J32)</f>
        <v>3498845.68068364</v>
      </c>
      <c r="O44" s="7"/>
      <c r="P44" s="7"/>
      <c r="Q44" s="67" t="n">
        <f aca="false">I44*5.5017049523</f>
        <v>112667807.785714</v>
      </c>
      <c r="R44" s="67"/>
      <c r="S44" s="67"/>
      <c r="T44" s="7"/>
      <c r="U44" s="7"/>
      <c r="V44" s="67" t="n">
        <f aca="false">K44*5.5017049523</f>
        <v>2923123.69915521</v>
      </c>
      <c r="W44" s="67" t="n">
        <f aca="false">M44*5.5017049523</f>
        <v>90405.8876027376</v>
      </c>
      <c r="X44" s="67" t="n">
        <f aca="false">N44*5.1890047538+L44*5.5017049523</f>
        <v>22886665.528317</v>
      </c>
      <c r="Y44" s="67" t="n">
        <f aca="false">N44*5.1890047538</f>
        <v>18155526.86988</v>
      </c>
      <c r="Z44" s="67" t="n">
        <f aca="false">L44*5.5017049523</f>
        <v>4731138.65843697</v>
      </c>
      <c r="AA44" s="67" t="n">
        <f aca="false">IFE_cost_central!B32</f>
        <v>0</v>
      </c>
      <c r="AB44" s="67" t="n">
        <f aca="false">AA44*$AC$13</f>
        <v>0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3" t="n">
        <f aca="false">high_v2_m!D33+temporary_pension_bonus_high!B33</f>
        <v>24330849.0133538</v>
      </c>
      <c r="G45" s="163" t="n">
        <f aca="false">high_v2_m!E33+temporary_pension_bonus_high!B33</f>
        <v>23353772.6224852</v>
      </c>
      <c r="H45" s="67" t="n">
        <f aca="false">F45-J45</f>
        <v>23712475.4989247</v>
      </c>
      <c r="I45" s="67" t="n">
        <f aca="false">G45-K45</f>
        <v>22753950.313489</v>
      </c>
      <c r="J45" s="163" t="n">
        <f aca="false">high_v2_m!J33</f>
        <v>618373.514429089</v>
      </c>
      <c r="K45" s="163" t="n">
        <f aca="false">high_v2_m!K33</f>
        <v>599822.308996217</v>
      </c>
      <c r="L45" s="67" t="n">
        <f aca="false">H45-I45</f>
        <v>958525.185435742</v>
      </c>
      <c r="M45" s="67" t="n">
        <f aca="false">J45-K45</f>
        <v>18551.2054328726</v>
      </c>
      <c r="N45" s="163" t="n">
        <f aca="false">SUM(high_v5_m!C33:J33)</f>
        <v>4057952.79577839</v>
      </c>
      <c r="O45" s="7"/>
      <c r="P45" s="7"/>
      <c r="Q45" s="67" t="n">
        <f aca="false">I45*5.5017049523</f>
        <v>125185521.12411</v>
      </c>
      <c r="R45" s="67"/>
      <c r="S45" s="67"/>
      <c r="T45" s="7"/>
      <c r="U45" s="7"/>
      <c r="V45" s="67" t="n">
        <f aca="false">K45*5.5017049523</f>
        <v>3300045.36790451</v>
      </c>
      <c r="W45" s="67" t="n">
        <f aca="false">M45*5.5017049523</f>
        <v>102063.25880117</v>
      </c>
      <c r="X45" s="67" t="n">
        <f aca="false">N45*5.1890047538+L45*5.5017049523</f>
        <v>26330259.1076062</v>
      </c>
      <c r="Y45" s="67" t="n">
        <f aca="false">N45*5.1890047538</f>
        <v>21056736.3479901</v>
      </c>
      <c r="Z45" s="67" t="n">
        <f aca="false">L45*5.5017049523</f>
        <v>5273522.7596161</v>
      </c>
      <c r="AA45" s="67" t="n">
        <f aca="false">IFE_cost_central!B33</f>
        <v>0</v>
      </c>
      <c r="AB45" s="67" t="n">
        <f aca="false">AA45*$AC$13</f>
        <v>0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9"/>
      <c r="B46" s="5"/>
      <c r="C46" s="159" t="n">
        <f aca="false">C42+1</f>
        <v>2023</v>
      </c>
      <c r="D46" s="159" t="n">
        <f aca="false">D42</f>
        <v>1</v>
      </c>
      <c r="E46" s="159" t="n">
        <v>193</v>
      </c>
      <c r="F46" s="161" t="n">
        <f aca="false">high_v2_m!D34+temporary_pension_bonus_high!B34</f>
        <v>23329689.5796856</v>
      </c>
      <c r="G46" s="161" t="n">
        <f aca="false">high_v2_m!E34+temporary_pension_bonus_high!B34</f>
        <v>22391382.6501911</v>
      </c>
      <c r="H46" s="8" t="n">
        <f aca="false">F46-J46</f>
        <v>22717719.9251255</v>
      </c>
      <c r="I46" s="8" t="n">
        <f aca="false">G46-K46</f>
        <v>21797772.0852678</v>
      </c>
      <c r="J46" s="161" t="n">
        <f aca="false">high_v2_m!J34</f>
        <v>611969.654560116</v>
      </c>
      <c r="K46" s="161" t="n">
        <f aca="false">high_v2_m!K34</f>
        <v>593610.564923312</v>
      </c>
      <c r="L46" s="8" t="n">
        <f aca="false">H46-I46</f>
        <v>919947.839857642</v>
      </c>
      <c r="M46" s="8" t="n">
        <f aca="false">J46-K46</f>
        <v>18359.0896368035</v>
      </c>
      <c r="N46" s="161" t="n">
        <f aca="false">SUM(high_v5_m!C34:J34)</f>
        <v>4554167.20893995</v>
      </c>
      <c r="O46" s="5"/>
      <c r="P46" s="5"/>
      <c r="Q46" s="8" t="n">
        <f aca="false">I46*5.5017049523</f>
        <v>119924910.630625</v>
      </c>
      <c r="R46" s="8"/>
      <c r="S46" s="8"/>
      <c r="T46" s="5"/>
      <c r="U46" s="5"/>
      <c r="V46" s="8" t="n">
        <f aca="false">K46*5.5017049523</f>
        <v>3265870.18477619</v>
      </c>
      <c r="W46" s="8" t="n">
        <f aca="false">M46*5.5017049523</f>
        <v>101006.294374521</v>
      </c>
      <c r="X46" s="8" t="n">
        <f aca="false">N46*5.1890047538+L46*5.5017049523</f>
        <v>28692876.8831919</v>
      </c>
      <c r="Y46" s="8" t="n">
        <f aca="false">N46*5.1890047538</f>
        <v>23631595.2967895</v>
      </c>
      <c r="Z46" s="8" t="n">
        <f aca="false">L46*5.5017049523</f>
        <v>5061281.58640247</v>
      </c>
      <c r="AA46" s="8" t="n">
        <f aca="false">IFE_cost_central!B34</f>
        <v>0</v>
      </c>
      <c r="AB46" s="8" t="n">
        <f aca="false">AA46*$AC$13</f>
        <v>0</v>
      </c>
      <c r="AC46" s="8"/>
      <c r="AD46" s="8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59"/>
      <c r="BC46" s="159"/>
      <c r="BD46" s="159"/>
      <c r="BE46" s="159"/>
      <c r="BF46" s="159"/>
      <c r="BG46" s="159"/>
      <c r="BH46" s="159"/>
      <c r="BI46" s="159"/>
      <c r="BJ46" s="159"/>
      <c r="BK46" s="159"/>
      <c r="BL46" s="159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3" t="n">
        <f aca="false">high_v2_m!D35+temporary_pension_bonus_high!B35</f>
        <v>25232523.0382605</v>
      </c>
      <c r="G47" s="163" t="n">
        <f aca="false">high_v2_m!E35+temporary_pension_bonus_high!B35</f>
        <v>24217404.9837516</v>
      </c>
      <c r="H47" s="67" t="n">
        <f aca="false">F47-J47</f>
        <v>24548620.2775121</v>
      </c>
      <c r="I47" s="67" t="n">
        <f aca="false">G47-K47</f>
        <v>23554019.3058256</v>
      </c>
      <c r="J47" s="163" t="n">
        <f aca="false">high_v2_m!J35</f>
        <v>683902.760748438</v>
      </c>
      <c r="K47" s="163" t="n">
        <f aca="false">high_v2_m!K35</f>
        <v>663385.677925985</v>
      </c>
      <c r="L47" s="67" t="n">
        <f aca="false">H47-I47</f>
        <v>994600.971686523</v>
      </c>
      <c r="M47" s="67" t="n">
        <f aca="false">J47-K47</f>
        <v>20517.0828224532</v>
      </c>
      <c r="N47" s="163" t="n">
        <f aca="false">SUM(high_v5_m!C35:J35)</f>
        <v>4143253.96673224</v>
      </c>
      <c r="O47" s="7"/>
      <c r="P47" s="7"/>
      <c r="Q47" s="67" t="n">
        <f aca="false">I47*5.5017049523</f>
        <v>129587264.66143</v>
      </c>
      <c r="R47" s="67"/>
      <c r="S47" s="67"/>
      <c r="T47" s="7"/>
      <c r="U47" s="7"/>
      <c r="V47" s="67" t="n">
        <f aca="false">K47*5.5017049523</f>
        <v>3649752.26953028</v>
      </c>
      <c r="W47" s="67" t="n">
        <f aca="false">M47*5.5017049523</f>
        <v>112878.93617104</v>
      </c>
      <c r="X47" s="67" t="n">
        <f aca="false">N47*5.1890047538+L47*5.5017049523</f>
        <v>26971365.6210644</v>
      </c>
      <c r="Y47" s="67" t="n">
        <f aca="false">N47*5.1890047538</f>
        <v>21499364.5295743</v>
      </c>
      <c r="Z47" s="67" t="n">
        <f aca="false">L47*5.5017049523</f>
        <v>5472001.09149014</v>
      </c>
      <c r="AA47" s="67" t="n">
        <f aca="false">IFE_cost_central!B35</f>
        <v>0</v>
      </c>
      <c r="AB47" s="67" t="n">
        <f aca="false">AA47*$AC$13</f>
        <v>0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3" t="n">
        <f aca="false">high_v2_m!D36+temporary_pension_bonus_high!B36</f>
        <v>24212555.2499452</v>
      </c>
      <c r="G48" s="163" t="n">
        <f aca="false">high_v2_m!E36+temporary_pension_bonus_high!B36</f>
        <v>23237212.0172138</v>
      </c>
      <c r="H48" s="67" t="n">
        <f aca="false">F48-J48</f>
        <v>23554993.6226262</v>
      </c>
      <c r="I48" s="67" t="n">
        <f aca="false">G48-K48</f>
        <v>22599377.2387144</v>
      </c>
      <c r="J48" s="163" t="n">
        <f aca="false">high_v2_m!J36</f>
        <v>657561.627318951</v>
      </c>
      <c r="K48" s="163" t="n">
        <f aca="false">high_v2_m!K36</f>
        <v>637834.778499383</v>
      </c>
      <c r="L48" s="67" t="n">
        <f aca="false">H48-I48</f>
        <v>955616.383911822</v>
      </c>
      <c r="M48" s="67" t="n">
        <f aca="false">J48-K48</f>
        <v>19726.8488195685</v>
      </c>
      <c r="N48" s="163" t="n">
        <f aca="false">SUM(high_v5_m!C36:J36)</f>
        <v>3851655.82114635</v>
      </c>
      <c r="O48" s="7"/>
      <c r="P48" s="7"/>
      <c r="Q48" s="67" t="n">
        <f aca="false">I48*5.5017049523</f>
        <v>124335105.673131</v>
      </c>
      <c r="R48" s="67"/>
      <c r="S48" s="67"/>
      <c r="T48" s="7"/>
      <c r="U48" s="7"/>
      <c r="V48" s="67" t="n">
        <f aca="false">K48*5.5017049523</f>
        <v>3509178.75961923</v>
      </c>
      <c r="W48" s="67" t="n">
        <f aca="false">M48*5.5017049523</f>
        <v>108531.301843894</v>
      </c>
      <c r="X48" s="67" t="n">
        <f aca="false">N48*5.1890047538+L48*5.5017049523</f>
        <v>25243779.7577965</v>
      </c>
      <c r="Y48" s="67" t="n">
        <f aca="false">N48*5.1890047538</f>
        <v>19986260.3659298</v>
      </c>
      <c r="Z48" s="67" t="n">
        <f aca="false">L48*5.5017049523</f>
        <v>5257519.39186669</v>
      </c>
      <c r="AA48" s="67" t="n">
        <f aca="false">IFE_cost_central!B36</f>
        <v>0</v>
      </c>
      <c r="AB48" s="67" t="n">
        <f aca="false">AA48*$AC$13</f>
        <v>0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3" t="n">
        <f aca="false">high_v2_m!D37+temporary_pension_bonus_high!B37</f>
        <v>25946266.8946038</v>
      </c>
      <c r="G49" s="163" t="n">
        <f aca="false">high_v2_m!E37+temporary_pension_bonus_high!B37</f>
        <v>24899270.4479654</v>
      </c>
      <c r="H49" s="67" t="n">
        <f aca="false">F49-J49</f>
        <v>25227976.6812277</v>
      </c>
      <c r="I49" s="67" t="n">
        <f aca="false">G49-K49</f>
        <v>24202528.9409906</v>
      </c>
      <c r="J49" s="163" t="n">
        <f aca="false">high_v2_m!J37</f>
        <v>718290.213376067</v>
      </c>
      <c r="K49" s="163" t="n">
        <f aca="false">high_v2_m!K37</f>
        <v>696741.506974785</v>
      </c>
      <c r="L49" s="67" t="n">
        <f aca="false">H49-I49</f>
        <v>1025447.74023717</v>
      </c>
      <c r="M49" s="67" t="n">
        <f aca="false">J49-K49</f>
        <v>21548.7064012821</v>
      </c>
      <c r="N49" s="163" t="n">
        <f aca="false">SUM(high_v5_m!C37:J37)</f>
        <v>4270964.68153336</v>
      </c>
      <c r="O49" s="7"/>
      <c r="P49" s="7"/>
      <c r="Q49" s="67" t="n">
        <f aca="false">I49*5.5017049523</f>
        <v>133155173.332832</v>
      </c>
      <c r="R49" s="67"/>
      <c r="S49" s="67"/>
      <c r="T49" s="7"/>
      <c r="U49" s="7"/>
      <c r="V49" s="67" t="n">
        <f aca="false">K49*5.5017049523</f>
        <v>3833266.19939614</v>
      </c>
      <c r="W49" s="67" t="n">
        <f aca="false">M49*5.5017049523</f>
        <v>118554.624723592</v>
      </c>
      <c r="X49" s="67" t="n">
        <f aca="false">N49*5.1890047538+L49*5.5017049523</f>
        <v>27803766.9465762</v>
      </c>
      <c r="Y49" s="67" t="n">
        <f aca="false">N49*5.1890047538</f>
        <v>22162056.0357885</v>
      </c>
      <c r="Z49" s="67" t="n">
        <f aca="false">L49*5.5017049523</f>
        <v>5641710.9107877</v>
      </c>
      <c r="AA49" s="67" t="n">
        <f aca="false">IFE_cost_central!B37</f>
        <v>0</v>
      </c>
      <c r="AB49" s="67" t="n">
        <f aca="false">AA49*$AC$13</f>
        <v>0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9"/>
      <c r="B50" s="5"/>
      <c r="C50" s="159" t="n">
        <f aca="false">C46+1</f>
        <v>2024</v>
      </c>
      <c r="D50" s="159" t="n">
        <f aca="false">D46</f>
        <v>1</v>
      </c>
      <c r="E50" s="159" t="n">
        <v>197</v>
      </c>
      <c r="F50" s="161" t="n">
        <f aca="false">high_v2_m!D38+temporary_pension_bonus_high!B38</f>
        <v>25046002.2700092</v>
      </c>
      <c r="G50" s="161" t="n">
        <f aca="false">high_v2_m!E38+temporary_pension_bonus_high!B38</f>
        <v>24034022.5320958</v>
      </c>
      <c r="H50" s="8" t="n">
        <f aca="false">F50-J50</f>
        <v>24320910.2867573</v>
      </c>
      <c r="I50" s="8" t="n">
        <f aca="false">G50-K50</f>
        <v>23330683.3083415</v>
      </c>
      <c r="J50" s="161" t="n">
        <f aca="false">high_v2_m!J38</f>
        <v>725091.983251893</v>
      </c>
      <c r="K50" s="161" t="n">
        <f aca="false">high_v2_m!K38</f>
        <v>703339.223754336</v>
      </c>
      <c r="L50" s="8" t="n">
        <f aca="false">H50-I50</f>
        <v>990226.978415802</v>
      </c>
      <c r="M50" s="8" t="n">
        <f aca="false">J50-K50</f>
        <v>21752.7594975569</v>
      </c>
      <c r="N50" s="161" t="n">
        <f aca="false">SUM(high_v5_m!C38:J38)</f>
        <v>4840706.28896378</v>
      </c>
      <c r="O50" s="5"/>
      <c r="P50" s="5"/>
      <c r="Q50" s="8" t="n">
        <f aca="false">I50*5.5017049523</f>
        <v>128358535.898045</v>
      </c>
      <c r="R50" s="8"/>
      <c r="S50" s="8"/>
      <c r="T50" s="5"/>
      <c r="U50" s="5"/>
      <c r="V50" s="8" t="n">
        <f aca="false">K50*5.5017049523</f>
        <v>3869564.89047607</v>
      </c>
      <c r="W50" s="8" t="n">
        <f aca="false">M50*5.5017049523</f>
        <v>119677.2646539</v>
      </c>
      <c r="X50" s="8" t="n">
        <f aca="false">N50*5.1890047538+L50*5.5017049523</f>
        <v>30566384.6162339</v>
      </c>
      <c r="Y50" s="8" t="n">
        <f aca="false">N50*5.1890047538</f>
        <v>25118447.9451826</v>
      </c>
      <c r="Z50" s="8" t="n">
        <f aca="false">L50*5.5017049523</f>
        <v>5447936.67105128</v>
      </c>
      <c r="AA50" s="8" t="n">
        <f aca="false">IFE_cost_central!B38</f>
        <v>0</v>
      </c>
      <c r="AB50" s="8" t="n">
        <f aca="false">AA50*$AC$13</f>
        <v>0</v>
      </c>
      <c r="AC50" s="8"/>
      <c r="AD50" s="8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  <c r="AW50" s="159"/>
      <c r="AX50" s="159"/>
      <c r="AY50" s="159"/>
      <c r="AZ50" s="159"/>
      <c r="BA50" s="159"/>
      <c r="BB50" s="159"/>
      <c r="BC50" s="159"/>
      <c r="BD50" s="159"/>
      <c r="BE50" s="159"/>
      <c r="BF50" s="159"/>
      <c r="BG50" s="159"/>
      <c r="BH50" s="159"/>
      <c r="BI50" s="159"/>
      <c r="BJ50" s="159"/>
      <c r="BK50" s="159"/>
      <c r="BL50" s="159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3" t="n">
        <f aca="false">high_v2_m!D39+temporary_pension_bonus_high!B39</f>
        <v>26660296.6569853</v>
      </c>
      <c r="G51" s="163" t="n">
        <f aca="false">high_v2_m!E39+temporary_pension_bonus_high!B39</f>
        <v>25581727.16786</v>
      </c>
      <c r="H51" s="67" t="n">
        <f aca="false">F51-J51</f>
        <v>25849647.097934</v>
      </c>
      <c r="I51" s="67" t="n">
        <f aca="false">G51-K51</f>
        <v>24795397.0955802</v>
      </c>
      <c r="J51" s="163" t="n">
        <f aca="false">high_v2_m!J39</f>
        <v>810649.55905134</v>
      </c>
      <c r="K51" s="163" t="n">
        <f aca="false">high_v2_m!K39</f>
        <v>786330.0722798</v>
      </c>
      <c r="L51" s="67" t="n">
        <f aca="false">H51-I51</f>
        <v>1054250.00235376</v>
      </c>
      <c r="M51" s="67" t="n">
        <f aca="false">J51-K51</f>
        <v>24319.4867715402</v>
      </c>
      <c r="N51" s="163" t="n">
        <f aca="false">SUM(high_v5_m!C39:J39)</f>
        <v>4354998.88400964</v>
      </c>
      <c r="O51" s="7"/>
      <c r="P51" s="7"/>
      <c r="Q51" s="67" t="n">
        <f aca="false">I51*5.5017049523</f>
        <v>136416958.994999</v>
      </c>
      <c r="R51" s="67"/>
      <c r="S51" s="67"/>
      <c r="T51" s="7"/>
      <c r="U51" s="7"/>
      <c r="V51" s="67" t="n">
        <f aca="false">K51*5.5017049523</f>
        <v>4326156.05280419</v>
      </c>
      <c r="W51" s="67" t="n">
        <f aca="false">M51*5.5017049523</f>
        <v>133798.640808377</v>
      </c>
      <c r="X51" s="67" t="n">
        <f aca="false">N51*5.1890047538+L51*5.5017049523</f>
        <v>28398282.3708317</v>
      </c>
      <c r="Y51" s="67" t="n">
        <f aca="false">N51*5.1890047538</f>
        <v>22598109.9119197</v>
      </c>
      <c r="Z51" s="67" t="n">
        <f aca="false">L51*5.5017049523</f>
        <v>5800172.45891198</v>
      </c>
      <c r="AA51" s="67" t="n">
        <f aca="false">IFE_cost_central!B39</f>
        <v>0</v>
      </c>
      <c r="AB51" s="67" t="n">
        <f aca="false">AA51*$AC$13</f>
        <v>0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3" t="n">
        <f aca="false">high_v2_m!D40+temporary_pension_bonus_high!B40</f>
        <v>25858735.1888129</v>
      </c>
      <c r="G52" s="163" t="n">
        <f aca="false">high_v2_m!E40+temporary_pension_bonus_high!B40</f>
        <v>24810460.9490664</v>
      </c>
      <c r="H52" s="67" t="n">
        <f aca="false">F52-J52</f>
        <v>25053458.8811848</v>
      </c>
      <c r="I52" s="67" t="n">
        <f aca="false">G52-K52</f>
        <v>24029342.9306672</v>
      </c>
      <c r="J52" s="163" t="n">
        <f aca="false">high_v2_m!J40</f>
        <v>805276.307628036</v>
      </c>
      <c r="K52" s="163" t="n">
        <f aca="false">high_v2_m!K40</f>
        <v>781118.018399194</v>
      </c>
      <c r="L52" s="67" t="n">
        <f aca="false">H52-I52</f>
        <v>1024115.95051761</v>
      </c>
      <c r="M52" s="67" t="n">
        <f aca="false">J52-K52</f>
        <v>24158.2892288411</v>
      </c>
      <c r="N52" s="163" t="n">
        <f aca="false">SUM(high_v5_m!C40:J40)</f>
        <v>4027599.22183852</v>
      </c>
      <c r="O52" s="7"/>
      <c r="P52" s="7"/>
      <c r="Q52" s="67" t="n">
        <f aca="false">I52*5.5017049523</f>
        <v>132202355.002167</v>
      </c>
      <c r="R52" s="67"/>
      <c r="S52" s="67"/>
      <c r="T52" s="7"/>
      <c r="U52" s="7"/>
      <c r="V52" s="67" t="n">
        <f aca="false">K52*5.5017049523</f>
        <v>4297480.87015761</v>
      </c>
      <c r="W52" s="67" t="n">
        <f aca="false">M52*5.5017049523</f>
        <v>132911.779489411</v>
      </c>
      <c r="X52" s="67" t="n">
        <f aca="false">N52*5.1890047538+L52*5.5017049523</f>
        <v>26533615.3052134</v>
      </c>
      <c r="Y52" s="67" t="n">
        <f aca="false">N52*5.1890047538</f>
        <v>20899231.5085213</v>
      </c>
      <c r="Z52" s="67" t="n">
        <f aca="false">L52*5.5017049523</f>
        <v>5634383.79669214</v>
      </c>
      <c r="AA52" s="67" t="n">
        <f aca="false">IFE_cost_central!B40</f>
        <v>0</v>
      </c>
      <c r="AB52" s="67" t="n">
        <f aca="false">AA52*$AC$13</f>
        <v>0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3" t="n">
        <f aca="false">high_v2_m!D41+temporary_pension_bonus_high!B41</f>
        <v>27535518.1221229</v>
      </c>
      <c r="G53" s="163" t="n">
        <f aca="false">high_v2_m!E41+temporary_pension_bonus_high!B41</f>
        <v>26418418.2993227</v>
      </c>
      <c r="H53" s="67" t="n">
        <f aca="false">F53-J53</f>
        <v>26602815.0895162</v>
      </c>
      <c r="I53" s="67" t="n">
        <f aca="false">G53-K53</f>
        <v>25513696.3576942</v>
      </c>
      <c r="J53" s="163" t="n">
        <f aca="false">high_v2_m!J41</f>
        <v>932703.032606689</v>
      </c>
      <c r="K53" s="163" t="n">
        <f aca="false">high_v2_m!K41</f>
        <v>904721.941628488</v>
      </c>
      <c r="L53" s="67" t="n">
        <f aca="false">H53-I53</f>
        <v>1089118.73182198</v>
      </c>
      <c r="M53" s="67" t="n">
        <f aca="false">J53-K53</f>
        <v>27981.0909782009</v>
      </c>
      <c r="N53" s="163" t="n">
        <f aca="false">SUM(high_v5_m!C41:J41)</f>
        <v>4405930.1795751</v>
      </c>
      <c r="O53" s="7"/>
      <c r="P53" s="7"/>
      <c r="Q53" s="67" t="n">
        <f aca="false">I53*5.5017049523</f>
        <v>140368829.602605</v>
      </c>
      <c r="R53" s="67"/>
      <c r="S53" s="67"/>
      <c r="T53" s="7"/>
      <c r="U53" s="7"/>
      <c r="V53" s="67" t="n">
        <f aca="false">K53*5.5017049523</f>
        <v>4977513.18671192</v>
      </c>
      <c r="W53" s="67" t="n">
        <f aca="false">M53*5.5017049523</f>
        <v>153943.706805525</v>
      </c>
      <c r="X53" s="67" t="n">
        <f aca="false">N53*5.1890047538+L53*5.5017049523</f>
        <v>28854402.5672338</v>
      </c>
      <c r="Y53" s="67" t="n">
        <f aca="false">N53*5.1890047538</f>
        <v>22862392.6467261</v>
      </c>
      <c r="Z53" s="67" t="n">
        <f aca="false">L53*5.5017049523</f>
        <v>5992009.92050766</v>
      </c>
      <c r="AA53" s="67" t="n">
        <f aca="false">IFE_cost_central!B41</f>
        <v>0</v>
      </c>
      <c r="AB53" s="67" t="n">
        <f aca="false">AA53*$AC$13</f>
        <v>0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9"/>
      <c r="B54" s="5"/>
      <c r="C54" s="159" t="n">
        <f aca="false">C50+1</f>
        <v>2025</v>
      </c>
      <c r="D54" s="159" t="n">
        <f aca="false">D50</f>
        <v>1</v>
      </c>
      <c r="E54" s="159" t="n">
        <v>201</v>
      </c>
      <c r="F54" s="161" t="n">
        <f aca="false">high_v2_m!D42+temporary_pension_bonus_high!B42</f>
        <v>26778932.7466226</v>
      </c>
      <c r="G54" s="161" t="n">
        <f aca="false">high_v2_m!E42+temporary_pension_bonus_high!B42</f>
        <v>25691578.5017535</v>
      </c>
      <c r="H54" s="8" t="n">
        <f aca="false">F54-J54</f>
        <v>25790008.7310425</v>
      </c>
      <c r="I54" s="8" t="n">
        <f aca="false">G54-K54</f>
        <v>24732322.2066407</v>
      </c>
      <c r="J54" s="161" t="n">
        <f aca="false">high_v2_m!J42</f>
        <v>988924.015580131</v>
      </c>
      <c r="K54" s="161" t="n">
        <f aca="false">high_v2_m!K42</f>
        <v>959256.295112727</v>
      </c>
      <c r="L54" s="8" t="n">
        <f aca="false">H54-I54</f>
        <v>1057686.52440174</v>
      </c>
      <c r="M54" s="8" t="n">
        <f aca="false">J54-K54</f>
        <v>29667.7204674039</v>
      </c>
      <c r="N54" s="161" t="n">
        <f aca="false">SUM(high_v5_m!C42:J42)</f>
        <v>5013662.39652315</v>
      </c>
      <c r="O54" s="5"/>
      <c r="P54" s="5"/>
      <c r="Q54" s="8" t="n">
        <f aca="false">I54*5.5017049523</f>
        <v>136069939.566155</v>
      </c>
      <c r="R54" s="8"/>
      <c r="S54" s="8"/>
      <c r="T54" s="5"/>
      <c r="U54" s="5"/>
      <c r="V54" s="8" t="n">
        <f aca="false">K54*5.5017049523</f>
        <v>5277545.10934664</v>
      </c>
      <c r="W54" s="8" t="n">
        <f aca="false">M54*5.5017049523</f>
        <v>163223.044618968</v>
      </c>
      <c r="X54" s="8" t="n">
        <f aca="false">N54*5.1890047538+L54*5.5017049523</f>
        <v>31834997.1987889</v>
      </c>
      <c r="Y54" s="8" t="n">
        <f aca="false">N54*5.1890047538</f>
        <v>26015918.0095069</v>
      </c>
      <c r="Z54" s="8" t="n">
        <f aca="false">L54*5.5017049523</f>
        <v>5819079.189282</v>
      </c>
      <c r="AA54" s="8" t="n">
        <f aca="false">IFE_cost_central!B42</f>
        <v>0</v>
      </c>
      <c r="AB54" s="8" t="n">
        <f aca="false">AA54*$AC$13</f>
        <v>0</v>
      </c>
      <c r="AC54" s="8"/>
      <c r="AD54" s="8"/>
      <c r="AE54" s="159"/>
      <c r="AF54" s="159"/>
      <c r="AG54" s="159"/>
      <c r="AH54" s="159"/>
      <c r="AI54" s="159"/>
      <c r="AJ54" s="159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59"/>
      <c r="BC54" s="159"/>
      <c r="BD54" s="159"/>
      <c r="BE54" s="159"/>
      <c r="BF54" s="159"/>
      <c r="BG54" s="159"/>
      <c r="BH54" s="159"/>
      <c r="BI54" s="159"/>
      <c r="BJ54" s="159"/>
      <c r="BK54" s="159"/>
      <c r="BL54" s="159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3" t="n">
        <f aca="false">high_v2_m!D43+temporary_pension_bonus_high!B43</f>
        <v>28215726.3208146</v>
      </c>
      <c r="G55" s="163" t="n">
        <f aca="false">high_v2_m!E43+temporary_pension_bonus_high!B43</f>
        <v>27069263.4045207</v>
      </c>
      <c r="H55" s="67" t="n">
        <f aca="false">F55-J55</f>
        <v>27087579.4627327</v>
      </c>
      <c r="I55" s="67" t="n">
        <f aca="false">G55-K55</f>
        <v>25974960.9521814</v>
      </c>
      <c r="J55" s="163" t="n">
        <f aca="false">high_v2_m!J43</f>
        <v>1128146.85808183</v>
      </c>
      <c r="K55" s="163" t="n">
        <f aca="false">high_v2_m!K43</f>
        <v>1094302.45233938</v>
      </c>
      <c r="L55" s="67" t="n">
        <f aca="false">H55-I55</f>
        <v>1112618.51055137</v>
      </c>
      <c r="M55" s="67" t="n">
        <f aca="false">J55-K55</f>
        <v>33844.4057424553</v>
      </c>
      <c r="N55" s="163" t="n">
        <f aca="false">SUM(high_v5_m!C43:J43)</f>
        <v>4418868.11648309</v>
      </c>
      <c r="O55" s="7"/>
      <c r="P55" s="7"/>
      <c r="Q55" s="67" t="n">
        <f aca="false">I55*5.5017049523</f>
        <v>142906571.306415</v>
      </c>
      <c r="R55" s="67"/>
      <c r="S55" s="67"/>
      <c r="T55" s="7"/>
      <c r="U55" s="7"/>
      <c r="V55" s="67" t="n">
        <f aca="false">K55*5.5017049523</f>
        <v>6020529.22134959</v>
      </c>
      <c r="W55" s="67" t="n">
        <f aca="false">M55*5.5017049523</f>
        <v>186201.934680917</v>
      </c>
      <c r="X55" s="67" t="n">
        <f aca="false">N55*5.1890047538+L55*5.5017049523</f>
        <v>29050826.4323671</v>
      </c>
      <c r="Y55" s="67" t="n">
        <f aca="false">N55*5.1890047538</f>
        <v>22929527.662846</v>
      </c>
      <c r="Z55" s="67" t="n">
        <f aca="false">L55*5.5017049523</f>
        <v>6121298.76952115</v>
      </c>
      <c r="AA55" s="67" t="n">
        <f aca="false">IFE_cost_central!B43</f>
        <v>0</v>
      </c>
      <c r="AB55" s="67" t="n">
        <f aca="false">AA55*$AC$13</f>
        <v>0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3" t="n">
        <f aca="false">high_v2_m!D44+temporary_pension_bonus_high!B44</f>
        <v>27526800.3189021</v>
      </c>
      <c r="G56" s="163" t="n">
        <f aca="false">high_v2_m!E44+temporary_pension_bonus_high!B44</f>
        <v>26406235.9370344</v>
      </c>
      <c r="H56" s="67" t="n">
        <f aca="false">F56-J56</f>
        <v>26337533.5299186</v>
      </c>
      <c r="I56" s="67" t="n">
        <f aca="false">G56-K56</f>
        <v>25252647.1517203</v>
      </c>
      <c r="J56" s="163" t="n">
        <f aca="false">high_v2_m!J44</f>
        <v>1189266.78898354</v>
      </c>
      <c r="K56" s="163" t="n">
        <f aca="false">high_v2_m!K44</f>
        <v>1153588.78531403</v>
      </c>
      <c r="L56" s="67" t="n">
        <f aca="false">H56-I56</f>
        <v>1084886.37819821</v>
      </c>
      <c r="M56" s="67" t="n">
        <f aca="false">J56-K56</f>
        <v>35678.0036695064</v>
      </c>
      <c r="N56" s="163" t="n">
        <f aca="false">SUM(high_v5_m!C44:J44)</f>
        <v>4226451.92757058</v>
      </c>
      <c r="O56" s="7"/>
      <c r="P56" s="7"/>
      <c r="Q56" s="67" t="n">
        <f aca="false">I56*5.5017049523</f>
        <v>138932613.893304</v>
      </c>
      <c r="R56" s="67"/>
      <c r="S56" s="67"/>
      <c r="T56" s="7"/>
      <c r="U56" s="7"/>
      <c r="V56" s="67" t="n">
        <f aca="false">K56*5.5017049523</f>
        <v>6346705.13307996</v>
      </c>
      <c r="W56" s="67" t="n">
        <f aca="false">M56*5.5017049523</f>
        <v>196289.849476701</v>
      </c>
      <c r="X56" s="67" t="n">
        <f aca="false">N56*5.1890047538+L56*5.5017049523</f>
        <v>27899803.9034868</v>
      </c>
      <c r="Y56" s="67" t="n">
        <f aca="false">N56*5.1890047538</f>
        <v>21931079.1438709</v>
      </c>
      <c r="Z56" s="67" t="n">
        <f aca="false">L56*5.5017049523</f>
        <v>5968724.75961592</v>
      </c>
      <c r="AA56" s="67" t="n">
        <f aca="false">IFE_cost_central!B44</f>
        <v>0</v>
      </c>
      <c r="AB56" s="67" t="n">
        <f aca="false">AA56*$AC$13</f>
        <v>0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3" t="n">
        <f aca="false">high_v2_m!D45+temporary_pension_bonus_high!B45</f>
        <v>28983038.9509579</v>
      </c>
      <c r="G57" s="163" t="n">
        <f aca="false">high_v2_m!E45+temporary_pension_bonus_high!B45</f>
        <v>27801326.7067948</v>
      </c>
      <c r="H57" s="67" t="n">
        <f aca="false">F57-J57</f>
        <v>27649539.8764222</v>
      </c>
      <c r="I57" s="67" t="n">
        <f aca="false">G57-K57</f>
        <v>26507832.6044952</v>
      </c>
      <c r="J57" s="163" t="n">
        <f aca="false">high_v2_m!J45</f>
        <v>1333499.07453565</v>
      </c>
      <c r="K57" s="163" t="n">
        <f aca="false">high_v2_m!K45</f>
        <v>1293494.10229958</v>
      </c>
      <c r="L57" s="67" t="n">
        <f aca="false">H57-I57</f>
        <v>1141707.27192704</v>
      </c>
      <c r="M57" s="67" t="n">
        <f aca="false">J57-K57</f>
        <v>40004.9722360694</v>
      </c>
      <c r="N57" s="163" t="n">
        <f aca="false">SUM(high_v5_m!C45:J45)</f>
        <v>4444037.34175255</v>
      </c>
      <c r="O57" s="7"/>
      <c r="P57" s="7"/>
      <c r="Q57" s="67" t="n">
        <f aca="false">I57*5.5017049523</f>
        <v>145838273.914891</v>
      </c>
      <c r="R57" s="67"/>
      <c r="S57" s="67"/>
      <c r="T57" s="7"/>
      <c r="U57" s="7"/>
      <c r="V57" s="67" t="n">
        <f aca="false">K57*5.5017049523</f>
        <v>7116422.90839245</v>
      </c>
      <c r="W57" s="67" t="n">
        <f aca="false">M57*5.5017049523</f>
        <v>220095.553867807</v>
      </c>
      <c r="X57" s="67" t="n">
        <f aca="false">N57*5.1890047538+L57*5.5017049523</f>
        <v>29341467.4444566</v>
      </c>
      <c r="Y57" s="67" t="n">
        <f aca="false">N57*5.1890047538</f>
        <v>23060130.8924187</v>
      </c>
      <c r="Z57" s="67" t="n">
        <f aca="false">L57*5.5017049523</f>
        <v>6281336.55203792</v>
      </c>
      <c r="AA57" s="67" t="n">
        <f aca="false">IFE_cost_central!B45</f>
        <v>0</v>
      </c>
      <c r="AB57" s="67" t="n">
        <f aca="false">AA57*$AC$13</f>
        <v>0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9"/>
      <c r="B58" s="5"/>
      <c r="C58" s="159" t="n">
        <f aca="false">C54+1</f>
        <v>2026</v>
      </c>
      <c r="D58" s="159" t="n">
        <f aca="false">D54</f>
        <v>1</v>
      </c>
      <c r="E58" s="159" t="n">
        <v>205</v>
      </c>
      <c r="F58" s="161" t="n">
        <f aca="false">high_v2_m!D46+temporary_pension_bonus_high!B46</f>
        <v>28647144.342835</v>
      </c>
      <c r="G58" s="161" t="n">
        <f aca="false">high_v2_m!E46+temporary_pension_bonus_high!B46</f>
        <v>27478512.1583177</v>
      </c>
      <c r="H58" s="8" t="n">
        <f aca="false">F58-J58</f>
        <v>27207523.6611619</v>
      </c>
      <c r="I58" s="8" t="n">
        <f aca="false">G58-K58</f>
        <v>26082080.0970948</v>
      </c>
      <c r="J58" s="161" t="n">
        <f aca="false">high_v2_m!J46</f>
        <v>1439620.68167309</v>
      </c>
      <c r="K58" s="161" t="n">
        <f aca="false">high_v2_m!K46</f>
        <v>1396432.0612229</v>
      </c>
      <c r="L58" s="8" t="n">
        <f aca="false">H58-I58</f>
        <v>1125443.56406717</v>
      </c>
      <c r="M58" s="8" t="n">
        <f aca="false">J58-K58</f>
        <v>43188.6204501928</v>
      </c>
      <c r="N58" s="161" t="n">
        <f aca="false">SUM(high_v5_m!C46:J46)</f>
        <v>5240594.76943069</v>
      </c>
      <c r="O58" s="5"/>
      <c r="P58" s="5"/>
      <c r="Q58" s="8" t="n">
        <f aca="false">I58*5.5017049523</f>
        <v>143495909.236472</v>
      </c>
      <c r="R58" s="8"/>
      <c r="S58" s="8"/>
      <c r="T58" s="5"/>
      <c r="U58" s="5"/>
      <c r="V58" s="8" t="n">
        <f aca="false">K58*5.5017049523</f>
        <v>7682757.18678051</v>
      </c>
      <c r="W58" s="8" t="n">
        <f aca="false">M58*5.5017049523</f>
        <v>237611.047013831</v>
      </c>
      <c r="X58" s="8" t="n">
        <f aca="false">N58*5.1890047538+L58*5.5017049523</f>
        <v>33385329.6012778</v>
      </c>
      <c r="Y58" s="8" t="n">
        <f aca="false">N58*5.1890047538</f>
        <v>27193471.1713153</v>
      </c>
      <c r="Z58" s="8" t="n">
        <f aca="false">L58*5.5017049523</f>
        <v>6191858.42996251</v>
      </c>
      <c r="AA58" s="8" t="n">
        <f aca="false">IFE_cost_central!B46</f>
        <v>0</v>
      </c>
      <c r="AB58" s="8" t="n">
        <f aca="false">AA58*$AC$13</f>
        <v>0</v>
      </c>
      <c r="AC58" s="8"/>
      <c r="AD58" s="8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59"/>
      <c r="BG58" s="159"/>
      <c r="BH58" s="159"/>
      <c r="BI58" s="159"/>
      <c r="BJ58" s="159"/>
      <c r="BK58" s="159"/>
      <c r="BL58" s="159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3" t="n">
        <f aca="false">high_v2_m!D47+temporary_pension_bonus_high!B47</f>
        <v>30616109.8271842</v>
      </c>
      <c r="G59" s="163" t="n">
        <f aca="false">high_v2_m!E47+temporary_pension_bonus_high!B47</f>
        <v>29366817.4079988</v>
      </c>
      <c r="H59" s="67" t="n">
        <f aca="false">F59-J59</f>
        <v>28981070.8873004</v>
      </c>
      <c r="I59" s="67" t="n">
        <f aca="false">G59-K59</f>
        <v>27780829.6363114</v>
      </c>
      <c r="J59" s="163" t="n">
        <f aca="false">high_v2_m!J47</f>
        <v>1635038.93988385</v>
      </c>
      <c r="K59" s="163" t="n">
        <f aca="false">high_v2_m!K47</f>
        <v>1585987.77168733</v>
      </c>
      <c r="L59" s="67" t="n">
        <f aca="false">H59-I59</f>
        <v>1200241.25098893</v>
      </c>
      <c r="M59" s="67" t="n">
        <f aca="false">J59-K59</f>
        <v>49051.1681965154</v>
      </c>
      <c r="N59" s="163" t="n">
        <f aca="false">SUM(high_v5_m!C47:J47)</f>
        <v>4672946.4503331</v>
      </c>
      <c r="O59" s="7"/>
      <c r="P59" s="7"/>
      <c r="Q59" s="67" t="n">
        <f aca="false">I59*5.5017049523</f>
        <v>152841927.989097</v>
      </c>
      <c r="R59" s="67"/>
      <c r="S59" s="67"/>
      <c r="T59" s="7"/>
      <c r="U59" s="7"/>
      <c r="V59" s="67" t="n">
        <f aca="false">K59*5.5017049523</f>
        <v>8725636.77777942</v>
      </c>
      <c r="W59" s="67" t="n">
        <f aca="false">M59*5.5017049523</f>
        <v>269865.054982869</v>
      </c>
      <c r="X59" s="67" t="n">
        <f aca="false">N59*5.1890047538+L59*5.5017049523</f>
        <v>30851314.5795518</v>
      </c>
      <c r="Y59" s="67" t="n">
        <f aca="false">N59*5.1890047538</f>
        <v>24247941.3450313</v>
      </c>
      <c r="Z59" s="67" t="n">
        <f aca="false">L59*5.5017049523</f>
        <v>6603373.23452055</v>
      </c>
      <c r="AA59" s="67" t="n">
        <f aca="false">IFE_cost_central!B47</f>
        <v>0</v>
      </c>
      <c r="AB59" s="67" t="n">
        <f aca="false">AA59*$AC$13</f>
        <v>0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3" t="n">
        <f aca="false">high_v2_m!D48+temporary_pension_bonus_high!B48</f>
        <v>30374082.3969271</v>
      </c>
      <c r="G60" s="163" t="n">
        <f aca="false">high_v2_m!E48+temporary_pension_bonus_high!B48</f>
        <v>29134099.111087</v>
      </c>
      <c r="H60" s="67" t="n">
        <f aca="false">F60-J60</f>
        <v>28712832.2308887</v>
      </c>
      <c r="I60" s="67" t="n">
        <f aca="false">G60-K60</f>
        <v>27522686.4500297</v>
      </c>
      <c r="J60" s="163" t="n">
        <f aca="false">high_v2_m!J48</f>
        <v>1661250.16603848</v>
      </c>
      <c r="K60" s="163" t="n">
        <f aca="false">high_v2_m!K48</f>
        <v>1611412.66105732</v>
      </c>
      <c r="L60" s="67" t="n">
        <f aca="false">H60-I60</f>
        <v>1190145.78085898</v>
      </c>
      <c r="M60" s="67" t="n">
        <f aca="false">J60-K60</f>
        <v>49837.5049811539</v>
      </c>
      <c r="N60" s="163" t="n">
        <f aca="false">SUM(high_v5_m!C48:J48)</f>
        <v>4580395.10371794</v>
      </c>
      <c r="O60" s="7"/>
      <c r="P60" s="7"/>
      <c r="Q60" s="67" t="n">
        <f aca="false">I60*5.5017049523</f>
        <v>151421700.342728</v>
      </c>
      <c r="R60" s="67"/>
      <c r="S60" s="67"/>
      <c r="T60" s="7"/>
      <c r="U60" s="7"/>
      <c r="V60" s="67" t="n">
        <f aca="false">K60*5.5017049523</f>
        <v>8865517.017538</v>
      </c>
      <c r="W60" s="67" t="n">
        <f aca="false">M60*5.5017049523</f>
        <v>274191.24796509</v>
      </c>
      <c r="X60" s="67" t="n">
        <f aca="false">N60*5.1890047538+L60*5.5017049523</f>
        <v>30315522.9039855</v>
      </c>
      <c r="Y60" s="67" t="n">
        <f aca="false">N60*5.1890047538</f>
        <v>23767691.9674746</v>
      </c>
      <c r="Z60" s="67" t="n">
        <f aca="false">L60*5.5017049523</f>
        <v>6547830.93651081</v>
      </c>
      <c r="AA60" s="67" t="n">
        <f aca="false">IFE_cost_central!B48</f>
        <v>0</v>
      </c>
      <c r="AB60" s="67" t="n">
        <f aca="false">AA60*$AC$13</f>
        <v>0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3" t="n">
        <f aca="false">high_v2_m!D49+temporary_pension_bonus_high!B49</f>
        <v>31540938.9792745</v>
      </c>
      <c r="G61" s="163" t="n">
        <f aca="false">high_v2_m!E49+temporary_pension_bonus_high!B49</f>
        <v>30251309.9001619</v>
      </c>
      <c r="H61" s="67" t="n">
        <f aca="false">F61-J61</f>
        <v>29755202.8709432</v>
      </c>
      <c r="I61" s="67" t="n">
        <f aca="false">G61-K61</f>
        <v>28519145.8750805</v>
      </c>
      <c r="J61" s="163" t="n">
        <f aca="false">high_v2_m!J49</f>
        <v>1785736.10833132</v>
      </c>
      <c r="K61" s="163" t="n">
        <f aca="false">high_v2_m!K49</f>
        <v>1732164.02508138</v>
      </c>
      <c r="L61" s="67" t="n">
        <f aca="false">H61-I61</f>
        <v>1236056.99586271</v>
      </c>
      <c r="M61" s="67" t="n">
        <f aca="false">J61-K61</f>
        <v>53572.0832499394</v>
      </c>
      <c r="N61" s="163" t="n">
        <f aca="false">SUM(high_v5_m!C49:J49)</f>
        <v>4911165.53925425</v>
      </c>
      <c r="O61" s="7"/>
      <c r="P61" s="7"/>
      <c r="Q61" s="67" t="n">
        <f aca="false">I61*5.5017049523</f>
        <v>156903926.096296</v>
      </c>
      <c r="R61" s="67"/>
      <c r="S61" s="67"/>
      <c r="T61" s="7"/>
      <c r="U61" s="7"/>
      <c r="V61" s="67" t="n">
        <f aca="false">K61*5.5017049523</f>
        <v>9529855.39498613</v>
      </c>
      <c r="W61" s="67" t="n">
        <f aca="false">M61*5.5017049523</f>
        <v>294737.795721219</v>
      </c>
      <c r="X61" s="67" t="n">
        <f aca="false">N61*5.1890047538+L61*5.5017049523</f>
        <v>32284482.225352</v>
      </c>
      <c r="Y61" s="67" t="n">
        <f aca="false">N61*5.1890047538</f>
        <v>25484061.329889</v>
      </c>
      <c r="Z61" s="67" t="n">
        <f aca="false">L61*5.5017049523</f>
        <v>6800420.89546294</v>
      </c>
      <c r="AA61" s="67" t="n">
        <f aca="false">IFE_cost_central!B49</f>
        <v>0</v>
      </c>
      <c r="AB61" s="67" t="n">
        <f aca="false">AA61*$AC$13</f>
        <v>0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9"/>
      <c r="B62" s="5"/>
      <c r="C62" s="159" t="n">
        <f aca="false">C58+1</f>
        <v>2027</v>
      </c>
      <c r="D62" s="159" t="n">
        <f aca="false">D58</f>
        <v>1</v>
      </c>
      <c r="E62" s="159" t="n">
        <v>209</v>
      </c>
      <c r="F62" s="161" t="n">
        <f aca="false">high_v2_m!D50+temporary_pension_bonus_high!B50</f>
        <v>31269293.1323589</v>
      </c>
      <c r="G62" s="161" t="n">
        <f aca="false">high_v2_m!E50+temporary_pension_bonus_high!B50</f>
        <v>29989980.1022288</v>
      </c>
      <c r="H62" s="8" t="n">
        <f aca="false">F62-J62</f>
        <v>29409553.0327058</v>
      </c>
      <c r="I62" s="8" t="n">
        <f aca="false">G62-K62</f>
        <v>28186032.2055654</v>
      </c>
      <c r="J62" s="161" t="n">
        <f aca="false">high_v2_m!J50</f>
        <v>1859740.09965302</v>
      </c>
      <c r="K62" s="161" t="n">
        <f aca="false">high_v2_m!K50</f>
        <v>1803947.89666343</v>
      </c>
      <c r="L62" s="8" t="n">
        <f aca="false">H62-I62</f>
        <v>1223520.82714044</v>
      </c>
      <c r="M62" s="8" t="n">
        <f aca="false">J62-K62</f>
        <v>55792.2029895906</v>
      </c>
      <c r="N62" s="161" t="n">
        <f aca="false">SUM(high_v5_m!C50:J50)</f>
        <v>5747434.65194426</v>
      </c>
      <c r="O62" s="5"/>
      <c r="P62" s="5"/>
      <c r="Q62" s="8" t="n">
        <f aca="false">I62*5.5017049523</f>
        <v>155071232.971046</v>
      </c>
      <c r="R62" s="8"/>
      <c r="S62" s="8"/>
      <c r="T62" s="5"/>
      <c r="U62" s="5"/>
      <c r="V62" s="8" t="n">
        <f aca="false">K62*5.5017049523</f>
        <v>9924789.07676434</v>
      </c>
      <c r="W62" s="8" t="n">
        <f aca="false">M62*5.5017049523</f>
        <v>306952.239487557</v>
      </c>
      <c r="X62" s="8" t="n">
        <f aca="false">N62*5.1890047538+L62*5.5017049523</f>
        <v>36554916.3250144</v>
      </c>
      <c r="Y62" s="8" t="n">
        <f aca="false">N62*5.1890047538</f>
        <v>29823465.7310936</v>
      </c>
      <c r="Z62" s="8" t="n">
        <f aca="false">L62*5.5017049523</f>
        <v>6731450.59392077</v>
      </c>
      <c r="AA62" s="8" t="n">
        <f aca="false">IFE_cost_central!B50</f>
        <v>0</v>
      </c>
      <c r="AB62" s="8" t="n">
        <f aca="false">AA62*$AC$13</f>
        <v>0</v>
      </c>
      <c r="AC62" s="8"/>
      <c r="AD62" s="8"/>
      <c r="AE62" s="159"/>
      <c r="AF62" s="159"/>
      <c r="AG62" s="159"/>
      <c r="AH62" s="159"/>
      <c r="AI62" s="159"/>
      <c r="AJ62" s="159"/>
      <c r="AK62" s="159"/>
      <c r="AL62" s="159"/>
      <c r="AM62" s="159"/>
      <c r="AN62" s="159"/>
      <c r="AO62" s="159"/>
      <c r="AP62" s="159"/>
      <c r="AQ62" s="159"/>
      <c r="AR62" s="159"/>
      <c r="AS62" s="159"/>
      <c r="AT62" s="159"/>
      <c r="AU62" s="159"/>
      <c r="AV62" s="159"/>
      <c r="AW62" s="159"/>
      <c r="AX62" s="159"/>
      <c r="AY62" s="159"/>
      <c r="AZ62" s="159"/>
      <c r="BA62" s="159"/>
      <c r="BB62" s="159"/>
      <c r="BC62" s="159"/>
      <c r="BD62" s="159"/>
      <c r="BE62" s="159"/>
      <c r="BF62" s="159"/>
      <c r="BG62" s="159"/>
      <c r="BH62" s="159"/>
      <c r="BI62" s="159"/>
      <c r="BJ62" s="159"/>
      <c r="BK62" s="159"/>
      <c r="BL62" s="159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3" t="n">
        <f aca="false">high_v2_m!D51+temporary_pension_bonus_high!B51</f>
        <v>32112383.4077173</v>
      </c>
      <c r="G63" s="163" t="n">
        <f aca="false">high_v2_m!E51+temporary_pension_bonus_high!B51</f>
        <v>30800478.4832391</v>
      </c>
      <c r="H63" s="67" t="n">
        <f aca="false">F63-J63</f>
        <v>30032831.5764643</v>
      </c>
      <c r="I63" s="67" t="n">
        <f aca="false">G63-K63</f>
        <v>28783313.2069237</v>
      </c>
      <c r="J63" s="163" t="n">
        <f aca="false">high_v2_m!J51</f>
        <v>2079551.83125304</v>
      </c>
      <c r="K63" s="163" t="n">
        <f aca="false">high_v2_m!K51</f>
        <v>2017165.27631545</v>
      </c>
      <c r="L63" s="67" t="n">
        <f aca="false">H63-I63</f>
        <v>1249518.36954062</v>
      </c>
      <c r="M63" s="67" t="n">
        <f aca="false">J63-K63</f>
        <v>62386.5549375913</v>
      </c>
      <c r="N63" s="163" t="n">
        <f aca="false">SUM(high_v5_m!C51:J51)</f>
        <v>4952152.99580878</v>
      </c>
      <c r="O63" s="7"/>
      <c r="P63" s="7"/>
      <c r="Q63" s="67" t="n">
        <f aca="false">I63*5.5017049523</f>
        <v>158357296.814134</v>
      </c>
      <c r="R63" s="67"/>
      <c r="S63" s="67"/>
      <c r="T63" s="7"/>
      <c r="U63" s="7"/>
      <c r="V63" s="67" t="n">
        <f aca="false">K63*5.5017049523</f>
        <v>11097848.1903123</v>
      </c>
      <c r="W63" s="67" t="n">
        <f aca="false">M63*5.5017049523</f>
        <v>343232.418257082</v>
      </c>
      <c r="X63" s="67" t="n">
        <f aca="false">N63*5.1890047538+L63*5.5017049523</f>
        <v>32571226.8384881</v>
      </c>
      <c r="Y63" s="67" t="n">
        <f aca="false">N63*5.1890047538</f>
        <v>25696745.4367967</v>
      </c>
      <c r="Z63" s="67" t="n">
        <f aca="false">L63*5.5017049523</f>
        <v>6874481.40169143</v>
      </c>
      <c r="AA63" s="67" t="n">
        <f aca="false">IFE_cost_central!B51</f>
        <v>0</v>
      </c>
      <c r="AB63" s="67" t="n">
        <f aca="false">AA63*$AC$13</f>
        <v>0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3" t="n">
        <f aca="false">high_v2_m!D52+temporary_pension_bonus_high!B52</f>
        <v>32065540.2403307</v>
      </c>
      <c r="G64" s="163" t="n">
        <f aca="false">high_v2_m!E52+temporary_pension_bonus_high!B52</f>
        <v>30753808.1433763</v>
      </c>
      <c r="H64" s="67" t="n">
        <f aca="false">F64-J64</f>
        <v>29876974.8937948</v>
      </c>
      <c r="I64" s="67" t="n">
        <f aca="false">G64-K64</f>
        <v>28630899.7572365</v>
      </c>
      <c r="J64" s="163" t="n">
        <f aca="false">high_v2_m!J52</f>
        <v>2188565.3465359</v>
      </c>
      <c r="K64" s="163" t="n">
        <f aca="false">high_v2_m!K52</f>
        <v>2122908.38613983</v>
      </c>
      <c r="L64" s="67" t="n">
        <f aca="false">H64-I64</f>
        <v>1246075.13655833</v>
      </c>
      <c r="M64" s="67" t="n">
        <f aca="false">J64-K64</f>
        <v>65656.960396077</v>
      </c>
      <c r="N64" s="163" t="n">
        <f aca="false">SUM(high_v5_m!C52:J52)</f>
        <v>4778023.72186684</v>
      </c>
      <c r="O64" s="7"/>
      <c r="P64" s="7"/>
      <c r="Q64" s="67" t="n">
        <f aca="false">I64*5.5017049523</f>
        <v>157518762.983193</v>
      </c>
      <c r="R64" s="67"/>
      <c r="S64" s="67"/>
      <c r="T64" s="7"/>
      <c r="U64" s="7"/>
      <c r="V64" s="67" t="n">
        <f aca="false">K64*5.5017049523</f>
        <v>11679615.5813047</v>
      </c>
      <c r="W64" s="67" t="n">
        <f aca="false">M64*5.5017049523</f>
        <v>361225.224164062</v>
      </c>
      <c r="X64" s="67" t="n">
        <f aca="false">N64*5.1890047538+L64*5.5017049523</f>
        <v>31648725.5562771</v>
      </c>
      <c r="Y64" s="67" t="n">
        <f aca="false">N64*5.1890047538</f>
        <v>24793187.8065362</v>
      </c>
      <c r="Z64" s="67" t="n">
        <f aca="false">L64*5.5017049523</f>
        <v>6855537.74974087</v>
      </c>
      <c r="AA64" s="67" t="n">
        <f aca="false">IFE_cost_central!B52</f>
        <v>0</v>
      </c>
      <c r="AB64" s="67" t="n">
        <f aca="false">AA64*$AC$13</f>
        <v>0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3" t="n">
        <f aca="false">high_v2_m!D53+temporary_pension_bonus_high!B53</f>
        <v>32607031.9856785</v>
      </c>
      <c r="G65" s="163" t="n">
        <f aca="false">high_v2_m!E53+temporary_pension_bonus_high!B53</f>
        <v>31272894.4424406</v>
      </c>
      <c r="H65" s="67" t="n">
        <f aca="false">F65-J65</f>
        <v>30284251.0246479</v>
      </c>
      <c r="I65" s="67" t="n">
        <f aca="false">G65-K65</f>
        <v>29019796.9102409</v>
      </c>
      <c r="J65" s="163" t="n">
        <f aca="false">high_v2_m!J53</f>
        <v>2322780.96103059</v>
      </c>
      <c r="K65" s="163" t="n">
        <f aca="false">high_v2_m!K53</f>
        <v>2253097.53219968</v>
      </c>
      <c r="L65" s="67" t="n">
        <f aca="false">H65-I65</f>
        <v>1264454.114407</v>
      </c>
      <c r="M65" s="67" t="n">
        <f aca="false">J65-K65</f>
        <v>69683.4288309179</v>
      </c>
      <c r="N65" s="163" t="n">
        <f aca="false">SUM(high_v5_m!C53:J53)</f>
        <v>4952485.78241727</v>
      </c>
      <c r="O65" s="7"/>
      <c r="P65" s="7"/>
      <c r="Q65" s="67" t="n">
        <f aca="false">I65*5.5017049523</f>
        <v>159658360.375813</v>
      </c>
      <c r="R65" s="67"/>
      <c r="S65" s="67"/>
      <c r="T65" s="7"/>
      <c r="U65" s="7"/>
      <c r="V65" s="67" t="n">
        <f aca="false">K65*5.5017049523</f>
        <v>12395877.8509179</v>
      </c>
      <c r="W65" s="67" t="n">
        <f aca="false">M65*5.5017049523</f>
        <v>383377.665492306</v>
      </c>
      <c r="X65" s="67" t="n">
        <f aca="false">N65*5.1890047538+L65*5.5017049523</f>
        <v>32655125.7312792</v>
      </c>
      <c r="Y65" s="67" t="n">
        <f aca="false">N65*5.1890047538</f>
        <v>25698472.2680901</v>
      </c>
      <c r="Z65" s="67" t="n">
        <f aca="false">L65*5.5017049523</f>
        <v>6956653.4631891</v>
      </c>
      <c r="AA65" s="67" t="n">
        <f aca="false">IFE_cost_central!B53</f>
        <v>0</v>
      </c>
      <c r="AB65" s="67" t="n">
        <f aca="false">AA65*$AC$13</f>
        <v>0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9"/>
      <c r="B66" s="5"/>
      <c r="C66" s="159" t="n">
        <f aca="false">C62+1</f>
        <v>2028</v>
      </c>
      <c r="D66" s="159" t="n">
        <f aca="false">D62</f>
        <v>1</v>
      </c>
      <c r="E66" s="159" t="n">
        <v>213</v>
      </c>
      <c r="F66" s="161" t="n">
        <f aca="false">high_v2_m!D54+temporary_pension_bonus_high!B54</f>
        <v>32451721.7797554</v>
      </c>
      <c r="G66" s="161" t="n">
        <f aca="false">high_v2_m!E54+temporary_pension_bonus_high!B54</f>
        <v>31122460.7695104</v>
      </c>
      <c r="H66" s="8" t="n">
        <f aca="false">F66-J66</f>
        <v>30046037.7152909</v>
      </c>
      <c r="I66" s="8" t="n">
        <f aca="false">G66-K66</f>
        <v>28788947.2269799</v>
      </c>
      <c r="J66" s="161" t="n">
        <f aca="false">high_v2_m!J54</f>
        <v>2405684.06446449</v>
      </c>
      <c r="K66" s="161" t="n">
        <f aca="false">high_v2_m!K54</f>
        <v>2333513.54253055</v>
      </c>
      <c r="L66" s="8" t="n">
        <f aca="false">H66-I66</f>
        <v>1257090.48831103</v>
      </c>
      <c r="M66" s="8" t="n">
        <f aca="false">J66-K66</f>
        <v>72170.5219339356</v>
      </c>
      <c r="N66" s="161" t="n">
        <f aca="false">SUM(high_v5_m!C54:J54)</f>
        <v>5877315.87363015</v>
      </c>
      <c r="O66" s="5"/>
      <c r="P66" s="5"/>
      <c r="Q66" s="8" t="n">
        <f aca="false">I66*5.5017049523</f>
        <v>158388293.530178</v>
      </c>
      <c r="R66" s="8"/>
      <c r="S66" s="8"/>
      <c r="T66" s="5"/>
      <c r="U66" s="5"/>
      <c r="V66" s="8" t="n">
        <f aca="false">K66*5.5017049523</f>
        <v>12838303.0131995</v>
      </c>
      <c r="W66" s="8" t="n">
        <f aca="false">M66*5.5017049523</f>
        <v>397060.917934009</v>
      </c>
      <c r="X66" s="8" t="n">
        <f aca="false">N66*5.1890047538+L66*5.5017049523</f>
        <v>37413560.972881</v>
      </c>
      <c r="Y66" s="8" t="n">
        <f aca="false">N66*5.1890047538</f>
        <v>30497420.007851</v>
      </c>
      <c r="Z66" s="8" t="n">
        <f aca="false">L66*5.5017049523</f>
        <v>6916140.96503</v>
      </c>
      <c r="AA66" s="8" t="n">
        <f aca="false">IFE_cost_central!B54</f>
        <v>0</v>
      </c>
      <c r="AB66" s="8" t="n">
        <f aca="false">AA66*$AC$13</f>
        <v>0</v>
      </c>
      <c r="AC66" s="8"/>
      <c r="AD66" s="8"/>
      <c r="AE66" s="159"/>
      <c r="AF66" s="159"/>
      <c r="AG66" s="159"/>
      <c r="AH66" s="159"/>
      <c r="AI66" s="159"/>
      <c r="AJ66" s="159"/>
      <c r="AK66" s="159"/>
      <c r="AL66" s="159"/>
      <c r="AM66" s="159"/>
      <c r="AN66" s="159"/>
      <c r="AO66" s="159"/>
      <c r="AP66" s="159"/>
      <c r="AQ66" s="159"/>
      <c r="AR66" s="159"/>
      <c r="AS66" s="159"/>
      <c r="AT66" s="159"/>
      <c r="AU66" s="159"/>
      <c r="AV66" s="159"/>
      <c r="AW66" s="159"/>
      <c r="AX66" s="159"/>
      <c r="AY66" s="159"/>
      <c r="AZ66" s="159"/>
      <c r="BA66" s="159"/>
      <c r="BB66" s="159"/>
      <c r="BC66" s="159"/>
      <c r="BD66" s="159"/>
      <c r="BE66" s="159"/>
      <c r="BF66" s="159"/>
      <c r="BG66" s="159"/>
      <c r="BH66" s="159"/>
      <c r="BI66" s="159"/>
      <c r="BJ66" s="159"/>
      <c r="BK66" s="159"/>
      <c r="BL66" s="159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3" t="n">
        <f aca="false">high_v2_m!D55+temporary_pension_bonus_high!B55</f>
        <v>33104606.3072556</v>
      </c>
      <c r="G67" s="163" t="n">
        <f aca="false">high_v2_m!E55+temporary_pension_bonus_high!B55</f>
        <v>31748195.570365</v>
      </c>
      <c r="H67" s="67" t="n">
        <f aca="false">F67-J67</f>
        <v>30559081.3021484</v>
      </c>
      <c r="I67" s="67" t="n">
        <f aca="false">G67-K67</f>
        <v>29279036.3154111</v>
      </c>
      <c r="J67" s="163" t="n">
        <f aca="false">high_v2_m!J55</f>
        <v>2545525.00510716</v>
      </c>
      <c r="K67" s="163" t="n">
        <f aca="false">high_v2_m!K55</f>
        <v>2469159.25495394</v>
      </c>
      <c r="L67" s="67" t="n">
        <f aca="false">H67-I67</f>
        <v>1280044.98673737</v>
      </c>
      <c r="M67" s="67" t="n">
        <f aca="false">J67-K67</f>
        <v>76365.7501532147</v>
      </c>
      <c r="N67" s="163" t="n">
        <f aca="false">SUM(high_v5_m!C55:J55)</f>
        <v>5006477.84657507</v>
      </c>
      <c r="O67" s="7"/>
      <c r="P67" s="7"/>
      <c r="Q67" s="67" t="n">
        <f aca="false">I67*5.5017049523</f>
        <v>161084619.095069</v>
      </c>
      <c r="R67" s="67"/>
      <c r="S67" s="67"/>
      <c r="T67" s="7"/>
      <c r="U67" s="7"/>
      <c r="V67" s="67" t="n">
        <f aca="false">K67*5.5017049523</f>
        <v>13584585.7009975</v>
      </c>
      <c r="W67" s="67" t="n">
        <f aca="false">M67*5.5017049523</f>
        <v>420141.825804046</v>
      </c>
      <c r="X67" s="67" t="n">
        <f aca="false">N67*5.1890047538+L67*5.5017049523</f>
        <v>33021067.1883722</v>
      </c>
      <c r="Y67" s="67" t="n">
        <f aca="false">N67*5.1890047538</f>
        <v>25978637.3456724</v>
      </c>
      <c r="Z67" s="67" t="n">
        <f aca="false">L67*5.5017049523</f>
        <v>7042429.84269976</v>
      </c>
      <c r="AA67" s="67" t="n">
        <f aca="false">IFE_cost_central!B55</f>
        <v>0</v>
      </c>
      <c r="AB67" s="67" t="n">
        <f aca="false">AA67*$AC$13</f>
        <v>0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3" t="n">
        <f aca="false">high_v2_m!D56+temporary_pension_bonus_high!B56</f>
        <v>32987728.9436147</v>
      </c>
      <c r="G68" s="163" t="n">
        <f aca="false">high_v2_m!E56+temporary_pension_bonus_high!B56</f>
        <v>31635201.5167388</v>
      </c>
      <c r="H68" s="67" t="n">
        <f aca="false">F68-J68</f>
        <v>30336921.9357282</v>
      </c>
      <c r="I68" s="67" t="n">
        <f aca="false">G68-K68</f>
        <v>29063918.7190889</v>
      </c>
      <c r="J68" s="163" t="n">
        <f aca="false">high_v2_m!J56</f>
        <v>2650807.00788651</v>
      </c>
      <c r="K68" s="163" t="n">
        <f aca="false">high_v2_m!K56</f>
        <v>2571282.79764991</v>
      </c>
      <c r="L68" s="67" t="n">
        <f aca="false">H68-I68</f>
        <v>1273003.21663929</v>
      </c>
      <c r="M68" s="67" t="n">
        <f aca="false">J68-K68</f>
        <v>79524.2102365959</v>
      </c>
      <c r="N68" s="163" t="n">
        <f aca="false">SUM(high_v5_m!C56:J56)</f>
        <v>4845440.02888083</v>
      </c>
      <c r="O68" s="7"/>
      <c r="P68" s="7"/>
      <c r="Q68" s="67" t="n">
        <f aca="false">I68*5.5017049523</f>
        <v>159901105.550056</v>
      </c>
      <c r="R68" s="67"/>
      <c r="S68" s="67"/>
      <c r="T68" s="7"/>
      <c r="U68" s="7"/>
      <c r="V68" s="67" t="n">
        <f aca="false">K68*5.5017049523</f>
        <v>14146439.3015943</v>
      </c>
      <c r="W68" s="67" t="n">
        <f aca="false">M68*5.5017049523</f>
        <v>437518.741286426</v>
      </c>
      <c r="X68" s="67" t="n">
        <f aca="false">N68*5.1890047538+L68*5.5017049523</f>
        <v>32146699.4453937</v>
      </c>
      <c r="Y68" s="67" t="n">
        <f aca="false">N68*5.1890047538</f>
        <v>25143011.3441155</v>
      </c>
      <c r="Z68" s="67" t="n">
        <f aca="false">L68*5.5017049523</f>
        <v>7003688.10127822</v>
      </c>
      <c r="AA68" s="67" t="n">
        <f aca="false">IFE_cost_central!B56</f>
        <v>0</v>
      </c>
      <c r="AB68" s="67" t="n">
        <f aca="false">AA68*$AC$13</f>
        <v>0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3" t="n">
        <f aca="false">high_v2_m!D57+temporary_pension_bonus_high!B57</f>
        <v>33874688.0461896</v>
      </c>
      <c r="G69" s="163" t="n">
        <f aca="false">high_v2_m!E57+temporary_pension_bonus_high!B57</f>
        <v>32484577.0844177</v>
      </c>
      <c r="H69" s="67" t="n">
        <f aca="false">F69-J69</f>
        <v>31060358.3280887</v>
      </c>
      <c r="I69" s="67" t="n">
        <f aca="false">G69-K69</f>
        <v>29754677.2578599</v>
      </c>
      <c r="J69" s="163" t="n">
        <f aca="false">high_v2_m!J57</f>
        <v>2814329.71810091</v>
      </c>
      <c r="K69" s="163" t="n">
        <f aca="false">high_v2_m!K57</f>
        <v>2729899.82655788</v>
      </c>
      <c r="L69" s="67" t="n">
        <f aca="false">H69-I69</f>
        <v>1305681.0702288</v>
      </c>
      <c r="M69" s="67" t="n">
        <f aca="false">J69-K69</f>
        <v>84429.891543027</v>
      </c>
      <c r="N69" s="163" t="n">
        <f aca="false">SUM(high_v5_m!C57:J57)</f>
        <v>4937775.20573054</v>
      </c>
      <c r="O69" s="7"/>
      <c r="P69" s="7"/>
      <c r="Q69" s="67" t="n">
        <f aca="false">I69*5.5017049523</f>
        <v>163701455.223656</v>
      </c>
      <c r="R69" s="67"/>
      <c r="S69" s="67"/>
      <c r="T69" s="7"/>
      <c r="U69" s="7"/>
      <c r="V69" s="67" t="n">
        <f aca="false">K69*5.5017049523</f>
        <v>15019103.3950564</v>
      </c>
      <c r="W69" s="67" t="n">
        <f aca="false">M69*5.5017049523</f>
        <v>464508.352424424</v>
      </c>
      <c r="X69" s="67" t="n">
        <f aca="false">N69*5.1890047538+L69*5.5017049523</f>
        <v>32805611.0259337</v>
      </c>
      <c r="Y69" s="67" t="n">
        <f aca="false">N69*5.1890047538</f>
        <v>25622139.0157316</v>
      </c>
      <c r="Z69" s="67" t="n">
        <f aca="false">L69*5.5017049523</f>
        <v>7183472.01020215</v>
      </c>
      <c r="AA69" s="67" t="n">
        <f aca="false">IFE_cost_central!B57</f>
        <v>0</v>
      </c>
      <c r="AB69" s="67" t="n">
        <f aca="false">AA69*$AC$13</f>
        <v>0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9"/>
      <c r="B70" s="5"/>
      <c r="C70" s="159" t="n">
        <f aca="false">C66+1</f>
        <v>2029</v>
      </c>
      <c r="D70" s="159" t="n">
        <f aca="false">D66</f>
        <v>1</v>
      </c>
      <c r="E70" s="159" t="n">
        <v>217</v>
      </c>
      <c r="F70" s="161" t="n">
        <f aca="false">high_v2_m!D58+temporary_pension_bonus_high!B58</f>
        <v>33784296.0550527</v>
      </c>
      <c r="G70" s="161" t="n">
        <f aca="false">high_v2_m!E58+temporary_pension_bonus_high!B58</f>
        <v>32398548.2397941</v>
      </c>
      <c r="H70" s="8" t="n">
        <f aca="false">F70-J70</f>
        <v>30923067.71104</v>
      </c>
      <c r="I70" s="8" t="n">
        <f aca="false">G70-K70</f>
        <v>29623156.7461018</v>
      </c>
      <c r="J70" s="161" t="n">
        <f aca="false">high_v2_m!J58</f>
        <v>2861228.34401272</v>
      </c>
      <c r="K70" s="161" t="n">
        <f aca="false">high_v2_m!K58</f>
        <v>2775391.49369234</v>
      </c>
      <c r="L70" s="8" t="n">
        <f aca="false">H70-I70</f>
        <v>1299910.96493823</v>
      </c>
      <c r="M70" s="8" t="n">
        <f aca="false">J70-K70</f>
        <v>85836.8503203811</v>
      </c>
      <c r="N70" s="161" t="n">
        <f aca="false">SUM(high_v5_m!C58:J58)</f>
        <v>5955041.21041367</v>
      </c>
      <c r="O70" s="5"/>
      <c r="P70" s="5"/>
      <c r="Q70" s="8" t="n">
        <f aca="false">I70*5.5017049523</f>
        <v>162977868.172787</v>
      </c>
      <c r="R70" s="8"/>
      <c r="S70" s="8"/>
      <c r="T70" s="5"/>
      <c r="U70" s="5"/>
      <c r="V70" s="8" t="n">
        <f aca="false">K70*5.5017049523</f>
        <v>15269385.1254184</v>
      </c>
      <c r="W70" s="8" t="n">
        <f aca="false">M70*5.5017049523</f>
        <v>472249.024497475</v>
      </c>
      <c r="X70" s="8" t="n">
        <f aca="false">N70*5.1890047538+L70*5.5017049523</f>
        <v>38052463.7432612</v>
      </c>
      <c r="Y70" s="8" t="n">
        <f aca="false">N70*5.1890047538</f>
        <v>30900737.1499115</v>
      </c>
      <c r="Z70" s="8" t="n">
        <f aca="false">L70*5.5017049523</f>
        <v>7151726.59334972</v>
      </c>
      <c r="AA70" s="8" t="n">
        <f aca="false">IFE_cost_central!B58</f>
        <v>0</v>
      </c>
      <c r="AB70" s="8" t="n">
        <f aca="false">AA70*$AC$13</f>
        <v>0</v>
      </c>
      <c r="AC70" s="8"/>
      <c r="AD70" s="8"/>
      <c r="AE70" s="159"/>
      <c r="AF70" s="159"/>
      <c r="AG70" s="159"/>
      <c r="AH70" s="159"/>
      <c r="AI70" s="159"/>
      <c r="AJ70" s="159"/>
      <c r="AK70" s="159"/>
      <c r="AL70" s="159"/>
      <c r="AM70" s="159"/>
      <c r="AN70" s="159"/>
      <c r="AO70" s="159"/>
      <c r="AP70" s="159"/>
      <c r="AQ70" s="159"/>
      <c r="AR70" s="159"/>
      <c r="AS70" s="159"/>
      <c r="AT70" s="159"/>
      <c r="AU70" s="159"/>
      <c r="AV70" s="159"/>
      <c r="AW70" s="159"/>
      <c r="AX70" s="159"/>
      <c r="AY70" s="159"/>
      <c r="AZ70" s="159"/>
      <c r="BA70" s="159"/>
      <c r="BB70" s="159"/>
      <c r="BC70" s="159"/>
      <c r="BD70" s="159"/>
      <c r="BE70" s="159"/>
      <c r="BF70" s="159"/>
      <c r="BG70" s="159"/>
      <c r="BH70" s="159"/>
      <c r="BI70" s="159"/>
      <c r="BJ70" s="159"/>
      <c r="BK70" s="159"/>
      <c r="BL70" s="159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3" t="n">
        <f aca="false">high_v2_m!D59+temporary_pension_bonus_high!B59</f>
        <v>34351041.6847913</v>
      </c>
      <c r="G71" s="163" t="n">
        <f aca="false">high_v2_m!E59+temporary_pension_bonus_high!B59</f>
        <v>32942145.0827232</v>
      </c>
      <c r="H71" s="67" t="n">
        <f aca="false">F71-J71</f>
        <v>31370135.3575716</v>
      </c>
      <c r="I71" s="67" t="n">
        <f aca="false">G71-K71</f>
        <v>30050665.9453201</v>
      </c>
      <c r="J71" s="163" t="n">
        <f aca="false">high_v2_m!J59</f>
        <v>2980906.32721978</v>
      </c>
      <c r="K71" s="163" t="n">
        <f aca="false">high_v2_m!K59</f>
        <v>2891479.13740319</v>
      </c>
      <c r="L71" s="67" t="n">
        <f aca="false">H71-I71</f>
        <v>1319469.4122515</v>
      </c>
      <c r="M71" s="67" t="n">
        <f aca="false">J71-K71</f>
        <v>89427.1898165932</v>
      </c>
      <c r="N71" s="163" t="n">
        <f aca="false">SUM(high_v5_m!C59:J59)</f>
        <v>4945503.44809185</v>
      </c>
      <c r="O71" s="7"/>
      <c r="P71" s="7"/>
      <c r="Q71" s="67" t="n">
        <f aca="false">I71*5.5017049523</f>
        <v>165329897.65128</v>
      </c>
      <c r="R71" s="67"/>
      <c r="S71" s="67"/>
      <c r="T71" s="7"/>
      <c r="U71" s="7"/>
      <c r="V71" s="67" t="n">
        <f aca="false">K71*5.5017049523</f>
        <v>15908065.0897232</v>
      </c>
      <c r="W71" s="67" t="n">
        <f aca="false">M71*5.5017049523</f>
        <v>492002.013084223</v>
      </c>
      <c r="X71" s="67" t="n">
        <f aca="false">N71*5.1890047538+L71*5.5017049523</f>
        <v>32921572.3018753</v>
      </c>
      <c r="Y71" s="67" t="n">
        <f aca="false">N71*5.1890047538</f>
        <v>25662240.9020829</v>
      </c>
      <c r="Z71" s="67" t="n">
        <f aca="false">L71*5.5017049523</f>
        <v>7259331.39979246</v>
      </c>
      <c r="AA71" s="67" t="n">
        <f aca="false">IFE_cost_central!B59</f>
        <v>0</v>
      </c>
      <c r="AB71" s="67" t="n">
        <f aca="false">AA71*$AC$13</f>
        <v>0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3" t="n">
        <f aca="false">high_v2_m!D60+temporary_pension_bonus_high!B60</f>
        <v>34265370.1079539</v>
      </c>
      <c r="G72" s="163" t="n">
        <f aca="false">high_v2_m!E60+temporary_pension_bonus_high!B60</f>
        <v>32858941.2737886</v>
      </c>
      <c r="H72" s="67" t="n">
        <f aca="false">F72-J72</f>
        <v>31273624.5909333</v>
      </c>
      <c r="I72" s="67" t="n">
        <f aca="false">G72-K72</f>
        <v>29956948.1222787</v>
      </c>
      <c r="J72" s="163" t="n">
        <f aca="false">high_v2_m!J60</f>
        <v>2991745.51702052</v>
      </c>
      <c r="K72" s="163" t="n">
        <f aca="false">high_v2_m!K60</f>
        <v>2901993.15150991</v>
      </c>
      <c r="L72" s="67" t="n">
        <f aca="false">H72-I72</f>
        <v>1316676.46865463</v>
      </c>
      <c r="M72" s="67" t="n">
        <f aca="false">J72-K72</f>
        <v>89752.3655106165</v>
      </c>
      <c r="N72" s="163" t="n">
        <f aca="false">SUM(high_v5_m!C60:J60)</f>
        <v>4835603.85544999</v>
      </c>
      <c r="O72" s="7"/>
      <c r="P72" s="7"/>
      <c r="Q72" s="67" t="n">
        <f aca="false">I72*5.5017049523</f>
        <v>164814289.840135</v>
      </c>
      <c r="R72" s="67"/>
      <c r="S72" s="67"/>
      <c r="T72" s="7"/>
      <c r="U72" s="7"/>
      <c r="V72" s="67" t="n">
        <f aca="false">K72*5.5017049523</f>
        <v>15965910.0932027</v>
      </c>
      <c r="W72" s="67" t="n">
        <f aca="false">M72*5.5017049523</f>
        <v>493791.033810398</v>
      </c>
      <c r="X72" s="67" t="n">
        <f aca="false">N72*5.1890047538+L72*5.5017049523</f>
        <v>32335936.8415977</v>
      </c>
      <c r="Y72" s="67" t="n">
        <f aca="false">N72*5.1890047538</f>
        <v>25091971.3934236</v>
      </c>
      <c r="Z72" s="67" t="n">
        <f aca="false">L72*5.5017049523</f>
        <v>7243965.44817405</v>
      </c>
      <c r="AA72" s="67" t="n">
        <f aca="false">IFE_cost_central!B60</f>
        <v>0</v>
      </c>
      <c r="AB72" s="67" t="n">
        <f aca="false">AA72*$AC$13</f>
        <v>0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3" t="n">
        <f aca="false">high_v2_m!D61+temporary_pension_bonus_high!B61</f>
        <v>34851142.1906638</v>
      </c>
      <c r="G73" s="163" t="n">
        <f aca="false">high_v2_m!E61+temporary_pension_bonus_high!B61</f>
        <v>33420940.0966657</v>
      </c>
      <c r="H73" s="67" t="n">
        <f aca="false">F73-J73</f>
        <v>31783864.7299702</v>
      </c>
      <c r="I73" s="67" t="n">
        <f aca="false">G73-K73</f>
        <v>30445680.9597929</v>
      </c>
      <c r="J73" s="163" t="n">
        <f aca="false">high_v2_m!J61</f>
        <v>3067277.46069355</v>
      </c>
      <c r="K73" s="163" t="n">
        <f aca="false">high_v2_m!K61</f>
        <v>2975259.13687275</v>
      </c>
      <c r="L73" s="67" t="n">
        <f aca="false">H73-I73</f>
        <v>1338183.77017732</v>
      </c>
      <c r="M73" s="67" t="n">
        <f aca="false">J73-K73</f>
        <v>92018.3238208061</v>
      </c>
      <c r="N73" s="163" t="n">
        <f aca="false">SUM(high_v5_m!C61:J61)</f>
        <v>4905499.4588071</v>
      </c>
      <c r="O73" s="7"/>
      <c r="P73" s="7"/>
      <c r="Q73" s="67" t="n">
        <f aca="false">I73*5.5017049523</f>
        <v>167503153.712638</v>
      </c>
      <c r="R73" s="67"/>
      <c r="S73" s="67"/>
      <c r="T73" s="7"/>
      <c r="U73" s="7"/>
      <c r="V73" s="67" t="n">
        <f aca="false">K73*5.5017049523</f>
        <v>16368997.9277086</v>
      </c>
      <c r="W73" s="67" t="n">
        <f aca="false">M73*5.5017049523</f>
        <v>506257.667867274</v>
      </c>
      <c r="X73" s="67" t="n">
        <f aca="false">N73*5.1890047538+L73*5.5017049523</f>
        <v>32816952.2869854</v>
      </c>
      <c r="Y73" s="67" t="n">
        <f aca="false">N73*5.1890047538</f>
        <v>25454660.0115134</v>
      </c>
      <c r="Z73" s="67" t="n">
        <f aca="false">L73*5.5017049523</f>
        <v>7362292.27547204</v>
      </c>
      <c r="AA73" s="67" t="n">
        <f aca="false">IFE_cost_central!B61</f>
        <v>0</v>
      </c>
      <c r="AB73" s="67" t="n">
        <f aca="false">AA73*$AC$13</f>
        <v>0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9"/>
      <c r="B74" s="5"/>
      <c r="C74" s="159" t="n">
        <f aca="false">C70+1</f>
        <v>2030</v>
      </c>
      <c r="D74" s="159" t="n">
        <f aca="false">D70</f>
        <v>1</v>
      </c>
      <c r="E74" s="159" t="n">
        <v>221</v>
      </c>
      <c r="F74" s="161" t="n">
        <f aca="false">high_v2_m!D62+temporary_pension_bonus_high!B62</f>
        <v>34737876.6288516</v>
      </c>
      <c r="G74" s="161" t="n">
        <f aca="false">high_v2_m!E62+temporary_pension_bonus_high!B62</f>
        <v>33309872.3514718</v>
      </c>
      <c r="H74" s="8" t="n">
        <f aca="false">F74-J74</f>
        <v>31635116.638315</v>
      </c>
      <c r="I74" s="8" t="n">
        <f aca="false">G74-K74</f>
        <v>30300195.1606513</v>
      </c>
      <c r="J74" s="161" t="n">
        <f aca="false">high_v2_m!J62</f>
        <v>3102759.9905366</v>
      </c>
      <c r="K74" s="161" t="n">
        <f aca="false">high_v2_m!K62</f>
        <v>3009677.1908205</v>
      </c>
      <c r="L74" s="8" t="n">
        <f aca="false">H74-I74</f>
        <v>1334921.47766374</v>
      </c>
      <c r="M74" s="8" t="n">
        <f aca="false">J74-K74</f>
        <v>93082.7997160982</v>
      </c>
      <c r="N74" s="161" t="n">
        <f aca="false">SUM(high_v5_m!C62:J62)</f>
        <v>5891578.96177264</v>
      </c>
      <c r="O74" s="5"/>
      <c r="P74" s="5"/>
      <c r="Q74" s="8" t="n">
        <f aca="false">I74*5.5017049523</f>
        <v>166702733.771012</v>
      </c>
      <c r="R74" s="8"/>
      <c r="S74" s="8"/>
      <c r="T74" s="5"/>
      <c r="U74" s="5"/>
      <c r="V74" s="8" t="n">
        <f aca="false">K74*5.5017049523</f>
        <v>16558355.9055615</v>
      </c>
      <c r="W74" s="8" t="n">
        <f aca="false">M74*5.5017049523</f>
        <v>512114.100172007</v>
      </c>
      <c r="X74" s="8" t="n">
        <f aca="false">N74*5.1890047538+L74*5.5017049523</f>
        <v>37915775.3446205</v>
      </c>
      <c r="Y74" s="8" t="n">
        <f aca="false">N74*5.1890047538</f>
        <v>30571431.2400263</v>
      </c>
      <c r="Z74" s="8" t="n">
        <f aca="false">L74*5.5017049523</f>
        <v>7344344.10459421</v>
      </c>
      <c r="AA74" s="8" t="n">
        <f aca="false">IFE_cost_central!B62</f>
        <v>0</v>
      </c>
      <c r="AB74" s="8" t="n">
        <f aca="false">AA74*$AC$13</f>
        <v>0</v>
      </c>
      <c r="AC74" s="8"/>
      <c r="AD74" s="8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59"/>
      <c r="BK74" s="159"/>
      <c r="BL74" s="159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3" t="n">
        <f aca="false">high_v2_m!D63+temporary_pension_bonus_high!B63</f>
        <v>35413130.4753443</v>
      </c>
      <c r="G75" s="163" t="n">
        <f aca="false">high_v2_m!E63+temporary_pension_bonus_high!B63</f>
        <v>33957129.3401401</v>
      </c>
      <c r="H75" s="67" t="n">
        <f aca="false">F75-J75</f>
        <v>32199995.13071</v>
      </c>
      <c r="I75" s="67" t="n">
        <f aca="false">G75-K75</f>
        <v>30840388.0558449</v>
      </c>
      <c r="J75" s="163" t="n">
        <f aca="false">high_v2_m!J63</f>
        <v>3213135.34463429</v>
      </c>
      <c r="K75" s="163" t="n">
        <f aca="false">high_v2_m!K63</f>
        <v>3116741.28429527</v>
      </c>
      <c r="L75" s="67" t="n">
        <f aca="false">H75-I75</f>
        <v>1359607.07486516</v>
      </c>
      <c r="M75" s="67" t="n">
        <f aca="false">J75-K75</f>
        <v>96394.0603390294</v>
      </c>
      <c r="N75" s="163" t="n">
        <f aca="false">SUM(high_v5_m!C63:J63)</f>
        <v>4989749.91031164</v>
      </c>
      <c r="O75" s="7"/>
      <c r="P75" s="7"/>
      <c r="Q75" s="67" t="n">
        <f aca="false">I75*5.5017049523</f>
        <v>169674715.697695</v>
      </c>
      <c r="R75" s="67"/>
      <c r="S75" s="67"/>
      <c r="T75" s="7"/>
      <c r="U75" s="7"/>
      <c r="V75" s="67" t="n">
        <f aca="false">K75*5.5017049523</f>
        <v>17147390.9588451</v>
      </c>
      <c r="W75" s="67" t="n">
        <f aca="false">M75*5.5017049523</f>
        <v>530331.679139543</v>
      </c>
      <c r="X75" s="67" t="n">
        <f aca="false">N75*5.1890047538+L75*5.5017049523</f>
        <v>33371992.981848</v>
      </c>
      <c r="Y75" s="67" t="n">
        <f aca="false">N75*5.1890047538</f>
        <v>25891836.0048802</v>
      </c>
      <c r="Z75" s="67" t="n">
        <f aca="false">L75*5.5017049523</f>
        <v>7480156.97696776</v>
      </c>
      <c r="AA75" s="67" t="n">
        <f aca="false">IFE_cost_central!B63</f>
        <v>0</v>
      </c>
      <c r="AB75" s="67" t="n">
        <f aca="false">AA75*$AC$13</f>
        <v>0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3" t="n">
        <f aca="false">high_v2_m!D64+temporary_pension_bonus_high!B64</f>
        <v>35368439.7882052</v>
      </c>
      <c r="G76" s="163" t="n">
        <f aca="false">high_v2_m!E64+temporary_pension_bonus_high!B64</f>
        <v>33913264.7885572</v>
      </c>
      <c r="H76" s="67" t="n">
        <f aca="false">F76-J76</f>
        <v>32069347.134567</v>
      </c>
      <c r="I76" s="67" t="n">
        <f aca="false">G76-K76</f>
        <v>30713144.9145282</v>
      </c>
      <c r="J76" s="163" t="n">
        <f aca="false">high_v2_m!J64</f>
        <v>3299092.65363816</v>
      </c>
      <c r="K76" s="163" t="n">
        <f aca="false">high_v2_m!K64</f>
        <v>3200119.87402902</v>
      </c>
      <c r="L76" s="67" t="n">
        <f aca="false">H76-I76</f>
        <v>1356202.22003884</v>
      </c>
      <c r="M76" s="67" t="n">
        <f aca="false">J76-K76</f>
        <v>98972.7796091451</v>
      </c>
      <c r="N76" s="163" t="n">
        <f aca="false">SUM(high_v5_m!C64:J64)</f>
        <v>4870454.61665359</v>
      </c>
      <c r="O76" s="7"/>
      <c r="P76" s="7"/>
      <c r="Q76" s="67" t="n">
        <f aca="false">I76*5.5017049523</f>
        <v>168974661.476967</v>
      </c>
      <c r="R76" s="67"/>
      <c r="S76" s="67"/>
      <c r="T76" s="7"/>
      <c r="U76" s="7"/>
      <c r="V76" s="67" t="n">
        <f aca="false">K76*5.5017049523</f>
        <v>17606115.3588991</v>
      </c>
      <c r="W76" s="67" t="n">
        <f aca="false">M76*5.5017049523</f>
        <v>544519.03171853</v>
      </c>
      <c r="X76" s="67" t="n">
        <f aca="false">N76*5.1890047538+L76*5.5017049523</f>
        <v>32734236.6292905</v>
      </c>
      <c r="Y76" s="67" t="n">
        <f aca="false">N76*5.1890047538</f>
        <v>25272812.1589826</v>
      </c>
      <c r="Z76" s="67" t="n">
        <f aca="false">L76*5.5017049523</f>
        <v>7461424.47030791</v>
      </c>
      <c r="AA76" s="67" t="n">
        <f aca="false">IFE_cost_central!B64</f>
        <v>0</v>
      </c>
      <c r="AB76" s="67" t="n">
        <f aca="false">AA76*$AC$13</f>
        <v>0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3" t="n">
        <f aca="false">high_v2_m!D65+temporary_pension_bonus_high!B65</f>
        <v>36077975.8220901</v>
      </c>
      <c r="G77" s="163" t="n">
        <f aca="false">high_v2_m!E65+temporary_pension_bonus_high!B65</f>
        <v>34591699.2031153</v>
      </c>
      <c r="H77" s="67" t="n">
        <f aca="false">F77-J77</f>
        <v>32626115.1793294</v>
      </c>
      <c r="I77" s="67" t="n">
        <f aca="false">G77-K77</f>
        <v>31243394.3796373</v>
      </c>
      <c r="J77" s="163" t="n">
        <f aca="false">high_v2_m!J65</f>
        <v>3451860.64276073</v>
      </c>
      <c r="K77" s="163" t="n">
        <f aca="false">high_v2_m!K65</f>
        <v>3348304.8234779</v>
      </c>
      <c r="L77" s="67" t="n">
        <f aca="false">H77-I77</f>
        <v>1382720.79969202</v>
      </c>
      <c r="M77" s="67" t="n">
        <f aca="false">J77-K77</f>
        <v>103555.819282822</v>
      </c>
      <c r="N77" s="163" t="n">
        <f aca="false">SUM(high_v5_m!C65:J65)</f>
        <v>4995831.76054572</v>
      </c>
      <c r="O77" s="7"/>
      <c r="P77" s="7"/>
      <c r="Q77" s="67" t="n">
        <f aca="false">I77*5.5017049523</f>
        <v>171891937.585113</v>
      </c>
      <c r="R77" s="67"/>
      <c r="S77" s="67"/>
      <c r="T77" s="7"/>
      <c r="U77" s="7"/>
      <c r="V77" s="67" t="n">
        <f aca="false">K77*5.5017049523</f>
        <v>18421385.2291384</v>
      </c>
      <c r="W77" s="67" t="n">
        <f aca="false">M77*5.5017049523</f>
        <v>569733.563787787</v>
      </c>
      <c r="X77" s="67" t="n">
        <f aca="false">N77*5.1890047538+L77*5.5017049523</f>
        <v>33530716.6259706</v>
      </c>
      <c r="Y77" s="67" t="n">
        <f aca="false">N77*5.1890047538</f>
        <v>25923394.7546568</v>
      </c>
      <c r="Z77" s="67" t="n">
        <f aca="false">L77*5.5017049523</f>
        <v>7607321.8713138</v>
      </c>
      <c r="AA77" s="67" t="n">
        <f aca="false">IFE_cost_central!B65</f>
        <v>0</v>
      </c>
      <c r="AB77" s="67" t="n">
        <f aca="false">AA77*$AC$13</f>
        <v>0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9"/>
      <c r="B78" s="5"/>
      <c r="C78" s="159" t="n">
        <f aca="false">C74+1</f>
        <v>2031</v>
      </c>
      <c r="D78" s="159" t="n">
        <f aca="false">D74</f>
        <v>1</v>
      </c>
      <c r="E78" s="159" t="n">
        <v>225</v>
      </c>
      <c r="F78" s="161" t="n">
        <f aca="false">high_v2_m!D66+temporary_pension_bonus_high!B66</f>
        <v>35903802.5344785</v>
      </c>
      <c r="G78" s="161" t="n">
        <f aca="false">high_v2_m!E66+temporary_pension_bonus_high!B66</f>
        <v>34425279.9470261</v>
      </c>
      <c r="H78" s="8" t="n">
        <f aca="false">F78-J78</f>
        <v>32308671.2302947</v>
      </c>
      <c r="I78" s="8" t="n">
        <f aca="false">G78-K78</f>
        <v>30938002.5819678</v>
      </c>
      <c r="J78" s="161" t="n">
        <f aca="false">high_v2_m!J66</f>
        <v>3595131.30418382</v>
      </c>
      <c r="K78" s="161" t="n">
        <f aca="false">high_v2_m!K66</f>
        <v>3487277.3650583</v>
      </c>
      <c r="L78" s="8" t="n">
        <f aca="false">H78-I78</f>
        <v>1370668.64832694</v>
      </c>
      <c r="M78" s="8" t="n">
        <f aca="false">J78-K78</f>
        <v>107853.939125515</v>
      </c>
      <c r="N78" s="161" t="n">
        <f aca="false">SUM(high_v5_m!C66:J66)</f>
        <v>5920818.13624244</v>
      </c>
      <c r="O78" s="5"/>
      <c r="P78" s="5"/>
      <c r="Q78" s="8" t="n">
        <f aca="false">I78*5.5017049523</f>
        <v>170211762.019482</v>
      </c>
      <c r="R78" s="8"/>
      <c r="S78" s="8"/>
      <c r="T78" s="5"/>
      <c r="U78" s="5"/>
      <c r="V78" s="8" t="n">
        <f aca="false">K78*5.5017049523</f>
        <v>19185971.149385</v>
      </c>
      <c r="W78" s="8" t="n">
        <f aca="false">M78*5.5017049523</f>
        <v>593380.551011906</v>
      </c>
      <c r="X78" s="8" t="n">
        <f aca="false">N78*5.1890047538+L78*5.5017049523</f>
        <v>38264167.94581</v>
      </c>
      <c r="Y78" s="8" t="n">
        <f aca="false">N78*5.1890047538</f>
        <v>30723153.4553473</v>
      </c>
      <c r="Z78" s="8" t="n">
        <f aca="false">L78*5.5017049523</f>
        <v>7541014.4904627</v>
      </c>
      <c r="AA78" s="8" t="n">
        <f aca="false">IFE_cost_central!B66</f>
        <v>0</v>
      </c>
      <c r="AB78" s="8" t="n">
        <f aca="false">AA78*$AC$13</f>
        <v>0</v>
      </c>
      <c r="AC78" s="8"/>
      <c r="AD78" s="8"/>
      <c r="AE78" s="159"/>
      <c r="AF78" s="159"/>
      <c r="AG78" s="159"/>
      <c r="AH78" s="159"/>
      <c r="AI78" s="159"/>
      <c r="AJ78" s="159"/>
      <c r="AK78" s="159"/>
      <c r="AL78" s="159"/>
      <c r="AM78" s="159"/>
      <c r="AN78" s="159"/>
      <c r="AO78" s="159"/>
      <c r="AP78" s="159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59"/>
      <c r="BC78" s="159"/>
      <c r="BD78" s="159"/>
      <c r="BE78" s="159"/>
      <c r="BF78" s="159"/>
      <c r="BG78" s="159"/>
      <c r="BH78" s="159"/>
      <c r="BI78" s="159"/>
      <c r="BJ78" s="159"/>
      <c r="BK78" s="159"/>
      <c r="BL78" s="159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3" t="n">
        <f aca="false">high_v2_m!D67+temporary_pension_bonus_high!B67</f>
        <v>36547942.3442227</v>
      </c>
      <c r="G79" s="163" t="n">
        <f aca="false">high_v2_m!E67+temporary_pension_bonus_high!B67</f>
        <v>35043277.1531306</v>
      </c>
      <c r="H79" s="67" t="n">
        <f aca="false">F79-J79</f>
        <v>32825732.7147064</v>
      </c>
      <c r="I79" s="67" t="n">
        <f aca="false">G79-K79</f>
        <v>31432733.8124997</v>
      </c>
      <c r="J79" s="163" t="n">
        <f aca="false">high_v2_m!J67</f>
        <v>3722209.6295163</v>
      </c>
      <c r="K79" s="163" t="n">
        <f aca="false">high_v2_m!K67</f>
        <v>3610543.34063081</v>
      </c>
      <c r="L79" s="67" t="n">
        <f aca="false">H79-I79</f>
        <v>1392998.90220663</v>
      </c>
      <c r="M79" s="67" t="n">
        <f aca="false">J79-K79</f>
        <v>111666.288885489</v>
      </c>
      <c r="N79" s="163" t="n">
        <f aca="false">SUM(high_v5_m!C67:J67)</f>
        <v>4980987.58714577</v>
      </c>
      <c r="O79" s="7"/>
      <c r="P79" s="7"/>
      <c r="Q79" s="67" t="n">
        <f aca="false">I79*5.5017049523</f>
        <v>172933627.280558</v>
      </c>
      <c r="R79" s="67"/>
      <c r="S79" s="67"/>
      <c r="T79" s="7"/>
      <c r="U79" s="7"/>
      <c r="V79" s="67" t="n">
        <f aca="false">K79*5.5017049523</f>
        <v>19864144.1776423</v>
      </c>
      <c r="W79" s="67" t="n">
        <f aca="false">M79*5.5017049523</f>
        <v>614354.974566258</v>
      </c>
      <c r="X79" s="67" t="n">
        <f aca="false">N79*5.1890047538+L79*5.5017049523</f>
        <v>33510237.2271369</v>
      </c>
      <c r="Y79" s="67" t="n">
        <f aca="false">N79*5.1890047538</f>
        <v>25846368.2683182</v>
      </c>
      <c r="Z79" s="67" t="n">
        <f aca="false">L79*5.5017049523</f>
        <v>7663868.95881868</v>
      </c>
      <c r="AA79" s="67" t="n">
        <f aca="false">IFE_cost_central!B67</f>
        <v>0</v>
      </c>
      <c r="AB79" s="67" t="n">
        <f aca="false">AA79*$AC$13</f>
        <v>0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3" t="n">
        <f aca="false">high_v2_m!D68+temporary_pension_bonus_high!B68</f>
        <v>36397947.7538133</v>
      </c>
      <c r="G80" s="163" t="n">
        <f aca="false">high_v2_m!E68+temporary_pension_bonus_high!B68</f>
        <v>34899806.9084222</v>
      </c>
      <c r="H80" s="67" t="n">
        <f aca="false">F80-J80</f>
        <v>32600159.4937589</v>
      </c>
      <c r="I80" s="67" t="n">
        <f aca="false">G80-K80</f>
        <v>31215952.2961695</v>
      </c>
      <c r="J80" s="163" t="n">
        <f aca="false">high_v2_m!J68</f>
        <v>3797788.2600544</v>
      </c>
      <c r="K80" s="163" t="n">
        <f aca="false">high_v2_m!K68</f>
        <v>3683854.61225277</v>
      </c>
      <c r="L80" s="67" t="n">
        <f aca="false">H80-I80</f>
        <v>1384207.19758947</v>
      </c>
      <c r="M80" s="67" t="n">
        <f aca="false">J80-K80</f>
        <v>113933.647801632</v>
      </c>
      <c r="N80" s="163" t="n">
        <f aca="false">SUM(high_v5_m!C68:J68)</f>
        <v>4802510.22165296</v>
      </c>
      <c r="O80" s="7"/>
      <c r="P80" s="7"/>
      <c r="Q80" s="67" t="n">
        <f aca="false">I80*5.5017049523</f>
        <v>171740959.338596</v>
      </c>
      <c r="R80" s="67"/>
      <c r="S80" s="67"/>
      <c r="T80" s="7"/>
      <c r="U80" s="7"/>
      <c r="V80" s="67" t="n">
        <f aca="false">K80*5.5017049523</f>
        <v>20267481.1637843</v>
      </c>
      <c r="W80" s="67" t="n">
        <f aca="false">M80*5.5017049523</f>
        <v>626829.314343843</v>
      </c>
      <c r="X80" s="67" t="n">
        <f aca="false">N80*5.1890047538+L80*5.5017049523</f>
        <v>32535747.9643176</v>
      </c>
      <c r="Y80" s="67" t="n">
        <f aca="false">N80*5.1890047538</f>
        <v>24920248.3703303</v>
      </c>
      <c r="Z80" s="67" t="n">
        <f aca="false">L80*5.5017049523</f>
        <v>7615499.59398728</v>
      </c>
      <c r="AA80" s="67" t="n">
        <f aca="false">IFE_cost_central!B68</f>
        <v>0</v>
      </c>
      <c r="AB80" s="67" t="n">
        <f aca="false">AA80*$AC$13</f>
        <v>0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3" t="n">
        <f aca="false">high_v2_m!D69+temporary_pension_bonus_high!B69</f>
        <v>36971543.0637025</v>
      </c>
      <c r="G81" s="163" t="n">
        <f aca="false">high_v2_m!E69+temporary_pension_bonus_high!B69</f>
        <v>35449165.6910815</v>
      </c>
      <c r="H81" s="67" t="n">
        <f aca="false">F81-J81</f>
        <v>33060534.7215697</v>
      </c>
      <c r="I81" s="67" t="n">
        <f aca="false">G81-K81</f>
        <v>31655487.5992127</v>
      </c>
      <c r="J81" s="163" t="n">
        <f aca="false">high_v2_m!J69</f>
        <v>3911008.34213275</v>
      </c>
      <c r="K81" s="163" t="n">
        <f aca="false">high_v2_m!K69</f>
        <v>3793678.09186876</v>
      </c>
      <c r="L81" s="67" t="n">
        <f aca="false">H81-I81</f>
        <v>1405047.12235698</v>
      </c>
      <c r="M81" s="67" t="n">
        <f aca="false">J81-K81</f>
        <v>117330.250263982</v>
      </c>
      <c r="N81" s="163" t="n">
        <f aca="false">SUM(high_v5_m!C69:J69)</f>
        <v>4914459.8239999</v>
      </c>
      <c r="O81" s="7"/>
      <c r="P81" s="7"/>
      <c r="Q81" s="67" t="n">
        <f aca="false">I81*5.5017049523</f>
        <v>174159152.89206</v>
      </c>
      <c r="R81" s="67"/>
      <c r="S81" s="67"/>
      <c r="T81" s="7"/>
      <c r="U81" s="7"/>
      <c r="V81" s="67" t="n">
        <f aca="false">K81*5.5017049523</f>
        <v>20871697.5454664</v>
      </c>
      <c r="W81" s="67" t="n">
        <f aca="false">M81*5.5017049523</f>
        <v>645516.418931951</v>
      </c>
      <c r="X81" s="67" t="n">
        <f aca="false">N81*5.1890047538+L81*5.5017049523</f>
        <v>33231310.1003808</v>
      </c>
      <c r="Y81" s="67" t="n">
        <f aca="false">N81*5.1890047538</f>
        <v>25501155.3890946</v>
      </c>
      <c r="Z81" s="67" t="n">
        <f aca="false">L81*5.5017049523</f>
        <v>7730154.71128625</v>
      </c>
      <c r="AA81" s="67" t="n">
        <f aca="false">IFE_cost_central!B69</f>
        <v>0</v>
      </c>
      <c r="AB81" s="67" t="n">
        <f aca="false">AA81*$AC$13</f>
        <v>0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9"/>
      <c r="B82" s="5"/>
      <c r="C82" s="159" t="n">
        <f aca="false">C78+1</f>
        <v>2032</v>
      </c>
      <c r="D82" s="159" t="n">
        <f aca="false">D78</f>
        <v>1</v>
      </c>
      <c r="E82" s="159" t="n">
        <v>229</v>
      </c>
      <c r="F82" s="161" t="n">
        <f aca="false">high_v2_m!D70+temporary_pension_bonus_high!B70</f>
        <v>36746056.6111349</v>
      </c>
      <c r="G82" s="161" t="n">
        <f aca="false">high_v2_m!E70+temporary_pension_bonus_high!B70</f>
        <v>35234022.0636572</v>
      </c>
      <c r="H82" s="8" t="n">
        <f aca="false">F82-J82</f>
        <v>32791462.2396039</v>
      </c>
      <c r="I82" s="8" t="n">
        <f aca="false">G82-K82</f>
        <v>31398065.5232722</v>
      </c>
      <c r="J82" s="161" t="n">
        <f aca="false">high_v2_m!J70</f>
        <v>3954594.37153101</v>
      </c>
      <c r="K82" s="161" t="n">
        <f aca="false">high_v2_m!K70</f>
        <v>3835956.54038508</v>
      </c>
      <c r="L82" s="8" t="n">
        <f aca="false">H82-I82</f>
        <v>1393396.71633172</v>
      </c>
      <c r="M82" s="8" t="n">
        <f aca="false">J82-K82</f>
        <v>118637.831145931</v>
      </c>
      <c r="N82" s="161" t="n">
        <f aca="false">SUM(high_v5_m!C70:J70)</f>
        <v>5913109.22420982</v>
      </c>
      <c r="O82" s="5"/>
      <c r="P82" s="5"/>
      <c r="Q82" s="8" t="n">
        <f aca="false">I82*5.5017049523</f>
        <v>172742892.582026</v>
      </c>
      <c r="R82" s="8"/>
      <c r="S82" s="8"/>
      <c r="T82" s="5"/>
      <c r="U82" s="5"/>
      <c r="V82" s="8" t="n">
        <f aca="false">K82*5.5017049523</f>
        <v>21104301.0950441</v>
      </c>
      <c r="W82" s="8" t="n">
        <f aca="false">M82*5.5017049523</f>
        <v>652710.343145697</v>
      </c>
      <c r="X82" s="8" t="n">
        <f aca="false">N82*5.1890047538+L82*5.5017049523</f>
        <v>38349209.4889242</v>
      </c>
      <c r="Y82" s="8" t="n">
        <f aca="false">N82*5.1890047538</f>
        <v>30683151.8741634</v>
      </c>
      <c r="Z82" s="8" t="n">
        <f aca="false">L82*5.5017049523</f>
        <v>7666057.61476081</v>
      </c>
      <c r="AA82" s="8" t="n">
        <f aca="false">IFE_cost_central!B70</f>
        <v>0</v>
      </c>
      <c r="AB82" s="8" t="n">
        <f aca="false">AA82*$AC$13</f>
        <v>0</v>
      </c>
      <c r="AC82" s="8"/>
      <c r="AD82" s="8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3" t="n">
        <f aca="false">high_v2_m!D71+temporary_pension_bonus_high!B71</f>
        <v>37298375.6318638</v>
      </c>
      <c r="G83" s="163" t="n">
        <f aca="false">high_v2_m!E71+temporary_pension_bonus_high!B71</f>
        <v>35764351.7187694</v>
      </c>
      <c r="H83" s="67" t="n">
        <f aca="false">F83-J83</f>
        <v>33215291.4606412</v>
      </c>
      <c r="I83" s="67" t="n">
        <f aca="false">G83-K83</f>
        <v>31803760.0726834</v>
      </c>
      <c r="J83" s="163" t="n">
        <f aca="false">high_v2_m!J71</f>
        <v>4083084.17122262</v>
      </c>
      <c r="K83" s="163" t="n">
        <f aca="false">high_v2_m!K71</f>
        <v>3960591.64608594</v>
      </c>
      <c r="L83" s="67" t="n">
        <f aca="false">H83-I83</f>
        <v>1411531.38795776</v>
      </c>
      <c r="M83" s="67" t="n">
        <f aca="false">J83-K83</f>
        <v>122492.525136678</v>
      </c>
      <c r="N83" s="163" t="n">
        <f aca="false">SUM(high_v5_m!C71:J71)</f>
        <v>4936384.29113825</v>
      </c>
      <c r="O83" s="7"/>
      <c r="P83" s="7"/>
      <c r="Q83" s="67" t="n">
        <f aca="false">I83*5.5017049523</f>
        <v>174974904.293644</v>
      </c>
      <c r="R83" s="67"/>
      <c r="S83" s="67"/>
      <c r="T83" s="7"/>
      <c r="U83" s="7"/>
      <c r="V83" s="67" t="n">
        <f aca="false">K83*5.5017049523</f>
        <v>21790006.673309</v>
      </c>
      <c r="W83" s="67" t="n">
        <f aca="false">M83*5.5017049523</f>
        <v>673917.732164194</v>
      </c>
      <c r="X83" s="67" t="n">
        <f aca="false">N83*5.1890047538+L83*5.5017049523</f>
        <v>33380750.7807541</v>
      </c>
      <c r="Y83" s="67" t="n">
        <f aca="false">N83*5.1890047538</f>
        <v>25614921.5533</v>
      </c>
      <c r="Z83" s="67" t="n">
        <f aca="false">L83*5.5017049523</f>
        <v>7765829.2274541</v>
      </c>
      <c r="AA83" s="67" t="n">
        <f aca="false">IFE_cost_central!B71</f>
        <v>0</v>
      </c>
      <c r="AB83" s="67" t="n">
        <f aca="false">AA83*$AC$13</f>
        <v>0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3" t="n">
        <f aca="false">high_v2_m!D72+temporary_pension_bonus_high!B72</f>
        <v>37229120.2305739</v>
      </c>
      <c r="G84" s="163" t="n">
        <f aca="false">high_v2_m!E72+temporary_pension_bonus_high!B72</f>
        <v>35696709.5110394</v>
      </c>
      <c r="H84" s="67" t="n">
        <f aca="false">F84-J84</f>
        <v>33079366.1569288</v>
      </c>
      <c r="I84" s="67" t="n">
        <f aca="false">G84-K84</f>
        <v>31671448.0596035</v>
      </c>
      <c r="J84" s="163" t="n">
        <f aca="false">high_v2_m!J72</f>
        <v>4149754.07364519</v>
      </c>
      <c r="K84" s="163" t="n">
        <f aca="false">high_v2_m!K72</f>
        <v>4025261.45143583</v>
      </c>
      <c r="L84" s="67" t="n">
        <f aca="false">H84-I84</f>
        <v>1407918.09732522</v>
      </c>
      <c r="M84" s="67" t="n">
        <f aca="false">J84-K84</f>
        <v>124492.622209356</v>
      </c>
      <c r="N84" s="163" t="n">
        <f aca="false">SUM(high_v5_m!C72:J72)</f>
        <v>4806091.09330326</v>
      </c>
      <c r="O84" s="7"/>
      <c r="P84" s="7"/>
      <c r="Q84" s="67" t="n">
        <f aca="false">I84*5.5017049523</f>
        <v>174246962.636033</v>
      </c>
      <c r="R84" s="67"/>
      <c r="S84" s="67"/>
      <c r="T84" s="7"/>
      <c r="U84" s="7"/>
      <c r="V84" s="67" t="n">
        <f aca="false">K84*5.5017049523</f>
        <v>22145800.8616668</v>
      </c>
      <c r="W84" s="67" t="n">
        <f aca="false">M84*5.5017049523</f>
        <v>684921.676134028</v>
      </c>
      <c r="X84" s="67" t="n">
        <f aca="false">N84*5.1890047538+L84*5.5017049523</f>
        <v>32684779.4988334</v>
      </c>
      <c r="Y84" s="67" t="n">
        <f aca="false">N84*5.1890047538</f>
        <v>24938829.5303464</v>
      </c>
      <c r="Z84" s="67" t="n">
        <f aca="false">L84*5.5017049523</f>
        <v>7745949.96848696</v>
      </c>
      <c r="AA84" s="67" t="n">
        <f aca="false">IFE_cost_central!B72</f>
        <v>0</v>
      </c>
      <c r="AB84" s="67" t="n">
        <f aca="false">AA84*$AC$13</f>
        <v>0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3" t="n">
        <f aca="false">high_v2_m!D73+temporary_pension_bonus_high!B73</f>
        <v>37849738.9257691</v>
      </c>
      <c r="G85" s="163" t="n">
        <f aca="false">high_v2_m!E73+temporary_pension_bonus_high!B73</f>
        <v>36290234.8546494</v>
      </c>
      <c r="H85" s="67" t="n">
        <f aca="false">F85-J85</f>
        <v>33559088.958974</v>
      </c>
      <c r="I85" s="67" t="n">
        <f aca="false">G85-K85</f>
        <v>32128304.3868581</v>
      </c>
      <c r="J85" s="163" t="n">
        <f aca="false">high_v2_m!J73</f>
        <v>4290649.96679511</v>
      </c>
      <c r="K85" s="163" t="n">
        <f aca="false">high_v2_m!K73</f>
        <v>4161930.46779126</v>
      </c>
      <c r="L85" s="67" t="n">
        <f aca="false">H85-I85</f>
        <v>1430784.57211592</v>
      </c>
      <c r="M85" s="67" t="n">
        <f aca="false">J85-K85</f>
        <v>128719.499003853</v>
      </c>
      <c r="N85" s="163" t="n">
        <f aca="false">SUM(high_v5_m!C73:J73)</f>
        <v>4971246.56388964</v>
      </c>
      <c r="O85" s="7"/>
      <c r="P85" s="7"/>
      <c r="Q85" s="67" t="n">
        <f aca="false">I85*5.5017049523</f>
        <v>176760451.354179</v>
      </c>
      <c r="R85" s="67"/>
      <c r="S85" s="67"/>
      <c r="T85" s="7"/>
      <c r="U85" s="7"/>
      <c r="V85" s="67" t="n">
        <f aca="false">K85*5.5017049523</f>
        <v>22897713.4657754</v>
      </c>
      <c r="W85" s="67" t="n">
        <f aca="false">M85*5.5017049523</f>
        <v>708176.705127074</v>
      </c>
      <c r="X85" s="67" t="n">
        <f aca="false">N85*5.1890047538+L85*5.5017049523</f>
        <v>33667576.6184198</v>
      </c>
      <c r="Y85" s="67" t="n">
        <f aca="false">N85*5.1890047538</f>
        <v>25795822.0523352</v>
      </c>
      <c r="Z85" s="67" t="n">
        <f aca="false">L85*5.5017049523</f>
        <v>7871754.5660846</v>
      </c>
      <c r="AA85" s="67" t="n">
        <f aca="false">IFE_cost_central!B73</f>
        <v>0</v>
      </c>
      <c r="AB85" s="67" t="n">
        <f aca="false">AA85*$AC$13</f>
        <v>0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9"/>
      <c r="B86" s="5"/>
      <c r="C86" s="159" t="n">
        <f aca="false">C82+1</f>
        <v>2033</v>
      </c>
      <c r="D86" s="159" t="n">
        <f aca="false">D82</f>
        <v>1</v>
      </c>
      <c r="E86" s="159" t="n">
        <v>233</v>
      </c>
      <c r="F86" s="161" t="n">
        <f aca="false">high_v2_m!D74+temporary_pension_bonus_high!B74</f>
        <v>37700479.1288211</v>
      </c>
      <c r="G86" s="161" t="n">
        <f aca="false">high_v2_m!E74+temporary_pension_bonus_high!B74</f>
        <v>36146334.3241423</v>
      </c>
      <c r="H86" s="8" t="n">
        <f aca="false">F86-J86</f>
        <v>33310048.2483217</v>
      </c>
      <c r="I86" s="8" t="n">
        <f aca="false">G86-K86</f>
        <v>31887616.3700579</v>
      </c>
      <c r="J86" s="161" t="n">
        <f aca="false">high_v2_m!J74</f>
        <v>4390430.88049947</v>
      </c>
      <c r="K86" s="161" t="n">
        <f aca="false">high_v2_m!K74</f>
        <v>4258717.95408448</v>
      </c>
      <c r="L86" s="8" t="n">
        <f aca="false">H86-I86</f>
        <v>1422431.8782638</v>
      </c>
      <c r="M86" s="8" t="n">
        <f aca="false">J86-K86</f>
        <v>131712.926414984</v>
      </c>
      <c r="N86" s="161" t="n">
        <f aca="false">SUM(high_v5_m!C74:J74)</f>
        <v>5885020.50221261</v>
      </c>
      <c r="O86" s="5"/>
      <c r="P86" s="5"/>
      <c r="Q86" s="8" t="n">
        <f aca="false">I86*5.5017049523</f>
        <v>175436256.90019</v>
      </c>
      <c r="R86" s="8"/>
      <c r="S86" s="8"/>
      <c r="T86" s="5"/>
      <c r="U86" s="5"/>
      <c r="V86" s="8" t="n">
        <f aca="false">K86*5.5017049523</f>
        <v>23430209.6584355</v>
      </c>
      <c r="W86" s="8" t="n">
        <f aca="false">M86*5.5017049523</f>
        <v>724645.659539245</v>
      </c>
      <c r="X86" s="8" t="n">
        <f aca="false">N86*5.1890047538+L86*5.5017049523</f>
        <v>38363199.871145</v>
      </c>
      <c r="Y86" s="8" t="n">
        <f aca="false">N86*5.1890047538</f>
        <v>30537399.3621917</v>
      </c>
      <c r="Z86" s="8" t="n">
        <f aca="false">L86*5.5017049523</f>
        <v>7825800.50895335</v>
      </c>
      <c r="AA86" s="8" t="n">
        <f aca="false">IFE_cost_central!B74</f>
        <v>0</v>
      </c>
      <c r="AB86" s="8" t="n">
        <f aca="false">AA86*$AC$13</f>
        <v>0</v>
      </c>
      <c r="AC86" s="8"/>
      <c r="AD86" s="8"/>
      <c r="AE86" s="159"/>
      <c r="AF86" s="159"/>
      <c r="AG86" s="159"/>
      <c r="AH86" s="159"/>
      <c r="AI86" s="159"/>
      <c r="AJ86" s="159"/>
      <c r="AK86" s="159"/>
      <c r="AL86" s="159"/>
      <c r="AM86" s="159"/>
      <c r="AN86" s="159"/>
      <c r="AO86" s="159"/>
      <c r="AP86" s="159"/>
      <c r="AQ86" s="159"/>
      <c r="AR86" s="159"/>
      <c r="AS86" s="159"/>
      <c r="AT86" s="159"/>
      <c r="AU86" s="159"/>
      <c r="AV86" s="159"/>
      <c r="AW86" s="159"/>
      <c r="AX86" s="159"/>
      <c r="AY86" s="159"/>
      <c r="AZ86" s="159"/>
      <c r="BA86" s="159"/>
      <c r="BB86" s="159"/>
      <c r="BC86" s="159"/>
      <c r="BD86" s="159"/>
      <c r="BE86" s="159"/>
      <c r="BF86" s="159"/>
      <c r="BG86" s="159"/>
      <c r="BH86" s="159"/>
      <c r="BI86" s="159"/>
      <c r="BJ86" s="159"/>
      <c r="BK86" s="159"/>
      <c r="BL86" s="159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3" t="n">
        <f aca="false">high_v2_m!D75+temporary_pension_bonus_high!B75</f>
        <v>38486542.2958612</v>
      </c>
      <c r="G87" s="163" t="n">
        <f aca="false">high_v2_m!E75+temporary_pension_bonus_high!B75</f>
        <v>36900618.4031243</v>
      </c>
      <c r="H87" s="67" t="n">
        <f aca="false">F87-J87</f>
        <v>33881964.1148398</v>
      </c>
      <c r="I87" s="67" t="n">
        <f aca="false">G87-K87</f>
        <v>32434177.5675336</v>
      </c>
      <c r="J87" s="163" t="n">
        <f aca="false">high_v2_m!J75</f>
        <v>4604578.18102141</v>
      </c>
      <c r="K87" s="163" t="n">
        <f aca="false">high_v2_m!K75</f>
        <v>4466440.83559077</v>
      </c>
      <c r="L87" s="67" t="n">
        <f aca="false">H87-I87</f>
        <v>1447786.54730626</v>
      </c>
      <c r="M87" s="67" t="n">
        <f aca="false">J87-K87</f>
        <v>138137.345430643</v>
      </c>
      <c r="N87" s="163" t="n">
        <f aca="false">SUM(high_v5_m!C75:J75)</f>
        <v>4978781.57658471</v>
      </c>
      <c r="O87" s="7"/>
      <c r="P87" s="7"/>
      <c r="Q87" s="67" t="n">
        <f aca="false">I87*5.5017049523</f>
        <v>178443275.347077</v>
      </c>
      <c r="R87" s="67"/>
      <c r="S87" s="67"/>
      <c r="T87" s="7"/>
      <c r="U87" s="7"/>
      <c r="V87" s="67" t="n">
        <f aca="false">K87*5.5017049523</f>
        <v>24573039.6643247</v>
      </c>
      <c r="W87" s="67" t="n">
        <f aca="false">M87*5.5017049523</f>
        <v>759990.917453346</v>
      </c>
      <c r="X87" s="67" t="n">
        <f aca="false">N87*5.1890047538+L87*5.5017049523</f>
        <v>33800215.6862181</v>
      </c>
      <c r="Y87" s="67" t="n">
        <f aca="false">N87*5.1890047538</f>
        <v>25834921.2690299</v>
      </c>
      <c r="Z87" s="67" t="n">
        <f aca="false">L87*5.5017049523</f>
        <v>7965294.41718818</v>
      </c>
      <c r="AA87" s="67" t="n">
        <f aca="false">IFE_cost_central!B75</f>
        <v>0</v>
      </c>
      <c r="AB87" s="67" t="n">
        <f aca="false">AA87*$AC$13</f>
        <v>0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3" t="n">
        <f aca="false">high_v2_m!D76+temporary_pension_bonus_high!B76</f>
        <v>38109016.4292503</v>
      </c>
      <c r="G88" s="163" t="n">
        <f aca="false">high_v2_m!E76+temporary_pension_bonus_high!B76</f>
        <v>36539984.2926649</v>
      </c>
      <c r="H88" s="67" t="n">
        <f aca="false">F88-J88</f>
        <v>33491134.6320812</v>
      </c>
      <c r="I88" s="67" t="n">
        <f aca="false">G88-K88</f>
        <v>32060638.9494109</v>
      </c>
      <c r="J88" s="163" t="n">
        <f aca="false">high_v2_m!J76</f>
        <v>4617881.79716911</v>
      </c>
      <c r="K88" s="163" t="n">
        <f aca="false">high_v2_m!K76</f>
        <v>4479345.34325403</v>
      </c>
      <c r="L88" s="67" t="n">
        <f aca="false">H88-I88</f>
        <v>1430495.68267037</v>
      </c>
      <c r="M88" s="67" t="n">
        <f aca="false">J88-K88</f>
        <v>138536.453915073</v>
      </c>
      <c r="N88" s="163" t="n">
        <f aca="false">SUM(high_v5_m!C76:J76)</f>
        <v>4849225.44412018</v>
      </c>
      <c r="O88" s="7"/>
      <c r="P88" s="7"/>
      <c r="Q88" s="67" t="n">
        <f aca="false">I88*5.5017049523</f>
        <v>176388176.081876</v>
      </c>
      <c r="R88" s="67"/>
      <c r="S88" s="67"/>
      <c r="T88" s="7"/>
      <c r="U88" s="7"/>
      <c r="V88" s="67" t="n">
        <f aca="false">K88*5.5017049523</f>
        <v>24644036.4580427</v>
      </c>
      <c r="W88" s="67" t="n">
        <f aca="false">M88*5.5017049523</f>
        <v>762186.694578636</v>
      </c>
      <c r="X88" s="67" t="n">
        <f aca="false">N88*5.1890047538+L88*5.5017049523</f>
        <v>33032819.0633789</v>
      </c>
      <c r="Y88" s="67" t="n">
        <f aca="false">N88*5.1890047538</f>
        <v>25162653.8817875</v>
      </c>
      <c r="Z88" s="67" t="n">
        <f aca="false">L88*5.5017049523</f>
        <v>7870165.18159136</v>
      </c>
      <c r="AA88" s="67" t="n">
        <f aca="false">IFE_cost_central!B76</f>
        <v>0</v>
      </c>
      <c r="AB88" s="67" t="n">
        <f aca="false">AA88*$AC$13</f>
        <v>0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3" t="n">
        <f aca="false">high_v2_m!D77+temporary_pension_bonus_high!B77</f>
        <v>38782549.5836956</v>
      </c>
      <c r="G89" s="163" t="n">
        <f aca="false">high_v2_m!E77+temporary_pension_bonus_high!B77</f>
        <v>37186311.7895146</v>
      </c>
      <c r="H89" s="67" t="n">
        <f aca="false">F89-J89</f>
        <v>33965950.9991503</v>
      </c>
      <c r="I89" s="67" t="n">
        <f aca="false">G89-K89</f>
        <v>32514211.1625057</v>
      </c>
      <c r="J89" s="163" t="n">
        <f aca="false">high_v2_m!J77</f>
        <v>4816598.58454526</v>
      </c>
      <c r="K89" s="163" t="n">
        <f aca="false">high_v2_m!K77</f>
        <v>4672100.6270089</v>
      </c>
      <c r="L89" s="67" t="n">
        <f aca="false">H89-I89</f>
        <v>1451739.83664464</v>
      </c>
      <c r="M89" s="67" t="n">
        <f aca="false">J89-K89</f>
        <v>144497.957536358</v>
      </c>
      <c r="N89" s="163" t="n">
        <f aca="false">SUM(high_v5_m!C77:J77)</f>
        <v>4898962.03022577</v>
      </c>
      <c r="O89" s="7"/>
      <c r="P89" s="7"/>
      <c r="Q89" s="67" t="n">
        <f aca="false">I89*5.5017049523</f>
        <v>178883596.572885</v>
      </c>
      <c r="R89" s="67"/>
      <c r="S89" s="67"/>
      <c r="T89" s="7"/>
      <c r="U89" s="7"/>
      <c r="V89" s="67" t="n">
        <f aca="false">K89*5.5017049523</f>
        <v>25704519.1572588</v>
      </c>
      <c r="W89" s="67" t="n">
        <f aca="false">M89*5.5017049523</f>
        <v>794985.128575018</v>
      </c>
      <c r="X89" s="67" t="n">
        <f aca="false">N89*5.1890047538+L89*5.5017049523</f>
        <v>33407781.5122462</v>
      </c>
      <c r="Y89" s="67" t="n">
        <f aca="false">N89*5.1890047538</f>
        <v>25420737.2635272</v>
      </c>
      <c r="Z89" s="67" t="n">
        <f aca="false">L89*5.5017049523</f>
        <v>7987044.248719</v>
      </c>
      <c r="AA89" s="67" t="n">
        <f aca="false">IFE_cost_central!B77</f>
        <v>0</v>
      </c>
      <c r="AB89" s="67" t="n">
        <f aca="false">AA89*$AC$13</f>
        <v>0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9"/>
      <c r="B90" s="5"/>
      <c r="C90" s="159" t="n">
        <f aca="false">C86+1</f>
        <v>2034</v>
      </c>
      <c r="D90" s="159" t="n">
        <f aca="false">D86</f>
        <v>1</v>
      </c>
      <c r="E90" s="159" t="n">
        <v>237</v>
      </c>
      <c r="F90" s="161" t="n">
        <f aca="false">high_v2_m!D78+temporary_pension_bonus_high!B78</f>
        <v>38613074.051158</v>
      </c>
      <c r="G90" s="161" t="n">
        <f aca="false">high_v2_m!E78+temporary_pension_bonus_high!B78</f>
        <v>37023741.8829144</v>
      </c>
      <c r="H90" s="8" t="n">
        <f aca="false">F90-J90</f>
        <v>33651827.6474009</v>
      </c>
      <c r="I90" s="8" t="n">
        <f aca="false">G90-K90</f>
        <v>32211332.87127</v>
      </c>
      <c r="J90" s="161" t="n">
        <f aca="false">high_v2_m!J78</f>
        <v>4961246.40375711</v>
      </c>
      <c r="K90" s="161" t="n">
        <f aca="false">high_v2_m!K78</f>
        <v>4812409.0116444</v>
      </c>
      <c r="L90" s="8" t="n">
        <f aca="false">H90-I90</f>
        <v>1440494.7761309</v>
      </c>
      <c r="M90" s="8" t="n">
        <f aca="false">J90-K90</f>
        <v>148837.392112712</v>
      </c>
      <c r="N90" s="161" t="n">
        <f aca="false">SUM(high_v5_m!C78:J78)</f>
        <v>5920619.02198396</v>
      </c>
      <c r="O90" s="5"/>
      <c r="P90" s="5"/>
      <c r="Q90" s="8" t="n">
        <f aca="false">I90*5.5017049523</f>
        <v>177217249.57805</v>
      </c>
      <c r="R90" s="8"/>
      <c r="S90" s="8"/>
      <c r="T90" s="5"/>
      <c r="U90" s="5"/>
      <c r="V90" s="8" t="n">
        <f aca="false">K90*5.5017049523</f>
        <v>26476454.4918571</v>
      </c>
      <c r="W90" s="8" t="n">
        <f aca="false">M90*5.5017049523</f>
        <v>818859.417273927</v>
      </c>
      <c r="X90" s="8" t="n">
        <f aca="false">N90*5.1890047538+L90*5.5017049523</f>
        <v>38647297.4941152</v>
      </c>
      <c r="Y90" s="8" t="n">
        <f aca="false">N90*5.1890047538</f>
        <v>30722120.2505135</v>
      </c>
      <c r="Z90" s="8" t="n">
        <f aca="false">L90*5.5017049523</f>
        <v>7925177.24360167</v>
      </c>
      <c r="AA90" s="8" t="n">
        <f aca="false">IFE_cost_central!B78</f>
        <v>0</v>
      </c>
      <c r="AB90" s="8" t="n">
        <f aca="false">AA90*$AC$13</f>
        <v>0</v>
      </c>
      <c r="AC90" s="8"/>
      <c r="AD90" s="8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  <c r="BJ90" s="159"/>
      <c r="BK90" s="159"/>
      <c r="BL90" s="159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3" t="n">
        <f aca="false">high_v2_m!D79+temporary_pension_bonus_high!B79</f>
        <v>39266885.5752804</v>
      </c>
      <c r="G91" s="163" t="n">
        <f aca="false">high_v2_m!E79+temporary_pension_bonus_high!B79</f>
        <v>37651138.1978715</v>
      </c>
      <c r="H91" s="67" t="n">
        <f aca="false">F91-J91</f>
        <v>34201586.3191522</v>
      </c>
      <c r="I91" s="67" t="n">
        <f aca="false">G91-K91</f>
        <v>32737797.9194271</v>
      </c>
      <c r="J91" s="163" t="n">
        <f aca="false">high_v2_m!J79</f>
        <v>5065299.25612822</v>
      </c>
      <c r="K91" s="163" t="n">
        <f aca="false">high_v2_m!K79</f>
        <v>4913340.27844437</v>
      </c>
      <c r="L91" s="67" t="n">
        <f aca="false">H91-I91</f>
        <v>1463788.39972509</v>
      </c>
      <c r="M91" s="67" t="n">
        <f aca="false">J91-K91</f>
        <v>151958.977683846</v>
      </c>
      <c r="N91" s="163" t="n">
        <f aca="false">SUM(high_v5_m!C79:J79)</f>
        <v>4845843.35424431</v>
      </c>
      <c r="O91" s="7"/>
      <c r="P91" s="7"/>
      <c r="Q91" s="67" t="n">
        <f aca="false">I91*5.5017049523</f>
        <v>180113704.940709</v>
      </c>
      <c r="R91" s="67"/>
      <c r="S91" s="67"/>
      <c r="T91" s="7"/>
      <c r="U91" s="7"/>
      <c r="V91" s="67" t="n">
        <f aca="false">K91*5.5017049523</f>
        <v>27031748.5422525</v>
      </c>
      <c r="W91" s="67" t="n">
        <f aca="false">M91*5.5017049523</f>
        <v>836033.46006966</v>
      </c>
      <c r="X91" s="67" t="n">
        <f aca="false">N91*5.1890047538+L91*5.5017049523</f>
        <v>33198436.0892307</v>
      </c>
      <c r="Y91" s="67" t="n">
        <f aca="false">N91*5.1890047538</f>
        <v>25145104.2013439</v>
      </c>
      <c r="Z91" s="67" t="n">
        <f aca="false">L91*5.5017049523</f>
        <v>8053331.88788684</v>
      </c>
      <c r="AA91" s="67" t="n">
        <f aca="false">IFE_cost_central!B79</f>
        <v>0</v>
      </c>
      <c r="AB91" s="67" t="n">
        <f aca="false">AA91*$AC$13</f>
        <v>0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3" t="n">
        <f aca="false">high_v2_m!D80+temporary_pension_bonus_high!B80</f>
        <v>38926033.1816987</v>
      </c>
      <c r="G92" s="163" t="n">
        <f aca="false">high_v2_m!E80+temporary_pension_bonus_high!B80</f>
        <v>37325978.6026614</v>
      </c>
      <c r="H92" s="67" t="n">
        <f aca="false">F92-J92</f>
        <v>33807549.000706</v>
      </c>
      <c r="I92" s="67" t="n">
        <f aca="false">G92-K92</f>
        <v>32361048.9470984</v>
      </c>
      <c r="J92" s="163" t="n">
        <f aca="false">high_v2_m!J80</f>
        <v>5118484.18099278</v>
      </c>
      <c r="K92" s="163" t="n">
        <f aca="false">high_v2_m!K80</f>
        <v>4964929.655563</v>
      </c>
      <c r="L92" s="67" t="n">
        <f aca="false">H92-I92</f>
        <v>1446500.05360758</v>
      </c>
      <c r="M92" s="67" t="n">
        <f aca="false">J92-K92</f>
        <v>153554.525429783</v>
      </c>
      <c r="N92" s="163" t="n">
        <f aca="false">SUM(high_v5_m!C80:J80)</f>
        <v>4827291.57773348</v>
      </c>
      <c r="O92" s="7"/>
      <c r="P92" s="7"/>
      <c r="Q92" s="67" t="n">
        <f aca="false">I92*5.5017049523</f>
        <v>178040943.253874</v>
      </c>
      <c r="R92" s="67"/>
      <c r="S92" s="67"/>
      <c r="T92" s="7"/>
      <c r="U92" s="7"/>
      <c r="V92" s="67" t="n">
        <f aca="false">K92*5.5017049523</f>
        <v>27315578.0738321</v>
      </c>
      <c r="W92" s="67" t="n">
        <f aca="false">M92*5.5017049523</f>
        <v>844811.693005116</v>
      </c>
      <c r="X92" s="67" t="n">
        <f aca="false">N92*5.1890047538+L92*5.5017049523</f>
        <v>33007055.4532728</v>
      </c>
      <c r="Y92" s="67" t="n">
        <f aca="false">N92*5.1890047538</f>
        <v>25048838.9448377</v>
      </c>
      <c r="Z92" s="67" t="n">
        <f aca="false">L92*5.5017049523</f>
        <v>7958216.50843506</v>
      </c>
      <c r="AA92" s="67" t="n">
        <f aca="false">IFE_cost_central!B80</f>
        <v>0</v>
      </c>
      <c r="AB92" s="67" t="n">
        <f aca="false">AA92*$AC$13</f>
        <v>0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3" t="n">
        <f aca="false">high_v2_m!D81+temporary_pension_bonus_high!B81</f>
        <v>39504758.4571054</v>
      </c>
      <c r="G93" s="163" t="n">
        <f aca="false">high_v2_m!E81+temporary_pension_bonus_high!B81</f>
        <v>37881451.519722</v>
      </c>
      <c r="H93" s="67" t="n">
        <f aca="false">F93-J93</f>
        <v>34255175.4989346</v>
      </c>
      <c r="I93" s="67" t="n">
        <f aca="false">G93-K93</f>
        <v>32789356.0502963</v>
      </c>
      <c r="J93" s="163" t="n">
        <f aca="false">high_v2_m!J81</f>
        <v>5249582.95817082</v>
      </c>
      <c r="K93" s="163" t="n">
        <f aca="false">high_v2_m!K81</f>
        <v>5092095.46942569</v>
      </c>
      <c r="L93" s="67" t="n">
        <f aca="false">H93-I93</f>
        <v>1465819.44863832</v>
      </c>
      <c r="M93" s="67" t="n">
        <f aca="false">J93-K93</f>
        <v>157487.488745126</v>
      </c>
      <c r="N93" s="163" t="n">
        <f aca="false">SUM(high_v5_m!C81:J81)</f>
        <v>4942425.5880015</v>
      </c>
      <c r="O93" s="7"/>
      <c r="P93" s="7"/>
      <c r="Q93" s="67" t="n">
        <f aca="false">I93*5.5017049523</f>
        <v>180397362.564643</v>
      </c>
      <c r="R93" s="67"/>
      <c r="S93" s="67"/>
      <c r="T93" s="7"/>
      <c r="U93" s="7"/>
      <c r="V93" s="67" t="n">
        <f aca="false">K93*5.5017049523</f>
        <v>28015206.8617237</v>
      </c>
      <c r="W93" s="67" t="n">
        <f aca="false">M93*5.5017049523</f>
        <v>866449.69675435</v>
      </c>
      <c r="X93" s="67" t="n">
        <f aca="false">N93*5.1890047538+L93*5.5017049523</f>
        <v>33710775.9911937</v>
      </c>
      <c r="Y93" s="67" t="n">
        <f aca="false">N93*5.1890047538</f>
        <v>25646269.8714426</v>
      </c>
      <c r="Z93" s="67" t="n">
        <f aca="false">L93*5.5017049523</f>
        <v>8064506.11975112</v>
      </c>
      <c r="AA93" s="67" t="n">
        <f aca="false">IFE_cost_central!B81</f>
        <v>0</v>
      </c>
      <c r="AB93" s="67" t="n">
        <f aca="false">AA93*$AC$13</f>
        <v>0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9"/>
      <c r="B94" s="5"/>
      <c r="C94" s="159" t="n">
        <f aca="false">C90+1</f>
        <v>2035</v>
      </c>
      <c r="D94" s="159" t="n">
        <f aca="false">D90</f>
        <v>1</v>
      </c>
      <c r="E94" s="159" t="n">
        <v>241</v>
      </c>
      <c r="F94" s="161" t="n">
        <f aca="false">high_v2_m!D82+temporary_pension_bonus_high!B82</f>
        <v>39385931.7285111</v>
      </c>
      <c r="G94" s="161" t="n">
        <f aca="false">high_v2_m!E82+temporary_pension_bonus_high!B82</f>
        <v>37767471.7349981</v>
      </c>
      <c r="H94" s="8" t="n">
        <f aca="false">F94-J94</f>
        <v>34043354.6342544</v>
      </c>
      <c r="I94" s="8" t="n">
        <f aca="false">G94-K94</f>
        <v>32585171.953569</v>
      </c>
      <c r="J94" s="161" t="n">
        <f aca="false">high_v2_m!J82</f>
        <v>5342577.09425677</v>
      </c>
      <c r="K94" s="161" t="n">
        <f aca="false">high_v2_m!K82</f>
        <v>5182299.78142907</v>
      </c>
      <c r="L94" s="8" t="n">
        <f aca="false">H94-I94</f>
        <v>1458182.68068536</v>
      </c>
      <c r="M94" s="8" t="n">
        <f aca="false">J94-K94</f>
        <v>160277.312827702</v>
      </c>
      <c r="N94" s="161" t="n">
        <f aca="false">SUM(high_v5_m!C82:J82)</f>
        <v>5901562.64490642</v>
      </c>
      <c r="O94" s="5"/>
      <c r="P94" s="5"/>
      <c r="Q94" s="8" t="n">
        <f aca="false">I94*5.5017049523</f>
        <v>179274001.908498</v>
      </c>
      <c r="R94" s="8"/>
      <c r="S94" s="8"/>
      <c r="T94" s="5"/>
      <c r="U94" s="5"/>
      <c r="V94" s="8" t="n">
        <f aca="false">K94*5.5017049523</f>
        <v>28511484.3717915</v>
      </c>
      <c r="W94" s="8" t="n">
        <f aca="false">M94*5.5017049523</f>
        <v>881798.485725503</v>
      </c>
      <c r="X94" s="8" t="n">
        <f aca="false">N94*5.1890047538+L94*5.5017049523</f>
        <v>38645727.4949526</v>
      </c>
      <c r="Y94" s="8" t="n">
        <f aca="false">N94*5.1890047538</f>
        <v>30623236.6192679</v>
      </c>
      <c r="Z94" s="8" t="n">
        <f aca="false">L94*5.5017049523</f>
        <v>8022490.87568474</v>
      </c>
      <c r="AA94" s="8" t="n">
        <f aca="false">IFE_cost_central!B82</f>
        <v>0</v>
      </c>
      <c r="AB94" s="8" t="n">
        <f aca="false">AA94*$AC$13</f>
        <v>0</v>
      </c>
      <c r="AC94" s="8"/>
      <c r="AD94" s="8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59"/>
      <c r="BC94" s="159"/>
      <c r="BD94" s="159"/>
      <c r="BE94" s="159"/>
      <c r="BF94" s="159"/>
      <c r="BG94" s="159"/>
      <c r="BH94" s="159"/>
      <c r="BI94" s="159"/>
      <c r="BJ94" s="159"/>
      <c r="BK94" s="159"/>
      <c r="BL94" s="159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3" t="n">
        <f aca="false">high_v2_m!D83+temporary_pension_bonus_high!B83</f>
        <v>40121514.8725869</v>
      </c>
      <c r="G95" s="163" t="n">
        <f aca="false">high_v2_m!E83+temporary_pension_bonus_high!B83</f>
        <v>38472629.5620732</v>
      </c>
      <c r="H95" s="67" t="n">
        <f aca="false">F95-J95</f>
        <v>34671802.1888013</v>
      </c>
      <c r="I95" s="67" t="n">
        <f aca="false">G95-K95</f>
        <v>33186408.2588012</v>
      </c>
      <c r="J95" s="163" t="n">
        <f aca="false">high_v2_m!J83</f>
        <v>5449712.68378556</v>
      </c>
      <c r="K95" s="163" t="n">
        <f aca="false">high_v2_m!K83</f>
        <v>5286221.30327199</v>
      </c>
      <c r="L95" s="67" t="n">
        <f aca="false">H95-I95</f>
        <v>1485393.93000015</v>
      </c>
      <c r="M95" s="67" t="n">
        <f aca="false">J95-K95</f>
        <v>163491.380513567</v>
      </c>
      <c r="N95" s="163" t="n">
        <f aca="false">SUM(high_v5_m!C83:J83)</f>
        <v>4946551.09966131</v>
      </c>
      <c r="O95" s="7"/>
      <c r="P95" s="7"/>
      <c r="Q95" s="67" t="n">
        <f aca="false">I95*5.5017049523</f>
        <v>182581826.666496</v>
      </c>
      <c r="R95" s="67"/>
      <c r="S95" s="67"/>
      <c r="T95" s="7"/>
      <c r="U95" s="7"/>
      <c r="V95" s="67" t="n">
        <f aca="false">K95*5.5017049523</f>
        <v>29083229.9231653</v>
      </c>
      <c r="W95" s="67" t="n">
        <f aca="false">M95*5.5017049523</f>
        <v>899481.337829853</v>
      </c>
      <c r="X95" s="67" t="n">
        <f aca="false">N95*5.1890047538+L95*5.5017049523</f>
        <v>33839876.3118553</v>
      </c>
      <c r="Y95" s="67" t="n">
        <f aca="false">N95*5.1890047538</f>
        <v>25667677.1710572</v>
      </c>
      <c r="Z95" s="67" t="n">
        <f aca="false">L95*5.5017049523</f>
        <v>8172199.14079816</v>
      </c>
      <c r="AA95" s="67" t="n">
        <f aca="false">IFE_cost_central!B83</f>
        <v>0</v>
      </c>
      <c r="AB95" s="67" t="n">
        <f aca="false">AA95*$AC$13</f>
        <v>0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3" t="n">
        <f aca="false">high_v2_m!D84+temporary_pension_bonus_high!B84</f>
        <v>39841559.3246558</v>
      </c>
      <c r="G96" s="163" t="n">
        <f aca="false">high_v2_m!E84+temporary_pension_bonus_high!B84</f>
        <v>38204707.7194624</v>
      </c>
      <c r="H96" s="67" t="n">
        <f aca="false">F96-J96</f>
        <v>34352663.2532215</v>
      </c>
      <c r="I96" s="67" t="n">
        <f aca="false">G96-K96</f>
        <v>32880478.5301711</v>
      </c>
      <c r="J96" s="163" t="n">
        <f aca="false">high_v2_m!J84</f>
        <v>5488896.07143435</v>
      </c>
      <c r="K96" s="163" t="n">
        <f aca="false">high_v2_m!K84</f>
        <v>5324229.18929132</v>
      </c>
      <c r="L96" s="67" t="n">
        <f aca="false">H96-I96</f>
        <v>1472184.72305037</v>
      </c>
      <c r="M96" s="67" t="n">
        <f aca="false">J96-K96</f>
        <v>164666.882143029</v>
      </c>
      <c r="N96" s="163" t="n">
        <f aca="false">SUM(high_v5_m!C84:J84)</f>
        <v>4896417.68019472</v>
      </c>
      <c r="O96" s="7"/>
      <c r="P96" s="7"/>
      <c r="Q96" s="67" t="n">
        <f aca="false">I96*5.5017049523</f>
        <v>180898691.563436</v>
      </c>
      <c r="R96" s="67"/>
      <c r="S96" s="67"/>
      <c r="T96" s="7"/>
      <c r="U96" s="7"/>
      <c r="V96" s="67" t="n">
        <f aca="false">K96*5.5017049523</f>
        <v>29292338.0979043</v>
      </c>
      <c r="W96" s="67" t="n">
        <f aca="false">M96*5.5017049523</f>
        <v>905948.600966103</v>
      </c>
      <c r="X96" s="67" t="n">
        <f aca="false">N96*5.1890047538+L96*5.5017049523</f>
        <v>33507060.6006274</v>
      </c>
      <c r="Y96" s="67" t="n">
        <f aca="false">N96*5.1890047538</f>
        <v>25407534.6191208</v>
      </c>
      <c r="Z96" s="67" t="n">
        <f aca="false">L96*5.5017049523</f>
        <v>8099525.98150663</v>
      </c>
      <c r="AA96" s="67" t="n">
        <f aca="false">IFE_cost_central!B84</f>
        <v>0</v>
      </c>
      <c r="AB96" s="67" t="n">
        <f aca="false">AA96*$AC$13</f>
        <v>0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3" t="n">
        <f aca="false">high_v2_m!D85+temporary_pension_bonus_high!B85</f>
        <v>40603766.8971614</v>
      </c>
      <c r="G97" s="163" t="n">
        <f aca="false">high_v2_m!E85+temporary_pension_bonus_high!B85</f>
        <v>38936377.0221147</v>
      </c>
      <c r="H97" s="67" t="n">
        <f aca="false">F97-J97</f>
        <v>34878677.0833364</v>
      </c>
      <c r="I97" s="67" t="n">
        <f aca="false">G97-K97</f>
        <v>33383039.9027045</v>
      </c>
      <c r="J97" s="163" t="n">
        <f aca="false">high_v2_m!J85</f>
        <v>5725089.81382499</v>
      </c>
      <c r="K97" s="163" t="n">
        <f aca="false">high_v2_m!K85</f>
        <v>5553337.11941024</v>
      </c>
      <c r="L97" s="67" t="n">
        <f aca="false">H97-I97</f>
        <v>1495637.18063188</v>
      </c>
      <c r="M97" s="67" t="n">
        <f aca="false">J97-K97</f>
        <v>171752.69441475</v>
      </c>
      <c r="N97" s="163" t="n">
        <f aca="false">SUM(high_v5_m!C85:J85)</f>
        <v>4858903.30934787</v>
      </c>
      <c r="O97" s="7"/>
      <c r="P97" s="7"/>
      <c r="Q97" s="67" t="n">
        <f aca="false">I97*5.5017049523</f>
        <v>183663635.955538</v>
      </c>
      <c r="R97" s="67"/>
      <c r="S97" s="67"/>
      <c r="T97" s="7"/>
      <c r="U97" s="7"/>
      <c r="V97" s="67" t="n">
        <f aca="false">K97*5.5017049523</f>
        <v>30552822.3316507</v>
      </c>
      <c r="W97" s="67" t="n">
        <f aca="false">M97*5.5017049523</f>
        <v>944932.649432497</v>
      </c>
      <c r="X97" s="67" t="n">
        <f aca="false">N97*5.1890047538+L97*5.5017049523</f>
        <v>33441426.8539871</v>
      </c>
      <c r="Y97" s="67" t="n">
        <f aca="false">N97*5.1890047538</f>
        <v>25212872.3704606</v>
      </c>
      <c r="Z97" s="67" t="n">
        <f aca="false">L97*5.5017049523</f>
        <v>8228554.48352644</v>
      </c>
      <c r="AA97" s="67" t="n">
        <f aca="false">IFE_cost_central!B85</f>
        <v>0</v>
      </c>
      <c r="AB97" s="67" t="n">
        <f aca="false">AA97*$AC$13</f>
        <v>0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9"/>
      <c r="B98" s="5"/>
      <c r="C98" s="159" t="n">
        <f aca="false">C94+1</f>
        <v>2036</v>
      </c>
      <c r="D98" s="159" t="n">
        <f aca="false">D94</f>
        <v>1</v>
      </c>
      <c r="E98" s="159" t="n">
        <v>245</v>
      </c>
      <c r="F98" s="161" t="n">
        <f aca="false">high_v2_m!D86+temporary_pension_bonus_high!B86</f>
        <v>40295654.8426243</v>
      </c>
      <c r="G98" s="161" t="n">
        <f aca="false">high_v2_m!E86+temporary_pension_bonus_high!B86</f>
        <v>38641537.0973264</v>
      </c>
      <c r="H98" s="8" t="n">
        <f aca="false">F98-J98</f>
        <v>34560616.8925391</v>
      </c>
      <c r="I98" s="8" t="n">
        <f aca="false">G98-K98</f>
        <v>33078550.2857438</v>
      </c>
      <c r="J98" s="161" t="n">
        <f aca="false">high_v2_m!J86</f>
        <v>5735037.95008521</v>
      </c>
      <c r="K98" s="161" t="n">
        <f aca="false">high_v2_m!K86</f>
        <v>5562986.81158265</v>
      </c>
      <c r="L98" s="8" t="n">
        <f aca="false">H98-I98</f>
        <v>1482066.60679531</v>
      </c>
      <c r="M98" s="8" t="n">
        <f aca="false">J98-K98</f>
        <v>172051.138502556</v>
      </c>
      <c r="N98" s="161" t="n">
        <f aca="false">SUM(high_v5_m!C86:J86)</f>
        <v>5981666.93773984</v>
      </c>
      <c r="O98" s="5"/>
      <c r="P98" s="5"/>
      <c r="Q98" s="8" t="n">
        <f aca="false">I98*5.5017049523</f>
        <v>181988423.921981</v>
      </c>
      <c r="R98" s="8"/>
      <c r="S98" s="8"/>
      <c r="T98" s="5"/>
      <c r="U98" s="5"/>
      <c r="V98" s="8" t="n">
        <f aca="false">K98*5.5017049523</f>
        <v>30605912.0908639</v>
      </c>
      <c r="W98" s="8" t="n">
        <f aca="false">M98*5.5017049523</f>
        <v>946574.600748365</v>
      </c>
      <c r="X98" s="8" t="n">
        <f aca="false">N98*5.1890047538+L98*5.5017049523</f>
        <v>39192791.3658245</v>
      </c>
      <c r="Y98" s="8" t="n">
        <f aca="false">N98*5.1890047538</f>
        <v>31038898.1755803</v>
      </c>
      <c r="Z98" s="8" t="n">
        <f aca="false">L98*5.5017049523</f>
        <v>8153893.1902442</v>
      </c>
      <c r="AA98" s="8" t="n">
        <f aca="false">IFE_cost_central!B86</f>
        <v>0</v>
      </c>
      <c r="AB98" s="8" t="n">
        <f aca="false">AA98*$AC$13</f>
        <v>0</v>
      </c>
      <c r="AC98" s="8"/>
      <c r="AD98" s="8"/>
      <c r="AE98" s="159"/>
      <c r="AF98" s="159"/>
      <c r="AG98" s="159"/>
      <c r="AH98" s="159"/>
      <c r="AI98" s="159"/>
      <c r="AJ98" s="159"/>
      <c r="AK98" s="159"/>
      <c r="AL98" s="159"/>
      <c r="AM98" s="159"/>
      <c r="AN98" s="159"/>
      <c r="AO98" s="159"/>
      <c r="AP98" s="159"/>
      <c r="AQ98" s="159"/>
      <c r="AR98" s="159"/>
      <c r="AS98" s="159"/>
      <c r="AT98" s="159"/>
      <c r="AU98" s="159"/>
      <c r="AV98" s="159"/>
      <c r="AW98" s="159"/>
      <c r="AX98" s="159"/>
      <c r="AY98" s="159"/>
      <c r="AZ98" s="159"/>
      <c r="BA98" s="159"/>
      <c r="BB98" s="159"/>
      <c r="BC98" s="159"/>
      <c r="BD98" s="159"/>
      <c r="BE98" s="159"/>
      <c r="BF98" s="159"/>
      <c r="BG98" s="159"/>
      <c r="BH98" s="159"/>
      <c r="BI98" s="159"/>
      <c r="BJ98" s="159"/>
      <c r="BK98" s="159"/>
      <c r="BL98" s="159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3" t="n">
        <f aca="false">high_v2_m!D87+temporary_pension_bonus_high!B87</f>
        <v>40900159.6810103</v>
      </c>
      <c r="G99" s="163" t="n">
        <f aca="false">high_v2_m!E87+temporary_pension_bonus_high!B87</f>
        <v>39222411.7690308</v>
      </c>
      <c r="H99" s="67" t="n">
        <f aca="false">F99-J99</f>
        <v>35030524.295803</v>
      </c>
      <c r="I99" s="67" t="n">
        <f aca="false">G99-K99</f>
        <v>33528865.4453798</v>
      </c>
      <c r="J99" s="163" t="n">
        <f aca="false">high_v2_m!J87</f>
        <v>5869635.38520728</v>
      </c>
      <c r="K99" s="163" t="n">
        <f aca="false">high_v2_m!K87</f>
        <v>5693546.32365106</v>
      </c>
      <c r="L99" s="67" t="n">
        <f aca="false">H99-I99</f>
        <v>1501658.85042323</v>
      </c>
      <c r="M99" s="67" t="n">
        <f aca="false">J99-K99</f>
        <v>176089.061556218</v>
      </c>
      <c r="N99" s="163" t="n">
        <f aca="false">SUM(high_v5_m!C87:J87)</f>
        <v>4984680.34872865</v>
      </c>
      <c r="O99" s="7"/>
      <c r="P99" s="7"/>
      <c r="Q99" s="67" t="n">
        <f aca="false">I99*5.5017049523</f>
        <v>184465925.065846</v>
      </c>
      <c r="R99" s="67"/>
      <c r="S99" s="67"/>
      <c r="T99" s="7"/>
      <c r="U99" s="7"/>
      <c r="V99" s="67" t="n">
        <f aca="false">K99*5.5017049523</f>
        <v>31324212.0049805</v>
      </c>
      <c r="W99" s="67" t="n">
        <f aca="false">M99*5.5017049523</f>
        <v>968790.062009705</v>
      </c>
      <c r="X99" s="67" t="n">
        <f aca="false">N99*5.1890047538+L99*5.5017049523</f>
        <v>34127213.959765</v>
      </c>
      <c r="Y99" s="67" t="n">
        <f aca="false">N99*5.1890047538</f>
        <v>25865530.0257264</v>
      </c>
      <c r="Z99" s="67" t="n">
        <f aca="false">L99*5.5017049523</f>
        <v>8261683.93403862</v>
      </c>
      <c r="AA99" s="67" t="n">
        <f aca="false">IFE_cost_central!B87</f>
        <v>0</v>
      </c>
      <c r="AB99" s="67" t="n">
        <f aca="false">AA99*$AC$13</f>
        <v>0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3" t="n">
        <f aca="false">high_v2_m!D88+temporary_pension_bonus_high!B88</f>
        <v>40614274.1453766</v>
      </c>
      <c r="G100" s="163" t="n">
        <f aca="false">high_v2_m!E88+temporary_pension_bonus_high!B88</f>
        <v>38948657.9210109</v>
      </c>
      <c r="H100" s="67" t="n">
        <f aca="false">F100-J100</f>
        <v>34760300.9893616</v>
      </c>
      <c r="I100" s="67" t="n">
        <f aca="false">G100-K100</f>
        <v>33270303.9596764</v>
      </c>
      <c r="J100" s="163" t="n">
        <f aca="false">high_v2_m!J88</f>
        <v>5853973.15601496</v>
      </c>
      <c r="K100" s="163" t="n">
        <f aca="false">high_v2_m!K88</f>
        <v>5678353.96133451</v>
      </c>
      <c r="L100" s="67" t="n">
        <f aca="false">H100-I100</f>
        <v>1489997.02968521</v>
      </c>
      <c r="M100" s="67" t="n">
        <f aca="false">J100-K100</f>
        <v>175619.194680448</v>
      </c>
      <c r="N100" s="163" t="n">
        <f aca="false">SUM(high_v5_m!C88:J88)</f>
        <v>4903050.2386216</v>
      </c>
      <c r="O100" s="7"/>
      <c r="P100" s="7"/>
      <c r="Q100" s="67" t="n">
        <f aca="false">I100*5.5017049523</f>
        <v>183043396.059478</v>
      </c>
      <c r="R100" s="67"/>
      <c r="S100" s="67"/>
      <c r="T100" s="7"/>
      <c r="U100" s="7"/>
      <c r="V100" s="67" t="n">
        <f aca="false">K100*5.5017049523</f>
        <v>31240628.1099864</v>
      </c>
      <c r="W100" s="67" t="n">
        <f aca="false">M100*5.5017049523</f>
        <v>966204.993092357</v>
      </c>
      <c r="X100" s="67" t="n">
        <f aca="false">N100*5.1890047538+L100*5.5017049523</f>
        <v>33639475.0334591</v>
      </c>
      <c r="Y100" s="67" t="n">
        <f aca="false">N100*5.1890047538</f>
        <v>25441950.9963277</v>
      </c>
      <c r="Z100" s="67" t="n">
        <f aca="false">L100*5.5017049523</f>
        <v>8197524.03713143</v>
      </c>
      <c r="AA100" s="67" t="n">
        <f aca="false">IFE_cost_central!B88</f>
        <v>0</v>
      </c>
      <c r="AB100" s="67" t="n">
        <f aca="false">AA100*$AC$13</f>
        <v>0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3" t="n">
        <f aca="false">high_v2_m!D89+temporary_pension_bonus_high!B89</f>
        <v>41287177.0973285</v>
      </c>
      <c r="G101" s="163" t="n">
        <f aca="false">high_v2_m!E89+temporary_pension_bonus_high!B89</f>
        <v>39595178.5207229</v>
      </c>
      <c r="H101" s="67" t="n">
        <f aca="false">F101-J101</f>
        <v>35232814.4548013</v>
      </c>
      <c r="I101" s="67" t="n">
        <f aca="false">G101-K101</f>
        <v>33722446.7574715</v>
      </c>
      <c r="J101" s="163" t="n">
        <f aca="false">high_v2_m!J89</f>
        <v>6054362.6425272</v>
      </c>
      <c r="K101" s="163" t="n">
        <f aca="false">high_v2_m!K89</f>
        <v>5872731.76325138</v>
      </c>
      <c r="L101" s="67" t="n">
        <f aca="false">H101-I101</f>
        <v>1510367.69732973</v>
      </c>
      <c r="M101" s="67" t="n">
        <f aca="false">J101-K101</f>
        <v>181630.879275816</v>
      </c>
      <c r="N101" s="163" t="n">
        <f aca="false">SUM(high_v5_m!C89:J89)</f>
        <v>4854108.23787795</v>
      </c>
      <c r="O101" s="7"/>
      <c r="P101" s="7"/>
      <c r="Q101" s="67" t="n">
        <f aca="false">I101*5.5017049523</f>
        <v>185530952.329254</v>
      </c>
      <c r="R101" s="67"/>
      <c r="S101" s="67"/>
      <c r="T101" s="7"/>
      <c r="U101" s="7"/>
      <c r="V101" s="67" t="n">
        <f aca="false">K101*5.5017049523</f>
        <v>32310037.4254096</v>
      </c>
      <c r="W101" s="67" t="n">
        <f aca="false">M101*5.5017049523</f>
        <v>999279.508002363</v>
      </c>
      <c r="X101" s="67" t="n">
        <f aca="false">N101*5.1890047538+L101*5.5017049523</f>
        <v>33497588.1620013</v>
      </c>
      <c r="Y101" s="67" t="n">
        <f aca="false">N101*5.1890047538</f>
        <v>25187990.7218084</v>
      </c>
      <c r="Z101" s="67" t="n">
        <f aca="false">L101*5.5017049523</f>
        <v>8309597.44019292</v>
      </c>
      <c r="AA101" s="67" t="n">
        <f aca="false">IFE_cost_central!B89</f>
        <v>0</v>
      </c>
      <c r="AB101" s="67" t="n">
        <f aca="false">AA101*$AC$13</f>
        <v>0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9"/>
      <c r="B102" s="5"/>
      <c r="C102" s="159" t="n">
        <f aca="false">C98+1</f>
        <v>2037</v>
      </c>
      <c r="D102" s="159" t="n">
        <f aca="false">D98</f>
        <v>1</v>
      </c>
      <c r="E102" s="159" t="n">
        <v>249</v>
      </c>
      <c r="F102" s="161" t="n">
        <f aca="false">high_v2_m!D90+temporary_pension_bonus_high!B90</f>
        <v>41161772.5182412</v>
      </c>
      <c r="G102" s="161" t="n">
        <f aca="false">high_v2_m!E90+temporary_pension_bonus_high!B90</f>
        <v>39475902.434531</v>
      </c>
      <c r="H102" s="8" t="n">
        <f aca="false">F102-J102</f>
        <v>34991081.9276155</v>
      </c>
      <c r="I102" s="8" t="n">
        <f aca="false">G102-K102</f>
        <v>33490332.5616241</v>
      </c>
      <c r="J102" s="161" t="n">
        <f aca="false">high_v2_m!J90</f>
        <v>6170690.59062572</v>
      </c>
      <c r="K102" s="161" t="n">
        <f aca="false">high_v2_m!K90</f>
        <v>5985569.87290695</v>
      </c>
      <c r="L102" s="8" t="n">
        <f aca="false">H102-I102</f>
        <v>1500749.36599141</v>
      </c>
      <c r="M102" s="8" t="n">
        <f aca="false">J102-K102</f>
        <v>185120.717718772</v>
      </c>
      <c r="N102" s="161" t="n">
        <f aca="false">SUM(high_v5_m!C90:J90)</f>
        <v>5879134.13690651</v>
      </c>
      <c r="O102" s="5"/>
      <c r="P102" s="5"/>
      <c r="Q102" s="8" t="n">
        <f aca="false">I102*5.5017049523</f>
        <v>184253928.508461</v>
      </c>
      <c r="R102" s="8"/>
      <c r="S102" s="8"/>
      <c r="T102" s="5"/>
      <c r="U102" s="5"/>
      <c r="V102" s="8" t="n">
        <f aca="false">K102*5.5017049523</f>
        <v>32930839.4121098</v>
      </c>
      <c r="W102" s="8" t="n">
        <f aca="false">M102*5.5017049523</f>
        <v>1018479.5694467</v>
      </c>
      <c r="X102" s="8" t="n">
        <f aca="false">N102*5.1890047538+L102*5.5017049523</f>
        <v>38763535.2036718</v>
      </c>
      <c r="Y102" s="8" t="n">
        <f aca="false">N102*5.1890047538</f>
        <v>30506854.9846358</v>
      </c>
      <c r="Z102" s="8" t="n">
        <f aca="false">L102*5.5017049523</f>
        <v>8256680.21903601</v>
      </c>
      <c r="AA102" s="8" t="n">
        <f aca="false">IFE_cost_central!B90</f>
        <v>0</v>
      </c>
      <c r="AB102" s="8" t="n">
        <f aca="false">AA102*$AC$13</f>
        <v>0</v>
      </c>
      <c r="AC102" s="8"/>
      <c r="AD102" s="8"/>
      <c r="AE102" s="159"/>
      <c r="AF102" s="159"/>
      <c r="AG102" s="159"/>
      <c r="AH102" s="159"/>
      <c r="AI102" s="159"/>
      <c r="AJ102" s="159"/>
      <c r="AK102" s="159"/>
      <c r="AL102" s="159"/>
      <c r="AM102" s="159"/>
      <c r="AN102" s="159"/>
      <c r="AO102" s="159"/>
      <c r="AP102" s="159"/>
      <c r="AQ102" s="159"/>
      <c r="AR102" s="159"/>
      <c r="AS102" s="159"/>
      <c r="AT102" s="159"/>
      <c r="AU102" s="159"/>
      <c r="AV102" s="159"/>
      <c r="AW102" s="159"/>
      <c r="AX102" s="159"/>
      <c r="AY102" s="159"/>
      <c r="AZ102" s="159"/>
      <c r="BA102" s="159"/>
      <c r="BB102" s="159"/>
      <c r="BC102" s="159"/>
      <c r="BD102" s="159"/>
      <c r="BE102" s="159"/>
      <c r="BF102" s="159"/>
      <c r="BG102" s="159"/>
      <c r="BH102" s="159"/>
      <c r="BI102" s="159"/>
      <c r="BJ102" s="159"/>
      <c r="BK102" s="159"/>
      <c r="BL102" s="159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3" t="n">
        <f aca="false">high_v2_m!D91+temporary_pension_bonus_high!B91</f>
        <v>41935920.8987188</v>
      </c>
      <c r="G103" s="163" t="n">
        <f aca="false">high_v2_m!E91+temporary_pension_bonus_high!B91</f>
        <v>40220257.8175539</v>
      </c>
      <c r="H103" s="67" t="n">
        <f aca="false">F103-J103</f>
        <v>35529291.3969077</v>
      </c>
      <c r="I103" s="67" t="n">
        <f aca="false">G103-K103</f>
        <v>34005827.2007972</v>
      </c>
      <c r="J103" s="163" t="n">
        <f aca="false">high_v2_m!J91</f>
        <v>6406629.50181103</v>
      </c>
      <c r="K103" s="163" t="n">
        <f aca="false">high_v2_m!K91</f>
        <v>6214430.6167567</v>
      </c>
      <c r="L103" s="67" t="n">
        <f aca="false">H103-I103</f>
        <v>1523464.19611048</v>
      </c>
      <c r="M103" s="67" t="n">
        <f aca="false">J103-K103</f>
        <v>192198.885054332</v>
      </c>
      <c r="N103" s="163" t="n">
        <f aca="false">SUM(high_v5_m!C91:J91)</f>
        <v>4964628.43844206</v>
      </c>
      <c r="O103" s="7"/>
      <c r="P103" s="7"/>
      <c r="Q103" s="67" t="n">
        <f aca="false">I103*5.5017049523</f>
        <v>187090027.917684</v>
      </c>
      <c r="R103" s="67"/>
      <c r="S103" s="67"/>
      <c r="T103" s="7"/>
      <c r="U103" s="7"/>
      <c r="V103" s="67" t="n">
        <f aca="false">K103*5.5017049523</f>
        <v>34189963.6999351</v>
      </c>
      <c r="W103" s="67" t="n">
        <f aca="false">M103*5.5017049523</f>
        <v>1057421.55772996</v>
      </c>
      <c r="X103" s="67" t="n">
        <f aca="false">N103*5.1890047538+L103*5.5017049523</f>
        <v>34143131.0803193</v>
      </c>
      <c r="Y103" s="67" t="n">
        <f aca="false">N103*5.1890047538</f>
        <v>25761480.5679265</v>
      </c>
      <c r="Z103" s="67" t="n">
        <f aca="false">L103*5.5017049523</f>
        <v>8381650.51239276</v>
      </c>
      <c r="AA103" s="67" t="n">
        <f aca="false">IFE_cost_central!B91</f>
        <v>0</v>
      </c>
      <c r="AB103" s="67" t="n">
        <f aca="false">AA103*$AC$13</f>
        <v>0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3" t="n">
        <f aca="false">high_v2_m!D92+temporary_pension_bonus_high!B92</f>
        <v>41637460.6129935</v>
      </c>
      <c r="G104" s="163" t="n">
        <f aca="false">high_v2_m!E92+temporary_pension_bonus_high!B92</f>
        <v>39936542.1244489</v>
      </c>
      <c r="H104" s="67" t="n">
        <f aca="false">F104-J104</f>
        <v>35170679.5992271</v>
      </c>
      <c r="I104" s="67" t="n">
        <f aca="false">G104-K104</f>
        <v>33663764.5410955</v>
      </c>
      <c r="J104" s="163" t="n">
        <f aca="false">high_v2_m!J92</f>
        <v>6466781.01376642</v>
      </c>
      <c r="K104" s="163" t="n">
        <f aca="false">high_v2_m!K92</f>
        <v>6272777.58335343</v>
      </c>
      <c r="L104" s="67" t="n">
        <f aca="false">H104-I104</f>
        <v>1506915.05813167</v>
      </c>
      <c r="M104" s="67" t="n">
        <f aca="false">J104-K104</f>
        <v>194003.430412992</v>
      </c>
      <c r="N104" s="163" t="n">
        <f aca="false">SUM(high_v5_m!C92:J92)</f>
        <v>4881183.86123733</v>
      </c>
      <c r="O104" s="7"/>
      <c r="P104" s="7"/>
      <c r="Q104" s="67" t="n">
        <f aca="false">I104*5.5017049523</f>
        <v>185208100.088806</v>
      </c>
      <c r="R104" s="67"/>
      <c r="S104" s="67"/>
      <c r="T104" s="7"/>
      <c r="U104" s="7"/>
      <c r="V104" s="67" t="n">
        <f aca="false">K104*5.5017049523</f>
        <v>34510971.495012</v>
      </c>
      <c r="W104" s="67" t="n">
        <f aca="false">M104*5.5017049523</f>
        <v>1067349.63386635</v>
      </c>
      <c r="X104" s="67" t="n">
        <f aca="false">N104*5.1890047538+L104*5.5017049523</f>
        <v>33619088.2981508</v>
      </c>
      <c r="Y104" s="67" t="n">
        <f aca="false">N104*5.1890047538</f>
        <v>25328486.2601323</v>
      </c>
      <c r="Z104" s="67" t="n">
        <f aca="false">L104*5.5017049523</f>
        <v>8290602.03801842</v>
      </c>
      <c r="AA104" s="67" t="n">
        <f aca="false">IFE_cost_central!B92</f>
        <v>0</v>
      </c>
      <c r="AB104" s="67" t="n">
        <f aca="false">AA104*$AC$13</f>
        <v>0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3" t="n">
        <f aca="false">high_v2_m!D93+temporary_pension_bonus_high!B93</f>
        <v>42312100.573608</v>
      </c>
      <c r="G105" s="163" t="n">
        <f aca="false">high_v2_m!E93+temporary_pension_bonus_high!B93</f>
        <v>40585599.6855901</v>
      </c>
      <c r="H105" s="67" t="n">
        <f aca="false">F105-J105</f>
        <v>35706295.8800413</v>
      </c>
      <c r="I105" s="67" t="n">
        <f aca="false">G105-K105</f>
        <v>34177969.1328304</v>
      </c>
      <c r="J105" s="163" t="n">
        <f aca="false">high_v2_m!J93</f>
        <v>6605804.69356669</v>
      </c>
      <c r="K105" s="163" t="n">
        <f aca="false">high_v2_m!K93</f>
        <v>6407630.55275969</v>
      </c>
      <c r="L105" s="67" t="n">
        <f aca="false">H105-I105</f>
        <v>1528326.74721092</v>
      </c>
      <c r="M105" s="67" t="n">
        <f aca="false">J105-K105</f>
        <v>198174.140807002</v>
      </c>
      <c r="N105" s="163" t="n">
        <f aca="false">SUM(high_v5_m!C93:J93)</f>
        <v>4942659.93027486</v>
      </c>
      <c r="O105" s="7"/>
      <c r="P105" s="7"/>
      <c r="Q105" s="67" t="n">
        <f aca="false">I105*5.5017049523</f>
        <v>188037102.03765</v>
      </c>
      <c r="R105" s="67"/>
      <c r="S105" s="67"/>
      <c r="T105" s="7"/>
      <c r="U105" s="7"/>
      <c r="V105" s="67" t="n">
        <f aca="false">K105*5.5017049523</f>
        <v>35252892.7446267</v>
      </c>
      <c r="W105" s="67" t="n">
        <f aca="false">M105*5.5017049523</f>
        <v>1090295.65189568</v>
      </c>
      <c r="X105" s="67" t="n">
        <f aca="false">N105*5.1890047538+L105*5.5017049523</f>
        <v>34055888.7084759</v>
      </c>
      <c r="Y105" s="67" t="n">
        <f aca="false">N105*5.1890047538</f>
        <v>25647485.874613</v>
      </c>
      <c r="Z105" s="67" t="n">
        <f aca="false">L105*5.5017049523</f>
        <v>8408402.83386287</v>
      </c>
      <c r="AA105" s="67" t="n">
        <f aca="false">IFE_cost_central!B93</f>
        <v>0</v>
      </c>
      <c r="AB105" s="67" t="n">
        <f aca="false">AA105*$AC$13</f>
        <v>0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9"/>
      <c r="B106" s="5"/>
      <c r="C106" s="159" t="n">
        <f aca="false">C102+1</f>
        <v>2038</v>
      </c>
      <c r="D106" s="159" t="n">
        <f aca="false">D102</f>
        <v>1</v>
      </c>
      <c r="E106" s="159" t="n">
        <v>253</v>
      </c>
      <c r="F106" s="161" t="n">
        <f aca="false">high_v2_m!D94+temporary_pension_bonus_high!B94</f>
        <v>42071463.2658915</v>
      </c>
      <c r="G106" s="161" t="n">
        <f aca="false">high_v2_m!E94+temporary_pension_bonus_high!B94</f>
        <v>40355398.5761595</v>
      </c>
      <c r="H106" s="8" t="n">
        <f aca="false">F106-J106</f>
        <v>35458054.9218502</v>
      </c>
      <c r="I106" s="8" t="n">
        <f aca="false">G106-K106</f>
        <v>33940392.4824394</v>
      </c>
      <c r="J106" s="161" t="n">
        <f aca="false">high_v2_m!J94</f>
        <v>6613408.34404131</v>
      </c>
      <c r="K106" s="161" t="n">
        <f aca="false">high_v2_m!K94</f>
        <v>6415006.09372007</v>
      </c>
      <c r="L106" s="8" t="n">
        <f aca="false">H106-I106</f>
        <v>1517662.43941074</v>
      </c>
      <c r="M106" s="8" t="n">
        <f aca="false">J106-K106</f>
        <v>198402.25032124</v>
      </c>
      <c r="N106" s="161" t="n">
        <f aca="false">SUM(high_v5_m!C94:J94)</f>
        <v>6006666.35337916</v>
      </c>
      <c r="O106" s="5"/>
      <c r="P106" s="5"/>
      <c r="Q106" s="8" t="n">
        <f aca="false">I106*5.5017049523</f>
        <v>186730025.403643</v>
      </c>
      <c r="R106" s="8"/>
      <c r="S106" s="8"/>
      <c r="T106" s="5"/>
      <c r="U106" s="5"/>
      <c r="V106" s="8" t="n">
        <f aca="false">K106*5.5017049523</f>
        <v>35293470.7948544</v>
      </c>
      <c r="W106" s="8" t="n">
        <f aca="false">M106*5.5017049523</f>
        <v>1091550.64313983</v>
      </c>
      <c r="X106" s="8" t="n">
        <f aca="false">N106*5.1890047538+L106*5.5017049523</f>
        <v>39518351.2210007</v>
      </c>
      <c r="Y106" s="8" t="n">
        <f aca="false">N106*5.1890047538</f>
        <v>31168620.2621749</v>
      </c>
      <c r="Z106" s="8" t="n">
        <f aca="false">L106*5.5017049523</f>
        <v>8349730.95882576</v>
      </c>
      <c r="AA106" s="8" t="n">
        <f aca="false">IFE_cost_central!B94</f>
        <v>0</v>
      </c>
      <c r="AB106" s="8" t="n">
        <f aca="false">AA106*$AC$13</f>
        <v>0</v>
      </c>
      <c r="AC106" s="8"/>
      <c r="AD106" s="8"/>
      <c r="AE106" s="159"/>
      <c r="AF106" s="159"/>
      <c r="AG106" s="159"/>
      <c r="AH106" s="159"/>
      <c r="AI106" s="159"/>
      <c r="AJ106" s="159"/>
      <c r="AK106" s="159"/>
      <c r="AL106" s="159"/>
      <c r="AM106" s="159"/>
      <c r="AN106" s="159"/>
      <c r="AO106" s="159"/>
      <c r="AP106" s="159"/>
      <c r="AQ106" s="159"/>
      <c r="AR106" s="159"/>
      <c r="AS106" s="159"/>
      <c r="AT106" s="159"/>
      <c r="AU106" s="159"/>
      <c r="AV106" s="159"/>
      <c r="AW106" s="159"/>
      <c r="AX106" s="159"/>
      <c r="AY106" s="159"/>
      <c r="AZ106" s="159"/>
      <c r="BA106" s="159"/>
      <c r="BB106" s="159"/>
      <c r="BC106" s="159"/>
      <c r="BD106" s="159"/>
      <c r="BE106" s="159"/>
      <c r="BF106" s="159"/>
      <c r="BG106" s="159"/>
      <c r="BH106" s="159"/>
      <c r="BI106" s="159"/>
      <c r="BJ106" s="159"/>
      <c r="BK106" s="159"/>
      <c r="BL106" s="159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3" t="n">
        <f aca="false">high_v2_m!D95+temporary_pension_bonus_high!B95</f>
        <v>42673791.5952858</v>
      </c>
      <c r="G107" s="163" t="n">
        <f aca="false">high_v2_m!E95+temporary_pension_bonus_high!B95</f>
        <v>40932517.869259</v>
      </c>
      <c r="H107" s="67" t="n">
        <f aca="false">F107-J107</f>
        <v>35923687.0959393</v>
      </c>
      <c r="I107" s="67" t="n">
        <f aca="false">G107-K107</f>
        <v>34384916.504893</v>
      </c>
      <c r="J107" s="163" t="n">
        <f aca="false">high_v2_m!J95</f>
        <v>6750104.49934648</v>
      </c>
      <c r="K107" s="163" t="n">
        <f aca="false">high_v2_m!K95</f>
        <v>6547601.36436609</v>
      </c>
      <c r="L107" s="67" t="n">
        <f aca="false">H107-I107</f>
        <v>1538770.59104634</v>
      </c>
      <c r="M107" s="67" t="n">
        <f aca="false">J107-K107</f>
        <v>202503.134980394</v>
      </c>
      <c r="N107" s="163" t="n">
        <f aca="false">SUM(high_v5_m!C95:J95)</f>
        <v>4944022.88415403</v>
      </c>
      <c r="O107" s="7"/>
      <c r="P107" s="7"/>
      <c r="Q107" s="67" t="n">
        <f aca="false">I107*5.5017049523</f>
        <v>189175665.419392</v>
      </c>
      <c r="R107" s="67"/>
      <c r="S107" s="67"/>
      <c r="T107" s="7"/>
      <c r="U107" s="7"/>
      <c r="V107" s="67" t="n">
        <f aca="false">K107*5.5017049523</f>
        <v>36022970.8520192</v>
      </c>
      <c r="W107" s="67" t="n">
        <f aca="false">M107*5.5017049523</f>
        <v>1114112.50057791</v>
      </c>
      <c r="X107" s="67" t="n">
        <f aca="false">N107*5.1890047538+L107*5.5017049523</f>
        <v>34120420.0299845</v>
      </c>
      <c r="Y107" s="67" t="n">
        <f aca="false">N107*5.1890047538</f>
        <v>25654558.2487713</v>
      </c>
      <c r="Z107" s="67" t="n">
        <f aca="false">L107*5.5017049523</f>
        <v>8465861.78121325</v>
      </c>
      <c r="AA107" s="67" t="n">
        <f aca="false">IFE_cost_central!B95</f>
        <v>0</v>
      </c>
      <c r="AB107" s="67" t="n">
        <f aca="false">AA107*$AC$13</f>
        <v>0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3" t="n">
        <f aca="false">high_v2_m!D96+temporary_pension_bonus_high!B96</f>
        <v>42561399.4345587</v>
      </c>
      <c r="G108" s="163" t="n">
        <f aca="false">high_v2_m!E96+temporary_pension_bonus_high!B96</f>
        <v>40826339.4204586</v>
      </c>
      <c r="H108" s="67" t="n">
        <f aca="false">F108-J108</f>
        <v>35746932.5419695</v>
      </c>
      <c r="I108" s="67" t="n">
        <f aca="false">G108-K108</f>
        <v>34216306.5346471</v>
      </c>
      <c r="J108" s="163" t="n">
        <f aca="false">high_v2_m!J96</f>
        <v>6814466.89258913</v>
      </c>
      <c r="K108" s="163" t="n">
        <f aca="false">high_v2_m!K96</f>
        <v>6610032.88581146</v>
      </c>
      <c r="L108" s="67" t="n">
        <f aca="false">H108-I108</f>
        <v>1530626.00732242</v>
      </c>
      <c r="M108" s="67" t="n">
        <f aca="false">J108-K108</f>
        <v>204434.006777675</v>
      </c>
      <c r="N108" s="163" t="n">
        <f aca="false">SUM(high_v5_m!C96:J96)</f>
        <v>4877886.1051927</v>
      </c>
      <c r="O108" s="7"/>
      <c r="P108" s="7"/>
      <c r="Q108" s="67" t="n">
        <f aca="false">I108*5.5017049523</f>
        <v>188248023.111083</v>
      </c>
      <c r="R108" s="67"/>
      <c r="S108" s="67"/>
      <c r="T108" s="7"/>
      <c r="U108" s="7"/>
      <c r="V108" s="67" t="n">
        <f aca="false">K108*5.5017049523</f>
        <v>36366450.6627348</v>
      </c>
      <c r="W108" s="67" t="n">
        <f aca="false">M108*5.5017049523</f>
        <v>1124735.58750727</v>
      </c>
      <c r="X108" s="67" t="n">
        <f aca="false">N108*5.1890047538+L108*5.5017049523</f>
        <v>33732426.8729448</v>
      </c>
      <c r="Y108" s="67" t="n">
        <f aca="false">N108*5.1890047538</f>
        <v>25311374.1883399</v>
      </c>
      <c r="Z108" s="67" t="n">
        <f aca="false">L108*5.5017049523</f>
        <v>8421052.68460495</v>
      </c>
      <c r="AA108" s="67" t="n">
        <f aca="false">IFE_cost_central!B96</f>
        <v>0</v>
      </c>
      <c r="AB108" s="67" t="n">
        <f aca="false">AA108*$AC$13</f>
        <v>0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3" t="n">
        <f aca="false">high_v2_m!D97+temporary_pension_bonus_high!B97</f>
        <v>43129496.3496678</v>
      </c>
      <c r="G109" s="163" t="n">
        <f aca="false">high_v2_m!E97+temporary_pension_bonus_high!B97</f>
        <v>41373265.9188198</v>
      </c>
      <c r="H109" s="67" t="n">
        <f aca="false">F109-J109</f>
        <v>36123946.2587084</v>
      </c>
      <c r="I109" s="67" t="n">
        <f aca="false">G109-K109</f>
        <v>34577882.3305892</v>
      </c>
      <c r="J109" s="163" t="n">
        <f aca="false">high_v2_m!J97</f>
        <v>7005550.09095938</v>
      </c>
      <c r="K109" s="163" t="n">
        <f aca="false">high_v2_m!K97</f>
        <v>6795383.5882306</v>
      </c>
      <c r="L109" s="67" t="n">
        <f aca="false">H109-I109</f>
        <v>1546063.92811921</v>
      </c>
      <c r="M109" s="67" t="n">
        <f aca="false">J109-K109</f>
        <v>210166.502728782</v>
      </c>
      <c r="N109" s="163" t="n">
        <f aca="false">SUM(high_v5_m!C97:J97)</f>
        <v>4872691.1123164</v>
      </c>
      <c r="O109" s="7"/>
      <c r="P109" s="7"/>
      <c r="Q109" s="67" t="n">
        <f aca="false">I109*5.5017049523</f>
        <v>190237306.458249</v>
      </c>
      <c r="R109" s="67"/>
      <c r="S109" s="67"/>
      <c r="T109" s="7"/>
      <c r="U109" s="7"/>
      <c r="V109" s="67" t="n">
        <f aca="false">K109*5.5017049523</f>
        <v>37386195.5401464</v>
      </c>
      <c r="W109" s="67" t="n">
        <f aca="false">M109*5.5017049523</f>
        <v>1156274.08887051</v>
      </c>
      <c r="X109" s="67" t="n">
        <f aca="false">N109*5.1890047538+L109*5.5017049523</f>
        <v>33790404.9155147</v>
      </c>
      <c r="Y109" s="67" t="n">
        <f aca="false">N109*5.1890047538</f>
        <v>25284417.3456088</v>
      </c>
      <c r="Z109" s="67" t="n">
        <f aca="false">L109*5.5017049523</f>
        <v>8505987.56990586</v>
      </c>
      <c r="AA109" s="67" t="n">
        <f aca="false">IFE_cost_central!B97</f>
        <v>0</v>
      </c>
      <c r="AB109" s="67" t="n">
        <f aca="false">AA109*$AC$13</f>
        <v>0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9"/>
      <c r="B110" s="5"/>
      <c r="C110" s="159" t="n">
        <f aca="false">C106+1</f>
        <v>2039</v>
      </c>
      <c r="D110" s="159" t="n">
        <f aca="false">D106</f>
        <v>1</v>
      </c>
      <c r="E110" s="159" t="n">
        <v>257</v>
      </c>
      <c r="F110" s="161" t="n">
        <f aca="false">high_v2_m!D98+temporary_pension_bonus_high!B98</f>
        <v>42928457.6177673</v>
      </c>
      <c r="G110" s="161" t="n">
        <f aca="false">high_v2_m!E98+temporary_pension_bonus_high!B98</f>
        <v>41180777.815321</v>
      </c>
      <c r="H110" s="8" t="n">
        <f aca="false">F110-J110</f>
        <v>35828373.7594305</v>
      </c>
      <c r="I110" s="8" t="n">
        <f aca="false">G110-K110</f>
        <v>34293696.4727343</v>
      </c>
      <c r="J110" s="161" t="n">
        <f aca="false">high_v2_m!J98</f>
        <v>7100083.85833681</v>
      </c>
      <c r="K110" s="161" t="n">
        <f aca="false">high_v2_m!K98</f>
        <v>6887081.34258671</v>
      </c>
      <c r="L110" s="8" t="n">
        <f aca="false">H110-I110</f>
        <v>1534677.28669615</v>
      </c>
      <c r="M110" s="8" t="n">
        <f aca="false">J110-K110</f>
        <v>213002.515750104</v>
      </c>
      <c r="N110" s="161" t="n">
        <f aca="false">SUM(high_v5_m!C98:J98)</f>
        <v>6005176.40139065</v>
      </c>
      <c r="O110" s="5"/>
      <c r="P110" s="5"/>
      <c r="Q110" s="8" t="n">
        <f aca="false">I110*5.5017049523</f>
        <v>188673799.716715</v>
      </c>
      <c r="R110" s="8"/>
      <c r="S110" s="8"/>
      <c r="T110" s="5"/>
      <c r="U110" s="5"/>
      <c r="V110" s="8" t="n">
        <f aca="false">K110*5.5017049523</f>
        <v>37890689.5294022</v>
      </c>
      <c r="W110" s="8" t="n">
        <f aca="false">M110*5.5017049523</f>
        <v>1171876.9957547</v>
      </c>
      <c r="X110" s="8" t="n">
        <f aca="false">N110*5.1890047538+L110*5.5017049523</f>
        <v>39604230.5226222</v>
      </c>
      <c r="Y110" s="8" t="n">
        <f aca="false">N110*5.1890047538</f>
        <v>31160888.8942236</v>
      </c>
      <c r="Z110" s="8" t="n">
        <f aca="false">L110*5.5017049523</f>
        <v>8443341.62839854</v>
      </c>
      <c r="AA110" s="8" t="n">
        <f aca="false">IFE_cost_central!B98</f>
        <v>0</v>
      </c>
      <c r="AB110" s="8" t="n">
        <f aca="false">AA110*$AC$13</f>
        <v>0</v>
      </c>
      <c r="AC110" s="8"/>
      <c r="AD110" s="8"/>
      <c r="AE110" s="159"/>
      <c r="AF110" s="159"/>
      <c r="AG110" s="159"/>
      <c r="AH110" s="159"/>
      <c r="AI110" s="159"/>
      <c r="AJ110" s="159"/>
      <c r="AK110" s="159"/>
      <c r="AL110" s="159"/>
      <c r="AM110" s="159"/>
      <c r="AN110" s="159"/>
      <c r="AO110" s="159"/>
      <c r="AP110" s="159"/>
      <c r="AQ110" s="159"/>
      <c r="AR110" s="159"/>
      <c r="AS110" s="159"/>
      <c r="AT110" s="159"/>
      <c r="AU110" s="159"/>
      <c r="AV110" s="159"/>
      <c r="AW110" s="159"/>
      <c r="AX110" s="159"/>
      <c r="AY110" s="159"/>
      <c r="AZ110" s="159"/>
      <c r="BA110" s="159"/>
      <c r="BB110" s="159"/>
      <c r="BC110" s="159"/>
      <c r="BD110" s="159"/>
      <c r="BE110" s="159"/>
      <c r="BF110" s="159"/>
      <c r="BG110" s="159"/>
      <c r="BH110" s="159"/>
      <c r="BI110" s="159"/>
      <c r="BJ110" s="159"/>
      <c r="BK110" s="159"/>
      <c r="BL110" s="159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3" t="n">
        <f aca="false">high_v2_m!D99+temporary_pension_bonus_high!B99</f>
        <v>43559596.4548566</v>
      </c>
      <c r="G111" s="163" t="n">
        <f aca="false">high_v2_m!E99+temporary_pension_bonus_high!B99</f>
        <v>41788542.5132189</v>
      </c>
      <c r="H111" s="67" t="n">
        <f aca="false">F111-J111</f>
        <v>36232732.2659388</v>
      </c>
      <c r="I111" s="67" t="n">
        <f aca="false">G111-K111</f>
        <v>34681484.2499686</v>
      </c>
      <c r="J111" s="163" t="n">
        <f aca="false">high_v2_m!J99</f>
        <v>7326864.18891779</v>
      </c>
      <c r="K111" s="163" t="n">
        <f aca="false">high_v2_m!K99</f>
        <v>7107058.26325026</v>
      </c>
      <c r="L111" s="67" t="n">
        <f aca="false">H111-I111</f>
        <v>1551248.0159702</v>
      </c>
      <c r="M111" s="67" t="n">
        <f aca="false">J111-K111</f>
        <v>219805.925667535</v>
      </c>
      <c r="N111" s="163" t="n">
        <f aca="false">SUM(high_v5_m!C99:J99)</f>
        <v>4974631.9906996</v>
      </c>
      <c r="O111" s="7"/>
      <c r="P111" s="7"/>
      <c r="Q111" s="67" t="n">
        <f aca="false">I111*5.5017049523</f>
        <v>190807293.651167</v>
      </c>
      <c r="R111" s="67"/>
      <c r="S111" s="67"/>
      <c r="T111" s="7"/>
      <c r="U111" s="7"/>
      <c r="V111" s="67" t="n">
        <f aca="false">K111*5.5017049523</f>
        <v>39100937.6432086</v>
      </c>
      <c r="W111" s="67" t="n">
        <f aca="false">M111*5.5017049523</f>
        <v>1209307.34978996</v>
      </c>
      <c r="X111" s="67" t="n">
        <f aca="false">N111*5.1890047538+L111*5.5017049523</f>
        <v>34347897.9398546</v>
      </c>
      <c r="Y111" s="67" t="n">
        <f aca="false">N111*5.1890047538</f>
        <v>25813389.0481458</v>
      </c>
      <c r="Z111" s="67" t="n">
        <f aca="false">L111*5.5017049523</f>
        <v>8534508.8917088</v>
      </c>
      <c r="AA111" s="67" t="n">
        <f aca="false">IFE_cost_central!B99</f>
        <v>0</v>
      </c>
      <c r="AB111" s="67" t="n">
        <f aca="false">AA111*$AC$13</f>
        <v>0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3" t="n">
        <f aca="false">high_v2_m!D100+temporary_pension_bonus_high!B100</f>
        <v>43334091.0459848</v>
      </c>
      <c r="G112" s="163" t="n">
        <f aca="false">high_v2_m!E100+temporary_pension_bonus_high!B100</f>
        <v>41573987.9068722</v>
      </c>
      <c r="H112" s="67" t="n">
        <f aca="false">F112-J112</f>
        <v>35935636.3982024</v>
      </c>
      <c r="I112" s="67" t="n">
        <f aca="false">G112-K112</f>
        <v>34397486.8985232</v>
      </c>
      <c r="J112" s="163" t="n">
        <f aca="false">high_v2_m!J100</f>
        <v>7398454.64778241</v>
      </c>
      <c r="K112" s="163" t="n">
        <f aca="false">high_v2_m!K100</f>
        <v>7176501.00834894</v>
      </c>
      <c r="L112" s="67" t="n">
        <f aca="false">H112-I112</f>
        <v>1538149.49967919</v>
      </c>
      <c r="M112" s="67" t="n">
        <f aca="false">J112-K112</f>
        <v>221953.639433472</v>
      </c>
      <c r="N112" s="163" t="n">
        <f aca="false">SUM(high_v5_m!C100:J100)</f>
        <v>4975879.01162063</v>
      </c>
      <c r="O112" s="7"/>
      <c r="P112" s="7"/>
      <c r="Q112" s="67" t="n">
        <f aca="false">I112*5.5017049523</f>
        <v>189244824.01628</v>
      </c>
      <c r="R112" s="67"/>
      <c r="S112" s="67"/>
      <c r="T112" s="7"/>
      <c r="U112" s="7"/>
      <c r="V112" s="67" t="n">
        <f aca="false">K112*5.5017049523</f>
        <v>39482991.1378193</v>
      </c>
      <c r="W112" s="67" t="n">
        <f aca="false">M112*5.5017049523</f>
        <v>1221123.43725214</v>
      </c>
      <c r="X112" s="67" t="n">
        <f aca="false">N112*5.1890047538+L112*5.5017049523</f>
        <v>34282304.5653958</v>
      </c>
      <c r="Y112" s="67" t="n">
        <f aca="false">N112*5.1890047538</f>
        <v>25819859.8456331</v>
      </c>
      <c r="Z112" s="67" t="n">
        <f aca="false">L112*5.5017049523</f>
        <v>8462444.71976274</v>
      </c>
      <c r="AA112" s="67" t="n">
        <f aca="false">IFE_cost_central!B100</f>
        <v>0</v>
      </c>
      <c r="AB112" s="67" t="n">
        <f aca="false">AA112*$AC$13</f>
        <v>0</v>
      </c>
      <c r="AC112" s="67"/>
      <c r="AD112" s="6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3" t="n">
        <f aca="false">high_v2_m!D101+temporary_pension_bonus_high!B101</f>
        <v>44213087.509943</v>
      </c>
      <c r="G113" s="163" t="n">
        <f aca="false">high_v2_m!E101+temporary_pension_bonus_high!B101</f>
        <v>42416351.6351082</v>
      </c>
      <c r="H113" s="67" t="n">
        <f aca="false">F113-J113</f>
        <v>36596954.4421162</v>
      </c>
      <c r="I113" s="67" t="n">
        <f aca="false">G113-K113</f>
        <v>35028702.5593162</v>
      </c>
      <c r="J113" s="163" t="n">
        <f aca="false">high_v2_m!J101</f>
        <v>7616133.0678268</v>
      </c>
      <c r="K113" s="163" t="n">
        <f aca="false">high_v2_m!K101</f>
        <v>7387649.075792</v>
      </c>
      <c r="L113" s="67" t="n">
        <f aca="false">H113-I113</f>
        <v>1568251.88279994</v>
      </c>
      <c r="M113" s="67" t="n">
        <f aca="false">J113-K113</f>
        <v>228483.992034804</v>
      </c>
      <c r="N113" s="163" t="n">
        <f aca="false">SUM(high_v5_m!C101:J101)</f>
        <v>5069887.82735666</v>
      </c>
      <c r="O113" s="7"/>
      <c r="P113" s="7"/>
      <c r="Q113" s="67" t="n">
        <f aca="false">I113*5.5017049523</f>
        <v>192717586.343234</v>
      </c>
      <c r="R113" s="67"/>
      <c r="S113" s="67"/>
      <c r="T113" s="7"/>
      <c r="U113" s="7"/>
      <c r="V113" s="67" t="n">
        <f aca="false">K113*5.5017049523</f>
        <v>40644665.5061394</v>
      </c>
      <c r="W113" s="67" t="n">
        <f aca="false">M113*5.5017049523</f>
        <v>1257051.51049916</v>
      </c>
      <c r="X113" s="67" t="n">
        <f aca="false">N113*5.1890047538+L113*5.5017049523</f>
        <v>34935731.1874407</v>
      </c>
      <c r="Y113" s="67" t="n">
        <f aca="false">N113*5.1890047538</f>
        <v>26307672.0373865</v>
      </c>
      <c r="Z113" s="67" t="n">
        <f aca="false">L113*5.5017049523</f>
        <v>8628059.15005422</v>
      </c>
      <c r="AA113" s="67" t="n">
        <f aca="false">IFE_cost_central!B101</f>
        <v>0</v>
      </c>
      <c r="AB113" s="67" t="n">
        <f aca="false">AA113*$AC$13</f>
        <v>0</v>
      </c>
      <c r="AC113" s="67"/>
      <c r="AD113" s="6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9"/>
      <c r="B114" s="5"/>
      <c r="C114" s="159" t="n">
        <f aca="false">C110+1</f>
        <v>2040</v>
      </c>
      <c r="D114" s="159" t="n">
        <f aca="false">D110</f>
        <v>1</v>
      </c>
      <c r="E114" s="159" t="n">
        <v>261</v>
      </c>
      <c r="F114" s="161" t="n">
        <f aca="false">high_v2_m!D102+temporary_pension_bonus_high!B102</f>
        <v>44062764.3841015</v>
      </c>
      <c r="G114" s="161" t="n">
        <f aca="false">high_v2_m!E102+temporary_pension_bonus_high!B102</f>
        <v>42272907.429438</v>
      </c>
      <c r="H114" s="8" t="n">
        <f aca="false">F114-J114</f>
        <v>36382513.820419</v>
      </c>
      <c r="I114" s="8" t="n">
        <f aca="false">G114-K114</f>
        <v>34823064.382666</v>
      </c>
      <c r="J114" s="161" t="n">
        <f aca="false">high_v2_m!J102</f>
        <v>7680250.5636825</v>
      </c>
      <c r="K114" s="161" t="n">
        <f aca="false">high_v2_m!K102</f>
        <v>7449843.04677202</v>
      </c>
      <c r="L114" s="8" t="n">
        <f aca="false">H114-I114</f>
        <v>1559449.43775304</v>
      </c>
      <c r="M114" s="8" t="n">
        <f aca="false">J114-K114</f>
        <v>230407.516910477</v>
      </c>
      <c r="N114" s="161" t="n">
        <f aca="false">SUM(high_v5_m!C102:J102)</f>
        <v>6048159.01935867</v>
      </c>
      <c r="O114" s="5"/>
      <c r="P114" s="5"/>
      <c r="Q114" s="8" t="n">
        <f aca="false">I114*5.5017049523</f>
        <v>191586225.768375</v>
      </c>
      <c r="R114" s="8"/>
      <c r="S114" s="8"/>
      <c r="T114" s="5"/>
      <c r="U114" s="5"/>
      <c r="V114" s="8" t="n">
        <f aca="false">K114*5.5017049523</f>
        <v>40986838.3842834</v>
      </c>
      <c r="W114" s="8" t="n">
        <f aca="false">M114*5.5017049523</f>
        <v>1267634.17683352</v>
      </c>
      <c r="X114" s="8" t="n">
        <f aca="false">N114*5.1890047538+L114*5.5017049523</f>
        <v>39963556.5977378</v>
      </c>
      <c r="Y114" s="8" t="n">
        <f aca="false">N114*5.1890047538</f>
        <v>31383925.9031905</v>
      </c>
      <c r="Z114" s="8" t="n">
        <f aca="false">L114*5.5017049523</f>
        <v>8579630.69454733</v>
      </c>
      <c r="AA114" s="8" t="n">
        <f aca="false">IFE_cost_central!B102</f>
        <v>0</v>
      </c>
      <c r="AB114" s="8" t="n">
        <f aca="false">AA114*$AC$13</f>
        <v>0</v>
      </c>
      <c r="AC114" s="8"/>
      <c r="AD114" s="8"/>
      <c r="AE114" s="159"/>
      <c r="AF114" s="159"/>
      <c r="AG114" s="159"/>
      <c r="AH114" s="159"/>
      <c r="AI114" s="159"/>
      <c r="AJ114" s="159"/>
      <c r="AK114" s="159"/>
      <c r="AL114" s="159"/>
      <c r="AM114" s="159"/>
      <c r="AN114" s="159"/>
      <c r="AO114" s="159"/>
      <c r="AP114" s="159"/>
      <c r="AQ114" s="159"/>
      <c r="AR114" s="159"/>
      <c r="AS114" s="159"/>
      <c r="AT114" s="159"/>
      <c r="AU114" s="159"/>
      <c r="AV114" s="159"/>
      <c r="AW114" s="159"/>
      <c r="AX114" s="159"/>
      <c r="AY114" s="159"/>
      <c r="AZ114" s="159"/>
      <c r="BA114" s="159"/>
      <c r="BB114" s="159"/>
      <c r="BC114" s="159"/>
      <c r="BD114" s="159"/>
      <c r="BE114" s="159"/>
      <c r="BF114" s="159"/>
      <c r="BG114" s="159"/>
      <c r="BH114" s="159"/>
      <c r="BI114" s="159"/>
      <c r="BJ114" s="159"/>
      <c r="BK114" s="159"/>
      <c r="BL114" s="159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3" t="n">
        <f aca="false">high_v2_m!D103+temporary_pension_bonus_high!B103</f>
        <v>44699045.6085886</v>
      </c>
      <c r="G115" s="163" t="n">
        <f aca="false">high_v2_m!E103+temporary_pension_bonus_high!B103</f>
        <v>42885297.6697985</v>
      </c>
      <c r="H115" s="67" t="n">
        <f aca="false">F115-J115</f>
        <v>36790045.3125597</v>
      </c>
      <c r="I115" s="67" t="n">
        <f aca="false">G115-K115</f>
        <v>35213567.3826505</v>
      </c>
      <c r="J115" s="163" t="n">
        <f aca="false">high_v2_m!J103</f>
        <v>7909000.29602884</v>
      </c>
      <c r="K115" s="163" t="n">
        <f aca="false">high_v2_m!K103</f>
        <v>7671730.28714798</v>
      </c>
      <c r="L115" s="67" t="n">
        <f aca="false">H115-I115</f>
        <v>1576477.92990918</v>
      </c>
      <c r="M115" s="67" t="n">
        <f aca="false">J115-K115</f>
        <v>237270.008880864</v>
      </c>
      <c r="N115" s="163" t="n">
        <f aca="false">SUM(high_v5_m!C103:J103)</f>
        <v>4977908.43902449</v>
      </c>
      <c r="O115" s="7"/>
      <c r="P115" s="7"/>
      <c r="Q115" s="67" t="n">
        <f aca="false">I115*5.5017049523</f>
        <v>193734658.057278</v>
      </c>
      <c r="R115" s="67"/>
      <c r="S115" s="67"/>
      <c r="T115" s="7"/>
      <c r="U115" s="7"/>
      <c r="V115" s="67" t="n">
        <f aca="false">K115*5.5017049523</f>
        <v>42207596.5135119</v>
      </c>
      <c r="W115" s="67" t="n">
        <f aca="false">M115*5.5017049523</f>
        <v>1305389.58289211</v>
      </c>
      <c r="X115" s="67" t="n">
        <f aca="false">N115*5.1890047538+L115*5.5017049523</f>
        <v>34503706.9882522</v>
      </c>
      <c r="Y115" s="67" t="n">
        <f aca="false">N115*5.1890047538</f>
        <v>25830390.5540792</v>
      </c>
      <c r="Z115" s="67" t="n">
        <f aca="false">L115*5.5017049523</f>
        <v>8673316.43417301</v>
      </c>
      <c r="AA115" s="67" t="n">
        <f aca="false">IFE_cost_central!B103</f>
        <v>0</v>
      </c>
      <c r="AB115" s="67" t="n">
        <f aca="false">AA115*$AC$13</f>
        <v>0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3" t="n">
        <f aca="false">high_v2_m!D104+temporary_pension_bonus_high!B104</f>
        <v>44585303.0758666</v>
      </c>
      <c r="G116" s="163" t="n">
        <f aca="false">high_v2_m!E104+temporary_pension_bonus_high!B104</f>
        <v>42775020.0999276</v>
      </c>
      <c r="H116" s="67" t="n">
        <f aca="false">F116-J116</f>
        <v>36677029.8976177</v>
      </c>
      <c r="I116" s="67" t="n">
        <f aca="false">G116-K116</f>
        <v>35103995.1170262</v>
      </c>
      <c r="J116" s="163" t="n">
        <f aca="false">high_v2_m!J104</f>
        <v>7908273.17824884</v>
      </c>
      <c r="K116" s="163" t="n">
        <f aca="false">high_v2_m!K104</f>
        <v>7671024.98290137</v>
      </c>
      <c r="L116" s="67" t="n">
        <f aca="false">H116-I116</f>
        <v>1573034.78059153</v>
      </c>
      <c r="M116" s="67" t="n">
        <f aca="false">J116-K116</f>
        <v>237248.195347464</v>
      </c>
      <c r="N116" s="163" t="n">
        <f aca="false">SUM(high_v5_m!C104:J104)</f>
        <v>4955517.41928562</v>
      </c>
      <c r="O116" s="7"/>
      <c r="P116" s="7"/>
      <c r="Q116" s="67" t="n">
        <f aca="false">I116*5.5017049523</f>
        <v>193131823.780858</v>
      </c>
      <c r="R116" s="67"/>
      <c r="S116" s="67"/>
      <c r="T116" s="7"/>
      <c r="U116" s="7"/>
      <c r="V116" s="67" t="n">
        <f aca="false">K116*5.5017049523</f>
        <v>42203716.1376455</v>
      </c>
      <c r="W116" s="67" t="n">
        <f aca="false">M116*5.5017049523</f>
        <v>1305269.57126738</v>
      </c>
      <c r="X116" s="67" t="n">
        <f aca="false">N116*5.1890047538+L116*5.5017049523</f>
        <v>34368576.6887324</v>
      </c>
      <c r="Y116" s="67" t="n">
        <f aca="false">N116*5.1890047538</f>
        <v>25714203.4462118</v>
      </c>
      <c r="Z116" s="67" t="n">
        <f aca="false">L116*5.5017049523</f>
        <v>8654373.24252058</v>
      </c>
      <c r="AA116" s="67" t="n">
        <f aca="false">IFE_cost_central!B104</f>
        <v>0</v>
      </c>
      <c r="AB116" s="67" t="n">
        <f aca="false">AA116*$AC$13</f>
        <v>0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3" t="n">
        <f aca="false">high_v2_m!D105+temporary_pension_bonus_high!B105</f>
        <v>45290759.3397843</v>
      </c>
      <c r="G117" s="163" t="n">
        <f aca="false">high_v2_m!E105+temporary_pension_bonus_high!B105</f>
        <v>43451038.3648357</v>
      </c>
      <c r="H117" s="67" t="n">
        <f aca="false">F117-J117</f>
        <v>37178337.5896111</v>
      </c>
      <c r="I117" s="67" t="n">
        <f aca="false">G117-K117</f>
        <v>35581989.2671678</v>
      </c>
      <c r="J117" s="163" t="n">
        <f aca="false">high_v2_m!J105</f>
        <v>8112421.75017316</v>
      </c>
      <c r="K117" s="163" t="n">
        <f aca="false">high_v2_m!K105</f>
        <v>7869049.09766796</v>
      </c>
      <c r="L117" s="67" t="n">
        <f aca="false">H117-I117</f>
        <v>1596348.32244331</v>
      </c>
      <c r="M117" s="67" t="n">
        <f aca="false">J117-K117</f>
        <v>243372.652505195</v>
      </c>
      <c r="N117" s="163" t="n">
        <f aca="false">SUM(high_v5_m!C105:J105)</f>
        <v>4996882.27213008</v>
      </c>
      <c r="O117" s="7"/>
      <c r="P117" s="7"/>
      <c r="Q117" s="67" t="n">
        <f aca="false">I117*5.5017049523</f>
        <v>195761606.563862</v>
      </c>
      <c r="R117" s="67"/>
      <c r="S117" s="67"/>
      <c r="T117" s="7"/>
      <c r="U117" s="7"/>
      <c r="V117" s="67" t="n">
        <f aca="false">K117*5.5017049523</f>
        <v>43293186.3905317</v>
      </c>
      <c r="W117" s="67" t="n">
        <f aca="false">M117*5.5017049523</f>
        <v>1338964.52754222</v>
      </c>
      <c r="X117" s="67" t="n">
        <f aca="false">N117*5.1890047538+L117*5.5017049523</f>
        <v>34711483.3354441</v>
      </c>
      <c r="Y117" s="67" t="n">
        <f aca="false">N117*5.1890047538</f>
        <v>25928845.8642619</v>
      </c>
      <c r="Z117" s="67" t="n">
        <f aca="false">L117*5.5017049523</f>
        <v>8782637.47118218</v>
      </c>
      <c r="AA117" s="67" t="n">
        <f aca="false">IFE_cost_central!B105</f>
        <v>0</v>
      </c>
      <c r="AB117" s="67" t="n">
        <f aca="false">AA117*$AC$13</f>
        <v>0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Y1" colorId="64" zoomScale="75" zoomScaleNormal="75" zoomScalePageLayoutView="100" workbookViewId="0">
      <selection pane="topLeft" activeCell="AC11" activeCellId="0" sqref="AC11"/>
    </sheetView>
  </sheetViews>
  <sheetFormatPr defaultColWidth="9.25390625" defaultRowHeight="12.8" zeroHeight="false" outlineLevelRow="0" outlineLevelCol="0"/>
  <cols>
    <col collapsed="false" customWidth="true" hidden="false" outlineLevel="0" max="9" min="6" style="0" width="16.01"/>
    <col collapsed="false" customWidth="true" hidden="false" outlineLevel="0" max="28" min="28" style="0" width="14.28"/>
  </cols>
  <sheetData>
    <row r="1" customFormat="false" ht="12.8" hidden="false" customHeight="true" outlineLevel="0" collapsed="false">
      <c r="A1" s="139"/>
      <c r="B1" s="140"/>
      <c r="C1" s="139"/>
      <c r="D1" s="139"/>
      <c r="E1" s="139"/>
      <c r="F1" s="141" t="s">
        <v>175</v>
      </c>
      <c r="G1" s="141" t="s">
        <v>176</v>
      </c>
      <c r="H1" s="139"/>
      <c r="I1" s="139"/>
      <c r="J1" s="142" t="s">
        <v>177</v>
      </c>
      <c r="K1" s="142" t="s">
        <v>178</v>
      </c>
      <c r="L1" s="139"/>
      <c r="M1" s="143"/>
      <c r="N1" s="144" t="s">
        <v>179</v>
      </c>
      <c r="O1" s="139"/>
      <c r="P1" s="140"/>
      <c r="Q1" s="139"/>
      <c r="R1" s="139"/>
      <c r="S1" s="139"/>
      <c r="T1" s="139"/>
      <c r="U1" s="140"/>
      <c r="V1" s="139"/>
      <c r="W1" s="139"/>
      <c r="X1" s="139"/>
      <c r="Y1" s="139"/>
      <c r="Z1" s="139"/>
      <c r="AA1" s="139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50"/>
      <c r="AR1" s="150"/>
      <c r="AS1" s="150"/>
      <c r="AT1" s="150"/>
      <c r="AU1" s="150"/>
      <c r="AV1" s="150"/>
      <c r="AW1" s="150"/>
      <c r="AX1" s="150"/>
      <c r="AY1" s="150"/>
      <c r="AZ1" s="150"/>
      <c r="BA1" s="150"/>
      <c r="BB1" s="150"/>
      <c r="BC1" s="150"/>
      <c r="BD1" s="150"/>
      <c r="BE1" s="150"/>
      <c r="BF1" s="150"/>
      <c r="BG1" s="150"/>
      <c r="BH1" s="150"/>
      <c r="BI1" s="150"/>
      <c r="BJ1" s="150"/>
      <c r="BK1" s="150"/>
      <c r="BL1" s="150"/>
    </row>
    <row r="2" customFormat="false" ht="12.8" hidden="false" customHeight="true" outlineLevel="0" collapsed="false">
      <c r="A2" s="139"/>
      <c r="B2" s="140"/>
      <c r="C2" s="139"/>
      <c r="D2" s="139"/>
      <c r="E2" s="139"/>
      <c r="F2" s="142" t="s">
        <v>180</v>
      </c>
      <c r="G2" s="142" t="s">
        <v>181</v>
      </c>
      <c r="H2" s="139"/>
      <c r="I2" s="139"/>
      <c r="J2" s="144"/>
      <c r="K2" s="144"/>
      <c r="L2" s="139"/>
      <c r="M2" s="143"/>
      <c r="N2" s="144" t="s">
        <v>182</v>
      </c>
      <c r="O2" s="139"/>
      <c r="P2" s="140"/>
      <c r="Q2" s="139"/>
      <c r="R2" s="139"/>
      <c r="S2" s="139"/>
      <c r="T2" s="139"/>
      <c r="U2" s="140"/>
      <c r="V2" s="139"/>
      <c r="W2" s="139"/>
      <c r="X2" s="139"/>
      <c r="Y2" s="139"/>
      <c r="Z2" s="139"/>
      <c r="AA2" s="139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0"/>
    </row>
    <row r="3" customFormat="false" ht="71.75" hidden="false" customHeight="true" outlineLevel="0" collapsed="false">
      <c r="A3" s="146" t="s">
        <v>183</v>
      </c>
      <c r="B3" s="147"/>
      <c r="C3" s="146" t="s">
        <v>184</v>
      </c>
      <c r="D3" s="146" t="s">
        <v>185</v>
      </c>
      <c r="E3" s="146" t="s">
        <v>186</v>
      </c>
      <c r="F3" s="148" t="s">
        <v>187</v>
      </c>
      <c r="G3" s="148" t="s">
        <v>188</v>
      </c>
      <c r="H3" s="146" t="s">
        <v>189</v>
      </c>
      <c r="I3" s="146" t="s">
        <v>190</v>
      </c>
      <c r="J3" s="148" t="s">
        <v>191</v>
      </c>
      <c r="K3" s="148" t="s">
        <v>192</v>
      </c>
      <c r="L3" s="146" t="s">
        <v>193</v>
      </c>
      <c r="M3" s="149" t="s">
        <v>194</v>
      </c>
      <c r="N3" s="148" t="s">
        <v>195</v>
      </c>
      <c r="O3" s="146" t="s">
        <v>196</v>
      </c>
      <c r="P3" s="147" t="s">
        <v>197</v>
      </c>
      <c r="Q3" s="146" t="s">
        <v>198</v>
      </c>
      <c r="R3" s="146" t="s">
        <v>199</v>
      </c>
      <c r="S3" s="146" t="s">
        <v>200</v>
      </c>
      <c r="T3" s="146" t="s">
        <v>201</v>
      </c>
      <c r="U3" s="147" t="s">
        <v>202</v>
      </c>
      <c r="V3" s="146" t="s">
        <v>203</v>
      </c>
      <c r="W3" s="146" t="s">
        <v>204</v>
      </c>
      <c r="X3" s="146" t="s">
        <v>205</v>
      </c>
      <c r="Y3" s="146" t="s">
        <v>206</v>
      </c>
      <c r="Z3" s="146" t="s">
        <v>207</v>
      </c>
      <c r="AA3" s="148" t="s">
        <v>208</v>
      </c>
      <c r="AB3" s="148" t="s">
        <v>209</v>
      </c>
      <c r="AC3" s="146"/>
      <c r="AD3" s="146"/>
      <c r="AE3" s="150"/>
      <c r="AF3" s="150"/>
      <c r="AG3" s="150"/>
      <c r="AH3" s="150"/>
      <c r="AI3" s="150"/>
      <c r="AJ3" s="150"/>
      <c r="AK3" s="150"/>
      <c r="AL3" s="150"/>
      <c r="AM3" s="150"/>
      <c r="AN3" s="150"/>
      <c r="AO3" s="150"/>
      <c r="AP3" s="150"/>
      <c r="AQ3" s="150"/>
      <c r="AR3" s="150"/>
      <c r="AS3" s="150"/>
      <c r="AT3" s="150"/>
      <c r="AU3" s="150"/>
      <c r="AV3" s="150"/>
      <c r="AW3" s="150"/>
      <c r="AX3" s="150"/>
      <c r="AY3" s="150"/>
      <c r="AZ3" s="150"/>
      <c r="BA3" s="150"/>
      <c r="BB3" s="150"/>
      <c r="BC3" s="150"/>
      <c r="BD3" s="150"/>
      <c r="BE3" s="150"/>
      <c r="BF3" s="150"/>
      <c r="BG3" s="150"/>
      <c r="BH3" s="150"/>
      <c r="BI3" s="150"/>
      <c r="BJ3" s="150"/>
      <c r="BK3" s="150"/>
      <c r="BL3" s="150"/>
    </row>
    <row r="4" customFormat="false" ht="12.8" hidden="false" customHeight="false" outlineLevel="0" collapsed="false">
      <c r="A4" s="151" t="s">
        <v>210</v>
      </c>
      <c r="B4" s="152"/>
      <c r="C4" s="151" t="n">
        <v>2014</v>
      </c>
      <c r="D4" s="151" t="n">
        <v>1</v>
      </c>
      <c r="E4" s="151" t="n">
        <v>1005</v>
      </c>
      <c r="F4" s="153" t="n">
        <v>13919743</v>
      </c>
      <c r="G4" s="153" t="n">
        <v>13367098</v>
      </c>
      <c r="H4" s="154" t="n">
        <f aca="false">F4-J4</f>
        <v>13919743</v>
      </c>
      <c r="I4" s="154" t="n">
        <f aca="false">G4-K4</f>
        <v>13367098</v>
      </c>
      <c r="J4" s="155"/>
      <c r="K4" s="155"/>
      <c r="L4" s="154" t="n">
        <f aca="false">H4-I4</f>
        <v>552645</v>
      </c>
      <c r="M4" s="154" t="n">
        <f aca="false">J4-K4</f>
        <v>0</v>
      </c>
      <c r="N4" s="153" t="n">
        <v>2431521</v>
      </c>
      <c r="O4" s="156" t="n">
        <v>68064666.1181856</v>
      </c>
      <c r="P4" s="151" t="n">
        <f aca="false">O4/I4</f>
        <v>5.09195534574412</v>
      </c>
      <c r="Q4" s="154" t="n">
        <f aca="false">I4*5.5017049523</f>
        <v>73541829.2644794</v>
      </c>
      <c r="R4" s="154" t="n">
        <v>11018747.8054275</v>
      </c>
      <c r="S4" s="154" t="n">
        <v>2463940.91347832</v>
      </c>
      <c r="T4" s="156" t="n">
        <v>13733232.3112091</v>
      </c>
      <c r="U4" s="151" t="n">
        <f aca="false">R4/N4</f>
        <v>4.53162765422445</v>
      </c>
      <c r="V4" s="152"/>
      <c r="W4" s="152"/>
      <c r="X4" s="154" t="n">
        <f aca="false">N4*U12+L4*P13</f>
        <v>15657663.7612308</v>
      </c>
      <c r="Y4" s="154" t="n">
        <f aca="false">N4*5.1890047538</f>
        <v>12617174.0279645</v>
      </c>
      <c r="Z4" s="154" t="n">
        <f aca="false">L4*5.5017049523</f>
        <v>3040489.73336383</v>
      </c>
      <c r="AA4" s="154"/>
      <c r="AB4" s="154"/>
      <c r="AC4" s="154"/>
      <c r="AD4" s="154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1"/>
      <c r="BA4" s="151"/>
      <c r="BB4" s="151"/>
      <c r="BC4" s="151"/>
      <c r="BD4" s="151"/>
      <c r="BE4" s="151"/>
      <c r="BF4" s="151"/>
      <c r="BG4" s="151"/>
      <c r="BH4" s="151"/>
      <c r="BI4" s="151"/>
      <c r="BJ4" s="151"/>
      <c r="BK4" s="151"/>
      <c r="BL4" s="151"/>
    </row>
    <row r="5" customFormat="false" ht="12.8" hidden="false" customHeight="false" outlineLevel="0" collapsed="false">
      <c r="B5" s="152"/>
      <c r="C5" s="151" t="n">
        <v>2014</v>
      </c>
      <c r="D5" s="151" t="n">
        <v>2</v>
      </c>
      <c r="E5" s="151" t="n">
        <v>1004</v>
      </c>
      <c r="F5" s="153" t="n">
        <v>14482790</v>
      </c>
      <c r="G5" s="153" t="n">
        <v>13911325</v>
      </c>
      <c r="H5" s="154" t="n">
        <f aca="false">F5-J5</f>
        <v>14482790</v>
      </c>
      <c r="I5" s="154" t="n">
        <f aca="false">G5-K5</f>
        <v>13911325</v>
      </c>
      <c r="J5" s="155"/>
      <c r="K5" s="155"/>
      <c r="L5" s="154" t="n">
        <f aca="false">H5-I5</f>
        <v>571465</v>
      </c>
      <c r="M5" s="154" t="n">
        <f aca="false">J5-K5</f>
        <v>0</v>
      </c>
      <c r="N5" s="153" t="n">
        <v>2156056</v>
      </c>
      <c r="O5" s="156" t="n">
        <v>80470827.8892677</v>
      </c>
      <c r="P5" s="151" t="n">
        <f aca="false">O5/I5</f>
        <v>5.78455523749662</v>
      </c>
      <c r="Q5" s="154" t="n">
        <f aca="false">I5*5.5017049523</f>
        <v>76536005.6455548</v>
      </c>
      <c r="R5" s="154" t="n">
        <v>13090128.797517</v>
      </c>
      <c r="S5" s="154" t="n">
        <v>2913043.96959149</v>
      </c>
      <c r="T5" s="156" t="n">
        <v>16270046.9661959</v>
      </c>
      <c r="U5" s="151" t="n">
        <f aca="false">R5/N5</f>
        <v>6.07133061363759</v>
      </c>
      <c r="V5" s="152"/>
      <c r="W5" s="152"/>
      <c r="X5" s="154" t="n">
        <f aca="false">N5*5.1890047538+L5*5.5017049523</f>
        <v>14331816.6540251</v>
      </c>
      <c r="Y5" s="154" t="n">
        <f aca="false">N5*5.1890047538</f>
        <v>11187784.833459</v>
      </c>
      <c r="Z5" s="154" t="n">
        <f aca="false">L5*5.5017049523</f>
        <v>3144031.82056612</v>
      </c>
      <c r="AA5" s="154"/>
      <c r="AB5" s="154"/>
      <c r="AC5" s="154"/>
      <c r="AD5" s="154"/>
    </row>
    <row r="6" customFormat="false" ht="12.8" hidden="false" customHeight="false" outlineLevel="0" collapsed="false">
      <c r="B6" s="152"/>
      <c r="C6" s="151" t="n">
        <v>2014</v>
      </c>
      <c r="D6" s="151" t="n">
        <v>3</v>
      </c>
      <c r="E6" s="151" t="n">
        <v>1003</v>
      </c>
      <c r="F6" s="153" t="n">
        <v>15149966</v>
      </c>
      <c r="G6" s="153" t="n">
        <v>14531608</v>
      </c>
      <c r="H6" s="154" t="n">
        <f aca="false">F6-J6</f>
        <v>15149966</v>
      </c>
      <c r="I6" s="154" t="n">
        <f aca="false">G6-K6</f>
        <v>14531608</v>
      </c>
      <c r="J6" s="155"/>
      <c r="K6" s="155"/>
      <c r="L6" s="154" t="n">
        <f aca="false">H6-I6</f>
        <v>618358</v>
      </c>
      <c r="M6" s="154" t="n">
        <f aca="false">J6-K6</f>
        <v>0</v>
      </c>
      <c r="N6" s="153" t="n">
        <v>2697106</v>
      </c>
      <c r="O6" s="156" t="n">
        <v>71025009.1540406</v>
      </c>
      <c r="P6" s="151" t="n">
        <f aca="false">O6/I6</f>
        <v>4.88762215124717</v>
      </c>
      <c r="Q6" s="154" t="n">
        <f aca="false">I6*5.5017049523</f>
        <v>79948619.6984823</v>
      </c>
      <c r="R6" s="154" t="n">
        <v>13303482.9648562</v>
      </c>
      <c r="S6" s="154" t="n">
        <v>2571105.33137627</v>
      </c>
      <c r="T6" s="156" t="n">
        <v>17670963.688597</v>
      </c>
      <c r="U6" s="151" t="n">
        <f aca="false">R6/N6</f>
        <v>4.93250282519716</v>
      </c>
      <c r="V6" s="152"/>
      <c r="W6" s="152"/>
      <c r="X6" s="154" t="n">
        <f aca="false">N6*5.1890047538+L6*5.5017049523</f>
        <v>17397319.1263968</v>
      </c>
      <c r="Y6" s="154" t="n">
        <f aca="false">N6*5.1890047538</f>
        <v>13995295.8555025</v>
      </c>
      <c r="Z6" s="154" t="n">
        <f aca="false">L6*5.5017049523</f>
        <v>3402023.27089432</v>
      </c>
      <c r="AA6" s="154"/>
      <c r="AB6" s="154"/>
      <c r="AC6" s="154"/>
      <c r="AD6" s="154"/>
    </row>
    <row r="7" customFormat="false" ht="12.8" hidden="false" customHeight="false" outlineLevel="0" collapsed="false">
      <c r="B7" s="152"/>
      <c r="C7" s="151" t="n">
        <v>2014</v>
      </c>
      <c r="D7" s="151" t="n">
        <v>4</v>
      </c>
      <c r="E7" s="151" t="n">
        <v>160</v>
      </c>
      <c r="F7" s="153" t="n">
        <v>15745971</v>
      </c>
      <c r="G7" s="153" t="n">
        <v>15148486</v>
      </c>
      <c r="H7" s="154" t="n">
        <f aca="false">F7-J7</f>
        <v>15745971</v>
      </c>
      <c r="I7" s="154" t="n">
        <f aca="false">G7-K7</f>
        <v>15148486</v>
      </c>
      <c r="J7" s="155"/>
      <c r="K7" s="155"/>
      <c r="L7" s="154" t="n">
        <f aca="false">H7-I7</f>
        <v>597485</v>
      </c>
      <c r="M7" s="154" t="n">
        <f aca="false">J7-K7</f>
        <v>0</v>
      </c>
      <c r="N7" s="153" t="n">
        <v>2598761</v>
      </c>
      <c r="O7" s="156" t="n">
        <v>90838150.786</v>
      </c>
      <c r="P7" s="151" t="n">
        <f aca="false">O7/I7</f>
        <v>5.99651679950062</v>
      </c>
      <c r="Q7" s="154" t="n">
        <f aca="false">I7*5.5017049523</f>
        <v>83342500.4460472</v>
      </c>
      <c r="R7" s="154" t="n">
        <v>12713686.068</v>
      </c>
      <c r="S7" s="154" t="n">
        <v>3288341.0584532</v>
      </c>
      <c r="T7" s="156" t="n">
        <v>17161490.7544532</v>
      </c>
      <c r="U7" s="151" t="n">
        <f aca="false">R7/N7</f>
        <v>4.89221058342803</v>
      </c>
      <c r="V7" s="152"/>
      <c r="W7" s="152"/>
      <c r="X7" s="154" t="n">
        <f aca="false">N7*5.1890047538+L7*5.5017049523</f>
        <v>16772169.366415</v>
      </c>
      <c r="Y7" s="154" t="n">
        <f aca="false">N7*5.1890047538</f>
        <v>13484983.18299</v>
      </c>
      <c r="Z7" s="154" t="n">
        <f aca="false">L7*5.5017049523</f>
        <v>3287186.18342497</v>
      </c>
      <c r="AA7" s="154"/>
      <c r="AB7" s="154"/>
      <c r="AC7" s="154"/>
      <c r="AD7" s="154"/>
    </row>
    <row r="8" customFormat="false" ht="12.8" hidden="false" customHeight="false" outlineLevel="0" collapsed="false">
      <c r="B8" s="152"/>
      <c r="C8" s="151" t="n">
        <f aca="false">C4+1</f>
        <v>2015</v>
      </c>
      <c r="D8" s="151" t="n">
        <f aca="false">D4</f>
        <v>1</v>
      </c>
      <c r="E8" s="151" t="n">
        <v>1001</v>
      </c>
      <c r="F8" s="153" t="n">
        <v>16507879</v>
      </c>
      <c r="G8" s="153" t="n">
        <v>15853349</v>
      </c>
      <c r="H8" s="154" t="n">
        <f aca="false">F8-J8</f>
        <v>16507879</v>
      </c>
      <c r="I8" s="154" t="n">
        <f aca="false">G8-K8</f>
        <v>15853349</v>
      </c>
      <c r="J8" s="155"/>
      <c r="K8" s="155"/>
      <c r="L8" s="154" t="n">
        <f aca="false">H8-I8</f>
        <v>654530</v>
      </c>
      <c r="M8" s="154" t="n">
        <f aca="false">J8-K8</f>
        <v>0</v>
      </c>
      <c r="N8" s="153" t="n">
        <v>3002195</v>
      </c>
      <c r="O8" s="156" t="n">
        <v>81897043.9675653</v>
      </c>
      <c r="P8" s="151" t="n">
        <f aca="false">O8/I8</f>
        <v>5.16591440506137</v>
      </c>
      <c r="Q8" s="154" t="n">
        <f aca="false">I8*5.5017049523</f>
        <v>87220448.7038403</v>
      </c>
      <c r="R8" s="154" t="n">
        <v>13986686.083894</v>
      </c>
      <c r="S8" s="154" t="n">
        <v>2964672.99162586</v>
      </c>
      <c r="T8" s="156" t="n">
        <v>18231627.4986104</v>
      </c>
      <c r="U8" s="151" t="n">
        <f aca="false">R8/N8</f>
        <v>4.65881999133767</v>
      </c>
      <c r="V8" s="152"/>
      <c r="W8" s="152"/>
      <c r="X8" s="154" t="n">
        <f aca="false">N8*5.1890047538+L8*5.5017049523</f>
        <v>19179435.0692635</v>
      </c>
      <c r="Y8" s="154" t="n">
        <f aca="false">N8*5.1890047538</f>
        <v>15578404.1268346</v>
      </c>
      <c r="Z8" s="154" t="n">
        <f aca="false">L8*5.5017049523</f>
        <v>3601030.94242892</v>
      </c>
      <c r="AA8" s="154" t="s">
        <v>211</v>
      </c>
      <c r="AB8" s="154"/>
      <c r="AC8" s="154"/>
      <c r="AD8" s="154"/>
    </row>
    <row r="9" customFormat="false" ht="12.8" hidden="false" customHeight="false" outlineLevel="0" collapsed="false">
      <c r="B9" s="152"/>
      <c r="C9" s="151" t="n">
        <f aca="false">C5+1</f>
        <v>2015</v>
      </c>
      <c r="D9" s="151" t="n">
        <f aca="false">D5</f>
        <v>2</v>
      </c>
      <c r="E9" s="151" t="n">
        <v>1000</v>
      </c>
      <c r="F9" s="153" t="n">
        <v>17877475</v>
      </c>
      <c r="G9" s="153" t="n">
        <v>17180984</v>
      </c>
      <c r="H9" s="154" t="n">
        <f aca="false">F9-J9</f>
        <v>17877475</v>
      </c>
      <c r="I9" s="154" t="n">
        <f aca="false">G9-K9</f>
        <v>17180984</v>
      </c>
      <c r="J9" s="155"/>
      <c r="K9" s="155"/>
      <c r="L9" s="154" t="n">
        <f aca="false">H9-I9</f>
        <v>696491</v>
      </c>
      <c r="M9" s="154" t="n">
        <f aca="false">J9-K9</f>
        <v>0</v>
      </c>
      <c r="N9" s="153" t="n">
        <v>2371185</v>
      </c>
      <c r="O9" s="156" t="n">
        <v>104523364.336654</v>
      </c>
      <c r="P9" s="151" t="n">
        <f aca="false">O9/I9</f>
        <v>6.08366577471081</v>
      </c>
      <c r="Q9" s="154" t="n">
        <f aca="false">I9*5.5017049523</f>
        <v>94524704.7581871</v>
      </c>
      <c r="R9" s="154" t="n">
        <v>14339828.6769147</v>
      </c>
      <c r="S9" s="154" t="n">
        <v>3783745.78898687</v>
      </c>
      <c r="T9" s="156" t="n">
        <v>19687951.5296409</v>
      </c>
      <c r="U9" s="151" t="n">
        <f aca="false">R9/N9</f>
        <v>6.04753685474339</v>
      </c>
      <c r="V9" s="152"/>
      <c r="W9" s="152"/>
      <c r="X9" s="154" t="n">
        <f aca="false">N9*5.1890047538+L9*5.5017049523</f>
        <v>16135978.2210716</v>
      </c>
      <c r="Y9" s="154" t="n">
        <f aca="false">N9*5.1890047538</f>
        <v>12304090.2371393</v>
      </c>
      <c r="Z9" s="154" t="n">
        <f aca="false">L9*5.5017049523</f>
        <v>3831887.98393238</v>
      </c>
      <c r="AA9" s="154" t="s">
        <v>212</v>
      </c>
      <c r="AB9" s="154" t="n">
        <v>0</v>
      </c>
      <c r="AC9" s="154" t="n">
        <v>0</v>
      </c>
      <c r="AD9" s="154"/>
    </row>
    <row r="10" customFormat="false" ht="12.8" hidden="false" customHeight="false" outlineLevel="0" collapsed="false">
      <c r="B10" s="152"/>
      <c r="C10" s="151" t="n">
        <v>2016</v>
      </c>
      <c r="D10" s="151" t="n">
        <v>2</v>
      </c>
      <c r="E10" s="151" t="n">
        <v>996</v>
      </c>
      <c r="F10" s="153" t="n">
        <v>18529945</v>
      </c>
      <c r="G10" s="153" t="n">
        <v>17797215</v>
      </c>
      <c r="H10" s="154" t="n">
        <f aca="false">F10-J10</f>
        <v>18529945</v>
      </c>
      <c r="I10" s="154" t="n">
        <f aca="false">G10-K10</f>
        <v>17797215</v>
      </c>
      <c r="J10" s="155"/>
      <c r="K10" s="155"/>
      <c r="L10" s="154" t="n">
        <f aca="false">H10-I10</f>
        <v>732730</v>
      </c>
      <c r="M10" s="154" t="n">
        <f aca="false">J10-K10</f>
        <v>0</v>
      </c>
      <c r="N10" s="155"/>
      <c r="O10" s="152"/>
      <c r="P10" s="152"/>
      <c r="Q10" s="154" t="n">
        <f aca="false">I10*5.5017049523</f>
        <v>97915025.9026478</v>
      </c>
      <c r="R10" s="154"/>
      <c r="S10" s="154"/>
      <c r="T10" s="152"/>
      <c r="U10" s="152"/>
      <c r="V10" s="152"/>
      <c r="W10" s="152"/>
      <c r="X10" s="154"/>
      <c r="Y10" s="154"/>
      <c r="Z10" s="154"/>
      <c r="AA10" s="154" t="s">
        <v>18</v>
      </c>
      <c r="AB10" s="154" t="n">
        <v>17079733.2296869</v>
      </c>
      <c r="AC10" s="157" t="n">
        <f aca="false">AB10/AA35</f>
        <v>8.39331861719235</v>
      </c>
      <c r="AD10" s="0" t="s">
        <v>213</v>
      </c>
    </row>
    <row r="11" customFormat="false" ht="12.8" hidden="false" customHeight="false" outlineLevel="0" collapsed="false">
      <c r="B11" s="152"/>
      <c r="C11" s="151" t="n">
        <v>2016</v>
      </c>
      <c r="D11" s="151" t="n">
        <v>3</v>
      </c>
      <c r="E11" s="151" t="n">
        <v>995</v>
      </c>
      <c r="F11" s="153" t="n">
        <v>19118239</v>
      </c>
      <c r="G11" s="153" t="n">
        <v>18342944</v>
      </c>
      <c r="H11" s="154" t="n">
        <f aca="false">F11-J11</f>
        <v>19118239</v>
      </c>
      <c r="I11" s="154" t="n">
        <f aca="false">G11-K11</f>
        <v>18342944</v>
      </c>
      <c r="J11" s="155"/>
      <c r="K11" s="155"/>
      <c r="L11" s="154" t="n">
        <f aca="false">H11-I11</f>
        <v>775295</v>
      </c>
      <c r="M11" s="154" t="n">
        <f aca="false">J11-K11</f>
        <v>0</v>
      </c>
      <c r="N11" s="155"/>
      <c r="O11" s="152"/>
      <c r="P11" s="152"/>
      <c r="Q11" s="154" t="n">
        <f aca="false">I11*5.5017049523</f>
        <v>100917465.844562</v>
      </c>
      <c r="R11" s="154"/>
      <c r="S11" s="154"/>
      <c r="T11" s="152"/>
      <c r="U11" s="152"/>
      <c r="V11" s="152"/>
      <c r="W11" s="152"/>
      <c r="X11" s="154"/>
      <c r="Y11" s="154"/>
      <c r="Z11" s="154"/>
      <c r="AA11" s="154" t="s">
        <v>20</v>
      </c>
      <c r="AB11" s="154" t="n">
        <v>24337291.3360368</v>
      </c>
      <c r="AC11" s="157" t="n">
        <f aca="false">AB11/AA36</f>
        <v>9.13972947023404</v>
      </c>
      <c r="AD11" s="154" t="s">
        <v>214</v>
      </c>
    </row>
    <row r="12" customFormat="false" ht="12.8" hidden="false" customHeight="false" outlineLevel="0" collapsed="false">
      <c r="B12" s="152"/>
      <c r="C12" s="151" t="n">
        <v>2016</v>
      </c>
      <c r="D12" s="151" t="n">
        <v>4</v>
      </c>
      <c r="E12" s="151" t="n">
        <v>994</v>
      </c>
      <c r="F12" s="153" t="n">
        <v>20592277</v>
      </c>
      <c r="G12" s="153" t="n">
        <v>19759371</v>
      </c>
      <c r="H12" s="154" t="n">
        <f aca="false">F12-J12</f>
        <v>20592277</v>
      </c>
      <c r="I12" s="154" t="n">
        <f aca="false">G12-K12</f>
        <v>19759371</v>
      </c>
      <c r="J12" s="155"/>
      <c r="K12" s="155"/>
      <c r="L12" s="154" t="n">
        <f aca="false">H12-I12</f>
        <v>832906</v>
      </c>
      <c r="M12" s="154" t="n">
        <f aca="false">J12-K12</f>
        <v>0</v>
      </c>
      <c r="N12" s="155"/>
      <c r="O12" s="152"/>
      <c r="P12" s="152" t="s">
        <v>215</v>
      </c>
      <c r="Q12" s="154" t="n">
        <f aca="false">I12*5.5017049523</f>
        <v>108710229.285033</v>
      </c>
      <c r="R12" s="154"/>
      <c r="S12" s="154"/>
      <c r="T12" s="152"/>
      <c r="U12" s="151" t="n">
        <f aca="false">AVERAGE(U4:U9)</f>
        <v>5.18900475376138</v>
      </c>
      <c r="V12" s="152"/>
      <c r="W12" s="152"/>
      <c r="X12" s="154"/>
      <c r="Y12" s="154"/>
      <c r="Z12" s="154"/>
      <c r="AA12" s="154" t="s">
        <v>24</v>
      </c>
      <c r="AB12" s="154" t="n">
        <v>7699173.32650563</v>
      </c>
      <c r="AC12" s="157" t="n">
        <f aca="false">AB12/AA37</f>
        <v>9.53836244910895</v>
      </c>
      <c r="AD12" s="154" t="s">
        <v>216</v>
      </c>
    </row>
    <row r="13" customFormat="false" ht="12.8" hidden="false" customHeight="false" outlineLevel="0" collapsed="false">
      <c r="B13" s="152"/>
      <c r="C13" s="151" t="n">
        <v>2017</v>
      </c>
      <c r="D13" s="151" t="n">
        <v>1</v>
      </c>
      <c r="E13" s="151" t="n">
        <v>993</v>
      </c>
      <c r="F13" s="153" t="n">
        <v>20242858</v>
      </c>
      <c r="G13" s="153" t="n">
        <v>19409870</v>
      </c>
      <c r="H13" s="154" t="n">
        <f aca="false">F13-J13</f>
        <v>20242858</v>
      </c>
      <c r="I13" s="154" t="n">
        <f aca="false">G13-K13</f>
        <v>19409870</v>
      </c>
      <c r="J13" s="155"/>
      <c r="K13" s="155"/>
      <c r="L13" s="154" t="n">
        <f aca="false">H13-I13</f>
        <v>832988</v>
      </c>
      <c r="M13" s="154" t="n">
        <f aca="false">J13-K13</f>
        <v>0</v>
      </c>
      <c r="N13" s="155"/>
      <c r="O13" s="152"/>
      <c r="P13" s="151" t="n">
        <f aca="false">AVERAGE(P4:P9)</f>
        <v>5.50170495229345</v>
      </c>
      <c r="Q13" s="154" t="n">
        <f aca="false">I13*5.5017049523</f>
        <v>106787377.902499</v>
      </c>
      <c r="R13" s="154"/>
      <c r="S13" s="154"/>
      <c r="T13" s="152"/>
      <c r="U13" s="152"/>
      <c r="V13" s="152"/>
      <c r="W13" s="152"/>
      <c r="X13" s="154"/>
      <c r="Y13" s="154"/>
      <c r="Z13" s="154"/>
      <c r="AA13" s="154"/>
      <c r="AB13" s="154"/>
      <c r="AC13" s="158" t="n">
        <f aca="false">AVERAGE(AC10:AC12)</f>
        <v>9.02380351217845</v>
      </c>
      <c r="AD13" s="154"/>
    </row>
    <row r="14" customFormat="false" ht="12.8" hidden="false" customHeight="false" outlineLevel="0" collapsed="false">
      <c r="A14" s="159" t="s">
        <v>217</v>
      </c>
      <c r="B14" s="5"/>
      <c r="C14" s="159" t="n">
        <v>2015</v>
      </c>
      <c r="D14" s="159" t="n">
        <v>1</v>
      </c>
      <c r="E14" s="159" t="n">
        <v>161</v>
      </c>
      <c r="F14" s="160" t="n">
        <f aca="false">low_v2_m!B2+temporary_pension_bonus_low!B2</f>
        <v>17752028.6015336</v>
      </c>
      <c r="G14" s="160" t="n">
        <f aca="false">low_v2_m!C2+temporary_pension_bonus_low!B2</f>
        <v>17058028.0286595</v>
      </c>
      <c r="H14" s="8" t="n">
        <f aca="false">F14-J14</f>
        <v>17752028.6015336</v>
      </c>
      <c r="I14" s="8" t="n">
        <f aca="false">G14-K14</f>
        <v>17058028.0286595</v>
      </c>
      <c r="J14" s="161" t="n">
        <f aca="false">low_v2_m!J2</f>
        <v>0</v>
      </c>
      <c r="K14" s="161" t="n">
        <f aca="false">low_v2_m!K2</f>
        <v>0</v>
      </c>
      <c r="L14" s="8" t="n">
        <f aca="false">H14-I14</f>
        <v>694000.572874077</v>
      </c>
      <c r="M14" s="8" t="n">
        <f aca="false">J14-K14</f>
        <v>0</v>
      </c>
      <c r="N14" s="161" t="n">
        <f aca="false">SUM(low_v5_m!C2:J2)</f>
        <v>2791830.5901303</v>
      </c>
      <c r="O14" s="5"/>
      <c r="P14" s="5"/>
      <c r="Q14" s="8" t="n">
        <f aca="false">I14*5.5017049523</f>
        <v>93848237.2817482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18305008.5926708</v>
      </c>
      <c r="Y14" s="8" t="n">
        <f aca="false">N14*5.1890047538</f>
        <v>14486822.2039904</v>
      </c>
      <c r="Z14" s="8" t="n">
        <f aca="false">L14*5.5017049523</f>
        <v>3818186.38868034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  <c r="BJ14" s="159"/>
      <c r="BK14" s="159"/>
      <c r="BL14" s="159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2" t="n">
        <f aca="false">low_v2_m!B3+temporary_pension_bonus_low!B3</f>
        <v>20464301.5356196</v>
      </c>
      <c r="G15" s="162" t="n">
        <f aca="false">low_v2_m!C3+temporary_pension_bonus_low!B3</f>
        <v>19662552.1576393</v>
      </c>
      <c r="H15" s="67" t="n">
        <f aca="false">F15-J15</f>
        <v>20464301.5356196</v>
      </c>
      <c r="I15" s="67" t="n">
        <f aca="false">G15-K15</f>
        <v>19662552.1576393</v>
      </c>
      <c r="J15" s="163" t="n">
        <f aca="false">low_v2_m!J3</f>
        <v>0</v>
      </c>
      <c r="K15" s="163" t="n">
        <f aca="false">low_v2_m!K3</f>
        <v>0</v>
      </c>
      <c r="L15" s="67" t="n">
        <f aca="false">H15-I15</f>
        <v>801749.377980366</v>
      </c>
      <c r="M15" s="67" t="n">
        <f aca="false">J15-K15</f>
        <v>0</v>
      </c>
      <c r="N15" s="163" t="n">
        <f aca="false">SUM(low_v5_m!C3:J3)</f>
        <v>2473830.00986629</v>
      </c>
      <c r="O15" s="7"/>
      <c r="P15" s="7"/>
      <c r="Q15" s="67" t="n">
        <f aca="false">I15*5.5017049523</f>
        <v>108177560.580541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17247704.2046273</v>
      </c>
      <c r="Y15" s="67" t="n">
        <f aca="false">N15*5.1890047538</f>
        <v>12836715.6812893</v>
      </c>
      <c r="Z15" s="67" t="n">
        <f aca="false">L15*5.5017049523</f>
        <v>4410988.52333803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62" t="n">
        <f aca="false">low_v2_m!B4+temporary_pension_bonus_low!B4</f>
        <v>19838660.7787013</v>
      </c>
      <c r="G16" s="162" t="n">
        <f aca="false">low_v2_m!C4+temporary_pension_bonus_low!B4</f>
        <v>19059939.5541995</v>
      </c>
      <c r="H16" s="67" t="n">
        <f aca="false">F16-J16</f>
        <v>19838660.7787013</v>
      </c>
      <c r="I16" s="67" t="n">
        <f aca="false">G16-K16</f>
        <v>19059939.5541995</v>
      </c>
      <c r="J16" s="163" t="n">
        <f aca="false">low_v2_m!J4</f>
        <v>0</v>
      </c>
      <c r="K16" s="163" t="n">
        <f aca="false">low_v2_m!K4</f>
        <v>0</v>
      </c>
      <c r="L16" s="67" t="n">
        <f aca="false">H16-I16</f>
        <v>778721.224501777</v>
      </c>
      <c r="M16" s="67" t="n">
        <f aca="false">J16-K16</f>
        <v>0</v>
      </c>
      <c r="N16" s="163" t="n">
        <f aca="false">SUM(low_v5_m!C4:J4)</f>
        <v>2940705.35015561</v>
      </c>
      <c r="O16" s="164" t="n">
        <v>94527377.1142455</v>
      </c>
      <c r="Q16" s="67" t="n">
        <f aca="false">I16*5.5017049523</f>
        <v>104862163.835878</v>
      </c>
      <c r="R16" s="67" t="n">
        <v>16695329.1346057</v>
      </c>
      <c r="S16" s="67" t="n">
        <v>3421891.05153569</v>
      </c>
      <c r="T16" s="164" t="n">
        <v>22190060.6351791</v>
      </c>
      <c r="U16" s="7" t="n">
        <f aca="false">R22/N16</f>
        <v>7.06562558900055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19543628.4587851</v>
      </c>
      <c r="Y16" s="67" t="n">
        <f aca="false">N16*5.1890047538</f>
        <v>15259334.0414826</v>
      </c>
      <c r="Z16" s="67" t="n">
        <f aca="false">L16*5.5017049523</f>
        <v>4284294.41730255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62" t="n">
        <f aca="false">low_v2_m!B5+temporary_pension_bonus_low!B5</f>
        <v>21428307.4668662</v>
      </c>
      <c r="G17" s="162" t="n">
        <f aca="false">low_v2_m!C5+temporary_pension_bonus_low!B5</f>
        <v>20584690.0610774</v>
      </c>
      <c r="H17" s="67" t="n">
        <f aca="false">F17-J17</f>
        <v>21428307.4668662</v>
      </c>
      <c r="I17" s="67" t="n">
        <f aca="false">G17-K17</f>
        <v>20584690.0610774</v>
      </c>
      <c r="J17" s="163" t="n">
        <f aca="false">low_v2_m!J5</f>
        <v>0</v>
      </c>
      <c r="K17" s="163" t="n">
        <f aca="false">low_v2_m!K5</f>
        <v>0</v>
      </c>
      <c r="L17" s="67" t="n">
        <f aca="false">H17-I17</f>
        <v>843617.405788835</v>
      </c>
      <c r="M17" s="67" t="n">
        <f aca="false">J17-K17</f>
        <v>0</v>
      </c>
      <c r="N17" s="163" t="n">
        <f aca="false">SUM(low_v5_m!C5:J5)</f>
        <v>2780472.86787377</v>
      </c>
      <c r="O17" s="164" t="n">
        <v>111875162.875528</v>
      </c>
      <c r="Q17" s="67" t="n">
        <f aca="false">I17*5.5017049523</f>
        <v>113250891.25059</v>
      </c>
      <c r="R17" s="67" t="n">
        <v>16337001.0457356</v>
      </c>
      <c r="S17" s="67" t="n">
        <v>4049880.89609411</v>
      </c>
      <c r="T17" s="164" t="n">
        <v>22729747.8617584</v>
      </c>
      <c r="U17" s="7" t="n">
        <f aca="false">R23/N17</f>
        <v>6.66625924510309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19069220.9884838</v>
      </c>
      <c r="Y17" s="67" t="n">
        <f aca="false">N17*5.1890047538</f>
        <v>14427886.9292089</v>
      </c>
      <c r="Z17" s="67" t="n">
        <f aca="false">L17*5.5017049523</f>
        <v>4641334.05927491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59"/>
      <c r="B18" s="5"/>
      <c r="C18" s="159" t="n">
        <f aca="false">C14+1</f>
        <v>2016</v>
      </c>
      <c r="D18" s="159" t="n">
        <f aca="false">D14</f>
        <v>1</v>
      </c>
      <c r="E18" s="159" t="n">
        <v>165</v>
      </c>
      <c r="F18" s="160" t="n">
        <f aca="false">low_v2_m!B6+temporary_pension_bonus_low!B6</f>
        <v>18775410.8432988</v>
      </c>
      <c r="G18" s="160" t="n">
        <f aca="false">low_v2_m!C6+temporary_pension_bonus_low!B6</f>
        <v>18038300.930827</v>
      </c>
      <c r="H18" s="8" t="n">
        <f aca="false">F18-J18</f>
        <v>18775410.8432988</v>
      </c>
      <c r="I18" s="8" t="n">
        <f aca="false">G18-K18</f>
        <v>18038300.930827</v>
      </c>
      <c r="J18" s="161" t="n">
        <f aca="false">low_v2_m!J6</f>
        <v>0</v>
      </c>
      <c r="K18" s="161" t="n">
        <f aca="false">low_v2_m!K6</f>
        <v>0</v>
      </c>
      <c r="L18" s="8" t="n">
        <f aca="false">H18-I18</f>
        <v>737109.912471727</v>
      </c>
      <c r="M18" s="8" t="n">
        <f aca="false">J18-K18</f>
        <v>0</v>
      </c>
      <c r="N18" s="161" t="n">
        <f aca="false">SUM(low_v5_m!C6:J6)</f>
        <v>2805850.32186679</v>
      </c>
      <c r="O18" s="165" t="n">
        <v>91414555.2301573</v>
      </c>
      <c r="P18" s="5"/>
      <c r="Q18" s="8" t="n">
        <f aca="false">I18*5.5017049523</f>
        <v>99241409.5622087</v>
      </c>
      <c r="R18" s="8" t="n">
        <v>17527446.3296216</v>
      </c>
      <c r="S18" s="8" t="n">
        <v>3309206.89933169</v>
      </c>
      <c r="T18" s="165" t="n">
        <v>22762488.8207359</v>
      </c>
      <c r="U18" s="5" t="n">
        <f aca="false">R24/N18</f>
        <v>6.59934568352413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18614931.9144532</v>
      </c>
      <c r="Y18" s="8" t="n">
        <f aca="false">N18*5.1890047538</f>
        <v>14559570.658618</v>
      </c>
      <c r="Z18" s="8" t="n">
        <f aca="false">L18*5.5017049523</f>
        <v>4055361.25583512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  <c r="BB18" s="159"/>
      <c r="BC18" s="159"/>
      <c r="BD18" s="159"/>
      <c r="BE18" s="159"/>
      <c r="BF18" s="159"/>
      <c r="BG18" s="159"/>
      <c r="BH18" s="159"/>
      <c r="BI18" s="159"/>
      <c r="BJ18" s="159"/>
      <c r="BK18" s="159"/>
      <c r="BL18" s="159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2" t="n">
        <f aca="false">low_v2_m!B7+temporary_pension_bonus_low!B7</f>
        <v>19389829.6064779</v>
      </c>
      <c r="G19" s="162" t="n">
        <f aca="false">low_v2_m!C7+temporary_pension_bonus_low!B7</f>
        <v>18626968.2325262</v>
      </c>
      <c r="H19" s="67" t="n">
        <f aca="false">F19-J19</f>
        <v>19389829.6064779</v>
      </c>
      <c r="I19" s="67" t="n">
        <f aca="false">G19-K19</f>
        <v>18626968.2325262</v>
      </c>
      <c r="J19" s="163" t="n">
        <f aca="false">low_v2_m!J7</f>
        <v>0</v>
      </c>
      <c r="K19" s="163" t="n">
        <f aca="false">low_v2_m!K7</f>
        <v>0</v>
      </c>
      <c r="L19" s="67" t="n">
        <f aca="false">H19-I19</f>
        <v>762861.373951677</v>
      </c>
      <c r="M19" s="67" t="n">
        <f aca="false">J19-K19</f>
        <v>0</v>
      </c>
      <c r="N19" s="163" t="n">
        <f aca="false">SUM(low_v5_m!C7:J7)</f>
        <v>2806275.73960396</v>
      </c>
      <c r="O19" s="164" t="n">
        <v>104116643.411142</v>
      </c>
      <c r="P19" s="7"/>
      <c r="Q19" s="67" t="n">
        <f aca="false">I19*5.5017049523</f>
        <v>102480083.371224</v>
      </c>
      <c r="R19" s="67" t="n">
        <v>18813591.3018501</v>
      </c>
      <c r="S19" s="67" t="n">
        <v>3769022.49148334</v>
      </c>
      <c r="T19" s="164" t="n">
        <v>24440890.5830178</v>
      </c>
      <c r="U19" s="7" t="n">
        <f aca="false">R19/N19</f>
        <v>6.70411358240412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18758816.3522669</v>
      </c>
      <c r="Y19" s="67" t="n">
        <f aca="false">N19*5.1890047538</f>
        <v>14561778.1532786</v>
      </c>
      <c r="Z19" s="67" t="n">
        <f aca="false">L19*5.5017049523</f>
        <v>4197038.19898832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3" t="n">
        <f aca="false">low_v2_m!D8+temporary_pension_bonus_low!B8</f>
        <v>18548497.0379554</v>
      </c>
      <c r="G20" s="163" t="n">
        <f aca="false">low_v2_m!E8+temporary_pension_bonus_low!B8</f>
        <v>17816479.4850812</v>
      </c>
      <c r="H20" s="67" t="n">
        <f aca="false">F20-J20</f>
        <v>18548497.0379554</v>
      </c>
      <c r="I20" s="67" t="n">
        <f aca="false">G20-K20</f>
        <v>17816479.4850812</v>
      </c>
      <c r="J20" s="163" t="n">
        <f aca="false">low_v2_m!J8</f>
        <v>0</v>
      </c>
      <c r="K20" s="163" t="n">
        <f aca="false">low_v2_m!K8</f>
        <v>0</v>
      </c>
      <c r="L20" s="67" t="n">
        <f aca="false">H20-I20</f>
        <v>732017.552874163</v>
      </c>
      <c r="M20" s="67" t="n">
        <f aca="false">J20-K20</f>
        <v>0</v>
      </c>
      <c r="N20" s="163" t="n">
        <f aca="false">SUM(low_v5_m!C8:J8)</f>
        <v>2465377.23771734</v>
      </c>
      <c r="O20" s="164" t="n">
        <v>90764685.8571572</v>
      </c>
      <c r="P20" s="7"/>
      <c r="Q20" s="67" t="n">
        <f aca="false">I20*5.5017049523</f>
        <v>98021013.4156225</v>
      </c>
      <c r="R20" s="67" t="n">
        <v>16989362.3248539</v>
      </c>
      <c r="S20" s="67" t="n">
        <v>3285681.62802909</v>
      </c>
      <c r="T20" s="164" t="n">
        <v>22167728.6392591</v>
      </c>
      <c r="U20" s="7" t="n">
        <f aca="false">R20/N20</f>
        <v>6.89118162727265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16820198.8022439</v>
      </c>
      <c r="Y20" s="67" t="n">
        <f aca="false">N20*5.1890047538</f>
        <v>12792854.2064256</v>
      </c>
      <c r="Z20" s="67" t="n">
        <f aca="false">L20*5.5017049523</f>
        <v>4027344.59581831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3" t="n">
        <f aca="false">low_v2_m!D9+temporary_pension_bonus_low!B9</f>
        <v>20248931.6960952</v>
      </c>
      <c r="G21" s="163" t="n">
        <f aca="false">low_v2_m!E9+temporary_pension_bonus_low!B9</f>
        <v>19448154.1891762</v>
      </c>
      <c r="H21" s="67" t="n">
        <f aca="false">F21-J21</f>
        <v>20221898.4421759</v>
      </c>
      <c r="I21" s="67" t="n">
        <f aca="false">G21-K21</f>
        <v>19421931.9328745</v>
      </c>
      <c r="J21" s="163" t="n">
        <f aca="false">low_v2_m!J9</f>
        <v>27033.2539192594</v>
      </c>
      <c r="K21" s="163" t="n">
        <f aca="false">low_v2_m!K9</f>
        <v>26222.2563016816</v>
      </c>
      <c r="L21" s="67" t="n">
        <f aca="false">H21-I21</f>
        <v>799966.509301379</v>
      </c>
      <c r="M21" s="67" t="n">
        <f aca="false">J21-K21</f>
        <v>810.997617577777</v>
      </c>
      <c r="N21" s="163" t="n">
        <f aca="false">SUM(low_v5_m!C9:J9)</f>
        <v>3850141.96622837</v>
      </c>
      <c r="O21" s="164" t="n">
        <v>112083822.294624</v>
      </c>
      <c r="P21" s="7"/>
      <c r="Q21" s="67" t="n">
        <f aca="false">I21*5.5017049523</f>
        <v>106853739.098329</v>
      </c>
      <c r="R21" s="67" t="n">
        <v>21412355.8556138</v>
      </c>
      <c r="S21" s="67" t="n">
        <v>4057434.36706539</v>
      </c>
      <c r="T21" s="164" t="n">
        <v>27652287.4723871</v>
      </c>
      <c r="U21" s="7" t="n">
        <f aca="false">R21/N21</f>
        <v>5.56144579691681</v>
      </c>
      <c r="V21" s="67" t="n">
        <f aca="false">K21*5.5017049523</f>
        <v>144267.117355442</v>
      </c>
      <c r="W21" s="67" t="n">
        <f aca="false">M21*5.5017049523</f>
        <v>4461.86960893116</v>
      </c>
      <c r="X21" s="67" t="n">
        <f aca="false">N21*5.1890047538+L21*5.5017049523</f>
        <v>24379584.6714615</v>
      </c>
      <c r="Y21" s="67" t="n">
        <f aca="false">N21*5.1890047538</f>
        <v>19978404.9655639</v>
      </c>
      <c r="Z21" s="67" t="n">
        <f aca="false">L21*5.5017049523</f>
        <v>4401179.70589754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9"/>
      <c r="B22" s="5"/>
      <c r="C22" s="159" t="n">
        <f aca="false">C18+1</f>
        <v>2017</v>
      </c>
      <c r="D22" s="159" t="n">
        <f aca="false">D18</f>
        <v>1</v>
      </c>
      <c r="E22" s="159" t="n">
        <v>169</v>
      </c>
      <c r="F22" s="161" t="n">
        <f aca="false">low_v2_m!D10+temporary_pension_bonus_low!B10</f>
        <v>19350287.8126766</v>
      </c>
      <c r="G22" s="161" t="n">
        <f aca="false">low_v2_m!E10+temporary_pension_bonus_low!B10</f>
        <v>18585738.274123</v>
      </c>
      <c r="H22" s="8" t="n">
        <f aca="false">F22-J22</f>
        <v>19290429.5474228</v>
      </c>
      <c r="I22" s="8" t="n">
        <f aca="false">G22-K22</f>
        <v>18527675.7568267</v>
      </c>
      <c r="J22" s="161" t="n">
        <f aca="false">low_v2_m!J10</f>
        <v>59858.2652538374</v>
      </c>
      <c r="K22" s="161" t="n">
        <f aca="false">low_v2_m!K10</f>
        <v>58062.5172962223</v>
      </c>
      <c r="L22" s="8" t="n">
        <f aca="false">H22-I22</f>
        <v>762753.790596038</v>
      </c>
      <c r="M22" s="8" t="n">
        <f aca="false">J22-K22</f>
        <v>1795.74795761512</v>
      </c>
      <c r="N22" s="161" t="n">
        <f aca="false">SUM(low_v5_m!C10:J10)</f>
        <v>4283437.70764497</v>
      </c>
      <c r="O22" s="165" t="n">
        <v>99073334.5554007</v>
      </c>
      <c r="P22" s="5"/>
      <c r="Q22" s="8" t="n">
        <f aca="false">I22*5.5017049523</f>
        <v>101933805.465942</v>
      </c>
      <c r="R22" s="8" t="n">
        <v>20777922.9717703</v>
      </c>
      <c r="S22" s="8" t="n">
        <v>3586454.71090551</v>
      </c>
      <c r="T22" s="165" t="n">
        <v>25889654.8342129</v>
      </c>
      <c r="U22" s="5" t="n">
        <f aca="false">R22/N22</f>
        <v>4.85075875731457</v>
      </c>
      <c r="V22" s="8" t="n">
        <f aca="false">K22*5.5017049523</f>
        <v>319442.838951631</v>
      </c>
      <c r="W22" s="8" t="n">
        <f aca="false">M22*5.5017049523</f>
        <v>9879.67543149374</v>
      </c>
      <c r="X22" s="8" t="n">
        <f aca="false">N22*5.1890047538+L22*5.5017049523</f>
        <v>26423224.9346837</v>
      </c>
      <c r="Y22" s="8" t="n">
        <f aca="false">N22*5.1890047538</f>
        <v>22226778.6275759</v>
      </c>
      <c r="Z22" s="8" t="n">
        <f aca="false">L22*5.5017049523</f>
        <v>4196446.30710782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  <c r="BB22" s="159"/>
      <c r="BC22" s="159"/>
      <c r="BD22" s="159"/>
      <c r="BE22" s="159"/>
      <c r="BF22" s="159"/>
      <c r="BG22" s="159"/>
      <c r="BH22" s="159"/>
      <c r="BI22" s="159"/>
      <c r="BJ22" s="159"/>
      <c r="BK22" s="159"/>
      <c r="BL22" s="159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3" t="n">
        <f aca="false">low_v2_m!D11+temporary_pension_bonus_low!B11</f>
        <v>20752223.8277471</v>
      </c>
      <c r="G23" s="163" t="n">
        <f aca="false">low_v2_m!E11+temporary_pension_bonus_low!B11</f>
        <v>19929925.3267141</v>
      </c>
      <c r="H23" s="67" t="n">
        <f aca="false">F23-J23</f>
        <v>20644653.0032388</v>
      </c>
      <c r="I23" s="67" t="n">
        <f aca="false">G23-K23</f>
        <v>19825581.626941</v>
      </c>
      <c r="J23" s="163" t="n">
        <f aca="false">low_v2_m!J11</f>
        <v>107570.824508354</v>
      </c>
      <c r="K23" s="163" t="n">
        <f aca="false">low_v2_m!K11</f>
        <v>104343.699773103</v>
      </c>
      <c r="L23" s="67" t="n">
        <f aca="false">H23-I23</f>
        <v>819071.376297761</v>
      </c>
      <c r="M23" s="67" t="n">
        <f aca="false">J23-K23</f>
        <v>3227.1247352506</v>
      </c>
      <c r="N23" s="163" t="n">
        <f aca="false">SUM(low_v5_m!C11:J11)</f>
        <v>3935455.5931213</v>
      </c>
      <c r="O23" s="164" t="n">
        <v>118311548.494431</v>
      </c>
      <c r="P23" s="7"/>
      <c r="Q23" s="67" t="n">
        <f aca="false">I23*5.5017049523</f>
        <v>109074500.619169</v>
      </c>
      <c r="R23" s="67" t="n">
        <v>18535352.9612218</v>
      </c>
      <c r="S23" s="67" t="n">
        <v>4282878.0554984</v>
      </c>
      <c r="T23" s="164" t="n">
        <v>24020927.7863425</v>
      </c>
      <c r="U23" s="7" t="n">
        <f aca="false">R23/N23</f>
        <v>4.7098366434675</v>
      </c>
      <c r="V23" s="67" t="n">
        <f aca="false">K23*5.5017049523</f>
        <v>574068.249782984</v>
      </c>
      <c r="W23" s="67" t="n">
        <f aca="false">M23*5.5017049523</f>
        <v>17754.6881376181</v>
      </c>
      <c r="X23" s="67" t="n">
        <f aca="false">N23*5.1890047538+L23*5.5017049523</f>
        <v>24927386.8283398</v>
      </c>
      <c r="Y23" s="67" t="n">
        <f aca="false">N23*5.1890047538</f>
        <v>20421097.7810752</v>
      </c>
      <c r="Z23" s="67" t="n">
        <f aca="false">L23*5.5017049523</f>
        <v>4506289.04726457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3" t="n">
        <f aca="false">low_v2_m!D12+temporary_pension_bonus_low!B12</f>
        <v>19953518.5523058</v>
      </c>
      <c r="G24" s="163" t="n">
        <f aca="false">low_v2_m!E12+temporary_pension_bonus_low!B12</f>
        <v>19162137.7113877</v>
      </c>
      <c r="H24" s="67" t="n">
        <f aca="false">F24-J24</f>
        <v>19823236.3134283</v>
      </c>
      <c r="I24" s="67" t="n">
        <f aca="false">G24-K24</f>
        <v>19035763.9396765</v>
      </c>
      <c r="J24" s="163" t="n">
        <f aca="false">low_v2_m!J12</f>
        <v>130282.238877497</v>
      </c>
      <c r="K24" s="163" t="n">
        <f aca="false">low_v2_m!K12</f>
        <v>126373.771711172</v>
      </c>
      <c r="L24" s="67" t="n">
        <f aca="false">H24-I24</f>
        <v>787472.373751808</v>
      </c>
      <c r="M24" s="67" t="n">
        <f aca="false">J24-K24</f>
        <v>3908.46716632492</v>
      </c>
      <c r="N24" s="163" t="n">
        <f aca="false">SUM(low_v5_m!C12:J12)</f>
        <v>3541186.58305837</v>
      </c>
      <c r="O24" s="164" t="n">
        <v>103254577.736778</v>
      </c>
      <c r="P24" s="7"/>
      <c r="Q24" s="67" t="n">
        <f aca="false">I24*5.5017049523</f>
        <v>104729156.737732</v>
      </c>
      <c r="R24" s="67" t="n">
        <v>18516776.2102264</v>
      </c>
      <c r="S24" s="67" t="n">
        <v>3737815.71407136</v>
      </c>
      <c r="T24" s="164" t="n">
        <v>24278813.7103198</v>
      </c>
      <c r="U24" s="7" t="n">
        <f aca="false">R24/N24</f>
        <v>5.22897502741418</v>
      </c>
      <c r="V24" s="67" t="n">
        <f aca="false">K24*5.5017049523</f>
        <v>695271.205664184</v>
      </c>
      <c r="W24" s="67" t="n">
        <f aca="false">M24*5.5017049523</f>
        <v>21503.2331648717</v>
      </c>
      <c r="X24" s="67" t="n">
        <f aca="false">N24*5.1890047538+L24*5.5017049523</f>
        <v>22707674.6720524</v>
      </c>
      <c r="Y24" s="67" t="n">
        <f aca="false">N24*5.1890047538</f>
        <v>18375234.0135827</v>
      </c>
      <c r="Z24" s="67" t="n">
        <f aca="false">L24*5.5017049523</f>
        <v>4332440.65846976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3" t="n">
        <f aca="false">low_v2_m!D13+temporary_pension_bonus_low!B13</f>
        <v>21757288.6952487</v>
      </c>
      <c r="G25" s="163" t="n">
        <f aca="false">low_v2_m!E13+temporary_pension_bonus_low!B13</f>
        <v>20892265.4637002</v>
      </c>
      <c r="H25" s="67" t="n">
        <f aca="false">F25-J25</f>
        <v>21581898.143693</v>
      </c>
      <c r="I25" s="67" t="n">
        <f aca="false">G25-K25</f>
        <v>20722136.6286911</v>
      </c>
      <c r="J25" s="163" t="n">
        <f aca="false">low_v2_m!J13</f>
        <v>175390.551555699</v>
      </c>
      <c r="K25" s="163" t="n">
        <f aca="false">low_v2_m!K13</f>
        <v>170128.835009028</v>
      </c>
      <c r="L25" s="67" t="n">
        <f aca="false">H25-I25</f>
        <v>859761.515001815</v>
      </c>
      <c r="M25" s="67" t="n">
        <f aca="false">J25-K25</f>
        <v>5261.71654667103</v>
      </c>
      <c r="N25" s="163" t="n">
        <f aca="false">SUM(low_v5_m!C13:J13)</f>
        <v>4002808.92783046</v>
      </c>
      <c r="O25" s="166" t="n">
        <v>124728426.724285</v>
      </c>
      <c r="Q25" s="67" t="n">
        <f aca="false">I25*5.5017049523</f>
        <v>114007081.712307</v>
      </c>
      <c r="R25" s="67" t="n">
        <v>18747481.3987943</v>
      </c>
      <c r="S25" s="67" t="n">
        <v>4515169.04741912</v>
      </c>
      <c r="T25" s="166" t="n">
        <v>24785174.0476736</v>
      </c>
      <c r="V25" s="67" t="n">
        <f aca="false">K25*5.5017049523</f>
        <v>935998.654098198</v>
      </c>
      <c r="W25" s="67" t="n">
        <f aca="false">M25*5.5017049523</f>
        <v>28948.4119824189</v>
      </c>
      <c r="X25" s="67" t="n">
        <f aca="false">N25*5.1890047538+L25*5.5017049523</f>
        <v>25500748.7399477</v>
      </c>
      <c r="Y25" s="67" t="n">
        <f aca="false">N25*5.1890047538</f>
        <v>20770594.5550653</v>
      </c>
      <c r="Z25" s="67" t="n">
        <f aca="false">L25*5.5017049523</f>
        <v>4730154.18488244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59"/>
      <c r="B26" s="5"/>
      <c r="C26" s="159" t="n">
        <f aca="false">C22+1</f>
        <v>2018</v>
      </c>
      <c r="D26" s="159" t="n">
        <f aca="false">D22</f>
        <v>1</v>
      </c>
      <c r="E26" s="159" t="n">
        <v>173</v>
      </c>
      <c r="F26" s="161" t="n">
        <f aca="false">low_v2_m!D14+temporary_pension_bonus_low!B14</f>
        <v>20275928.6756804</v>
      </c>
      <c r="G26" s="161" t="n">
        <f aca="false">low_v2_m!E14+temporary_pension_bonus_low!B14</f>
        <v>19470272.6667142</v>
      </c>
      <c r="H26" s="8" t="n">
        <f aca="false">F26-J26</f>
        <v>20087218.1212093</v>
      </c>
      <c r="I26" s="8" t="n">
        <f aca="false">G26-K26</f>
        <v>19287223.4288772</v>
      </c>
      <c r="J26" s="161" t="n">
        <f aca="false">low_v2_m!J14</f>
        <v>188710.554471114</v>
      </c>
      <c r="K26" s="161" t="n">
        <f aca="false">low_v2_m!K14</f>
        <v>183049.23783698</v>
      </c>
      <c r="L26" s="8" t="n">
        <f aca="false">H26-I26</f>
        <v>799994.692332089</v>
      </c>
      <c r="M26" s="8" t="n">
        <f aca="false">J26-K26</f>
        <v>5661.31663413343</v>
      </c>
      <c r="N26" s="161" t="n">
        <f aca="false">SUM(low_v5_m!C14:J14)</f>
        <v>4245386.95990992</v>
      </c>
      <c r="O26" s="5"/>
      <c r="P26" s="5"/>
      <c r="Q26" s="8" t="n">
        <f aca="false">I26*5.5017049523</f>
        <v>106112612.65477</v>
      </c>
      <c r="R26" s="8"/>
      <c r="S26" s="8"/>
      <c r="T26" s="5"/>
      <c r="U26" s="5"/>
      <c r="V26" s="8" t="n">
        <f aca="false">K26*5.5017049523</f>
        <v>1007082.89832246</v>
      </c>
      <c r="W26" s="8" t="n">
        <f aca="false">M26*5.5017049523</f>
        <v>31146.8937625503</v>
      </c>
      <c r="X26" s="8" t="n">
        <f aca="false">N26*5.1890047538+L26*5.5017049523</f>
        <v>26430667.8773103</v>
      </c>
      <c r="Y26" s="8" t="n">
        <f aca="false">N26*5.1890047538</f>
        <v>22029333.1166931</v>
      </c>
      <c r="Z26" s="8" t="n">
        <f aca="false">L26*5.5017049523</f>
        <v>4401334.76061717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  <c r="BB26" s="159"/>
      <c r="BC26" s="159"/>
      <c r="BD26" s="159"/>
      <c r="BE26" s="159"/>
      <c r="BF26" s="159"/>
      <c r="BG26" s="159"/>
      <c r="BH26" s="159"/>
      <c r="BI26" s="159"/>
      <c r="BJ26" s="159"/>
      <c r="BK26" s="159"/>
      <c r="BL26" s="159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3" t="n">
        <f aca="false">low_v2_m!D15+temporary_pension_bonus_low!B15</f>
        <v>20370222.2845854</v>
      </c>
      <c r="G27" s="163" t="n">
        <f aca="false">low_v2_m!E15+temporary_pension_bonus_low!B15</f>
        <v>19571869.9493154</v>
      </c>
      <c r="H27" s="67" t="n">
        <f aca="false">F27-J27</f>
        <v>20156000.2404608</v>
      </c>
      <c r="I27" s="67" t="n">
        <f aca="false">G27-K27</f>
        <v>19364074.5665146</v>
      </c>
      <c r="J27" s="163" t="n">
        <f aca="false">low_v2_m!J15</f>
        <v>214222.044124553</v>
      </c>
      <c r="K27" s="163" t="n">
        <f aca="false">low_v2_m!K15</f>
        <v>207795.382800816</v>
      </c>
      <c r="L27" s="67" t="n">
        <f aca="false">H27-I27</f>
        <v>791925.673946198</v>
      </c>
      <c r="M27" s="67" t="n">
        <f aca="false">J27-K27</f>
        <v>6426.6613237366</v>
      </c>
      <c r="N27" s="163" t="n">
        <f aca="false">SUM(low_v5_m!C15:J15)</f>
        <v>3638783.13527951</v>
      </c>
      <c r="O27" s="7"/>
      <c r="P27" s="7"/>
      <c r="Q27" s="67" t="n">
        <f aca="false">I27*5.5017049523</f>
        <v>106535424.9393</v>
      </c>
      <c r="R27" s="67"/>
      <c r="S27" s="67"/>
      <c r="T27" s="7"/>
      <c r="U27" s="7"/>
      <c r="V27" s="67" t="n">
        <f aca="false">K27*5.5017049523</f>
        <v>1143228.88662032</v>
      </c>
      <c r="W27" s="67" t="n">
        <f aca="false">M27*5.5017049523</f>
        <v>35357.5944315565</v>
      </c>
      <c r="X27" s="67" t="n">
        <f aca="false">N27*5.1890047538+L27*5.5017049523</f>
        <v>23238604.389216</v>
      </c>
      <c r="Y27" s="67" t="n">
        <f aca="false">N27*5.1890047538</f>
        <v>18881662.9870127</v>
      </c>
      <c r="Z27" s="67" t="n">
        <f aca="false">L27*5.5017049523</f>
        <v>4356941.40220331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3" t="n">
        <f aca="false">low_v2_m!D16+temporary_pension_bonus_low!B16</f>
        <v>19069373.7065321</v>
      </c>
      <c r="G28" s="163" t="n">
        <f aca="false">low_v2_m!E16+temporary_pension_bonus_low!B16</f>
        <v>18311867.0426217</v>
      </c>
      <c r="H28" s="67" t="n">
        <f aca="false">F28-J28</f>
        <v>18838305.1439732</v>
      </c>
      <c r="I28" s="67" t="n">
        <f aca="false">G28-K28</f>
        <v>18087730.5369396</v>
      </c>
      <c r="J28" s="163" t="n">
        <f aca="false">low_v2_m!J16</f>
        <v>231068.56255891</v>
      </c>
      <c r="K28" s="163" t="n">
        <f aca="false">low_v2_m!K16</f>
        <v>224136.505682143</v>
      </c>
      <c r="L28" s="67" t="n">
        <f aca="false">H28-I28</f>
        <v>750574.607033629</v>
      </c>
      <c r="M28" s="67" t="n">
        <f aca="false">J28-K28</f>
        <v>6932.05687676731</v>
      </c>
      <c r="N28" s="163" t="n">
        <f aca="false">SUM(low_v5_m!C16:J16)</f>
        <v>3267878.84085963</v>
      </c>
      <c r="O28" s="7"/>
      <c r="P28" s="7"/>
      <c r="Q28" s="67" t="n">
        <f aca="false">I28*5.5017049523</f>
        <v>99513356.6709483</v>
      </c>
      <c r="R28" s="67"/>
      <c r="S28" s="67"/>
      <c r="T28" s="7"/>
      <c r="U28" s="7"/>
      <c r="V28" s="67" t="n">
        <f aca="false">K28*5.5017049523</f>
        <v>1233132.92330266</v>
      </c>
      <c r="W28" s="67" t="n">
        <f aca="false">M28*5.5017049523</f>
        <v>38138.131648536</v>
      </c>
      <c r="X28" s="67" t="n">
        <f aca="false">N28*5.1890047538+L28*5.5017049523</f>
        <v>21086478.8726506</v>
      </c>
      <c r="Y28" s="67" t="n">
        <f aca="false">N28*5.1890047538</f>
        <v>16957038.840063</v>
      </c>
      <c r="Z28" s="67" t="n">
        <f aca="false">L28*5.5017049523</f>
        <v>4129440.03258754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3" t="n">
        <f aca="false">low_v2_m!D17+temporary_pension_bonus_low!B17</f>
        <v>17479155.9507605</v>
      </c>
      <c r="G29" s="163" t="n">
        <f aca="false">low_v2_m!E17+temporary_pension_bonus_low!B17</f>
        <v>16786166.6307179</v>
      </c>
      <c r="H29" s="67" t="n">
        <f aca="false">F29-J29</f>
        <v>17247333.9732183</v>
      </c>
      <c r="I29" s="67" t="n">
        <f aca="false">G29-K29</f>
        <v>16561299.312502</v>
      </c>
      <c r="J29" s="163" t="n">
        <f aca="false">low_v2_m!J17</f>
        <v>231821.977542121</v>
      </c>
      <c r="K29" s="163" t="n">
        <f aca="false">low_v2_m!K17</f>
        <v>224867.318215857</v>
      </c>
      <c r="L29" s="67" t="n">
        <f aca="false">H29-I29</f>
        <v>686034.660716327</v>
      </c>
      <c r="M29" s="67" t="n">
        <f aca="false">J29-K29</f>
        <v>6954.65932626362</v>
      </c>
      <c r="N29" s="163" t="n">
        <f aca="false">SUM(low_v5_m!C17:J17)</f>
        <v>2997014.76629459</v>
      </c>
      <c r="O29" s="7"/>
      <c r="P29" s="7"/>
      <c r="Q29" s="67" t="n">
        <f aca="false">I29*5.5017049523</f>
        <v>91115382.4441148</v>
      </c>
      <c r="R29" s="67"/>
      <c r="S29" s="67"/>
      <c r="T29" s="7"/>
      <c r="U29" s="7"/>
      <c r="V29" s="67" t="n">
        <f aca="false">K29*5.5017049523</f>
        <v>1237153.6382386</v>
      </c>
      <c r="W29" s="67" t="n">
        <f aca="false">M29*5.5017049523</f>
        <v>38262.4836568639</v>
      </c>
      <c r="X29" s="67" t="n">
        <f aca="false">N29*5.1890047538+L29*5.5017049523</f>
        <v>19325884.1598239</v>
      </c>
      <c r="Y29" s="67" t="n">
        <f aca="false">N29*5.1890047538</f>
        <v>15551523.8695114</v>
      </c>
      <c r="Z29" s="67" t="n">
        <f aca="false">L29*5.5017049523</f>
        <v>3774360.29031247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9"/>
      <c r="B30" s="5"/>
      <c r="C30" s="159" t="n">
        <f aca="false">C26+1</f>
        <v>2019</v>
      </c>
      <c r="D30" s="159" t="n">
        <f aca="false">D26</f>
        <v>1</v>
      </c>
      <c r="E30" s="159" t="n">
        <v>177</v>
      </c>
      <c r="F30" s="161" t="n">
        <f aca="false">low_v2_m!D18+temporary_pension_bonus_low!B18</f>
        <v>17310658.0747464</v>
      </c>
      <c r="G30" s="161" t="n">
        <f aca="false">low_v2_m!E18+temporary_pension_bonus_low!B18</f>
        <v>16623711.4041057</v>
      </c>
      <c r="H30" s="8" t="n">
        <f aca="false">F30-J30</f>
        <v>17129888.3275274</v>
      </c>
      <c r="I30" s="8" t="n">
        <f aca="false">G30-K30</f>
        <v>16448364.7493033</v>
      </c>
      <c r="J30" s="161" t="n">
        <f aca="false">low_v2_m!J18</f>
        <v>180769.74721895</v>
      </c>
      <c r="K30" s="161" t="n">
        <f aca="false">low_v2_m!K18</f>
        <v>175346.654802382</v>
      </c>
      <c r="L30" s="8" t="n">
        <f aca="false">H30-I30</f>
        <v>681523.578224169</v>
      </c>
      <c r="M30" s="8" t="n">
        <f aca="false">J30-K30</f>
        <v>5423.09241656851</v>
      </c>
      <c r="N30" s="161" t="n">
        <f aca="false">SUM(low_v5_m!C18:J18)</f>
        <v>3514113.18561026</v>
      </c>
      <c r="O30" s="5"/>
      <c r="P30" s="5"/>
      <c r="Q30" s="8" t="n">
        <f aca="false">I30*5.5017049523</f>
        <v>90494049.7984785</v>
      </c>
      <c r="R30" s="8"/>
      <c r="S30" s="8"/>
      <c r="T30" s="5"/>
      <c r="U30" s="5"/>
      <c r="V30" s="8" t="n">
        <f aca="false">K30*5.5017049523</f>
        <v>964705.559095501</v>
      </c>
      <c r="W30" s="8" t="n">
        <f aca="false">M30*5.5017049523</f>
        <v>29836.2544050156</v>
      </c>
      <c r="X30" s="8" t="n">
        <f aca="false">N30*5.1890047538+L30*5.5017049523</f>
        <v>21984291.670948</v>
      </c>
      <c r="Y30" s="8" t="n">
        <f aca="false">N30*5.1890047538</f>
        <v>18234750.0255229</v>
      </c>
      <c r="Z30" s="8" t="n">
        <f aca="false">L30*5.5017049523</f>
        <v>3749541.64542513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3" t="n">
        <f aca="false">low_v2_m!D19+temporary_pension_bonus_low!B19</f>
        <v>17541734.2835509</v>
      </c>
      <c r="G31" s="163" t="n">
        <f aca="false">low_v2_m!E19+temporary_pension_bonus_low!B19</f>
        <v>16843899.83684</v>
      </c>
      <c r="H31" s="67" t="n">
        <f aca="false">F31-J31</f>
        <v>17355162.0639035</v>
      </c>
      <c r="I31" s="67" t="n">
        <f aca="false">G31-K31</f>
        <v>16662924.783782</v>
      </c>
      <c r="J31" s="163" t="n">
        <f aca="false">low_v2_m!J19</f>
        <v>186572.219647412</v>
      </c>
      <c r="K31" s="163" t="n">
        <f aca="false">low_v2_m!K19</f>
        <v>180975.053057989</v>
      </c>
      <c r="L31" s="67" t="n">
        <f aca="false">H31-I31</f>
        <v>692237.280121459</v>
      </c>
      <c r="M31" s="67" t="n">
        <f aca="false">J31-K31</f>
        <v>5597.16658942236</v>
      </c>
      <c r="N31" s="163" t="n">
        <f aca="false">SUM(low_v5_m!C19:J19)</f>
        <v>3220351.57066625</v>
      </c>
      <c r="O31" s="7"/>
      <c r="P31" s="7"/>
      <c r="Q31" s="67" t="n">
        <f aca="false">I31*5.5017049523</f>
        <v>91674495.8027361</v>
      </c>
      <c r="R31" s="67"/>
      <c r="S31" s="67"/>
      <c r="T31" s="7"/>
      <c r="U31" s="7"/>
      <c r="V31" s="67" t="n">
        <f aca="false">K31*5.5017049523</f>
        <v>995671.345651895</v>
      </c>
      <c r="W31" s="67" t="n">
        <f aca="false">M31*5.5017049523</f>
        <v>30793.9591438731</v>
      </c>
      <c r="X31" s="67" t="n">
        <f aca="false">N31*5.1890047538+L31*5.5017049523</f>
        <v>20518904.8813054</v>
      </c>
      <c r="Y31" s="67" t="n">
        <f aca="false">N31*5.1890047538</f>
        <v>16710419.6090945</v>
      </c>
      <c r="Z31" s="67" t="n">
        <f aca="false">L31*5.5017049523</f>
        <v>3808485.27221091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3" t="n">
        <f aca="false">low_v2_m!D20+temporary_pension_bonus_low!B20</f>
        <v>18012250.1496698</v>
      </c>
      <c r="G32" s="163" t="n">
        <f aca="false">low_v2_m!E20+temporary_pension_bonus_low!B20</f>
        <v>17293970.7938465</v>
      </c>
      <c r="H32" s="67" t="n">
        <f aca="false">F32-J32</f>
        <v>17812490.5413378</v>
      </c>
      <c r="I32" s="67" t="n">
        <f aca="false">G32-K32</f>
        <v>17100203.9737644</v>
      </c>
      <c r="J32" s="163" t="n">
        <f aca="false">low_v2_m!J20</f>
        <v>199759.608332013</v>
      </c>
      <c r="K32" s="163" t="n">
        <f aca="false">low_v2_m!K20</f>
        <v>193766.820082053</v>
      </c>
      <c r="L32" s="67" t="n">
        <f aca="false">H32-I32</f>
        <v>712286.567573395</v>
      </c>
      <c r="M32" s="67" t="n">
        <f aca="false">J32-K32</f>
        <v>5992.7882499604</v>
      </c>
      <c r="N32" s="163" t="n">
        <f aca="false">SUM(low_v5_m!C20:J20)</f>
        <v>3151590.38644392</v>
      </c>
      <c r="O32" s="7"/>
      <c r="P32" s="7"/>
      <c r="Q32" s="67" t="n">
        <f aca="false">I32*5.5017049523</f>
        <v>94080276.8878</v>
      </c>
      <c r="R32" s="67"/>
      <c r="S32" s="67"/>
      <c r="T32" s="7"/>
      <c r="U32" s="7"/>
      <c r="V32" s="67" t="n">
        <f aca="false">K32*5.5017049523</f>
        <v>1066047.87363685</v>
      </c>
      <c r="W32" s="67" t="n">
        <f aca="false">M32*5.5017049523</f>
        <v>32970.5527928924</v>
      </c>
      <c r="X32" s="67" t="n">
        <f aca="false">N32*5.1890047538+L32*5.5017049523</f>
        <v>20272408.0335632</v>
      </c>
      <c r="Y32" s="67" t="n">
        <f aca="false">N32*5.1890047538</f>
        <v>16353617.4972879</v>
      </c>
      <c r="Z32" s="67" t="n">
        <f aca="false">L32*5.5017049523</f>
        <v>3918790.53627531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3" t="n">
        <f aca="false">low_v2_m!D21+temporary_pension_bonus_low!B21</f>
        <v>17699708.643943</v>
      </c>
      <c r="G33" s="163" t="n">
        <f aca="false">low_v2_m!E21+temporary_pension_bonus_low!B21</f>
        <v>16993973.6276051</v>
      </c>
      <c r="H33" s="67" t="n">
        <f aca="false">F33-J33</f>
        <v>17489791.0011283</v>
      </c>
      <c r="I33" s="67" t="n">
        <f aca="false">G33-K33</f>
        <v>16790353.5140747</v>
      </c>
      <c r="J33" s="163" t="n">
        <f aca="false">low_v2_m!J21</f>
        <v>209917.642814777</v>
      </c>
      <c r="K33" s="163" t="n">
        <f aca="false">low_v2_m!K21</f>
        <v>203620.113530334</v>
      </c>
      <c r="L33" s="67" t="n">
        <f aca="false">H33-I33</f>
        <v>699437.487053532</v>
      </c>
      <c r="M33" s="67" t="n">
        <f aca="false">J33-K33</f>
        <v>6297.5292844433</v>
      </c>
      <c r="N33" s="163" t="n">
        <f aca="false">SUM(low_v5_m!C21:J21)</f>
        <v>3305159.67618815</v>
      </c>
      <c r="O33" s="7"/>
      <c r="P33" s="7"/>
      <c r="Q33" s="67" t="n">
        <f aca="false">I33*5.5017049523</f>
        <v>92375571.0792527</v>
      </c>
      <c r="R33" s="67"/>
      <c r="S33" s="67"/>
      <c r="T33" s="7"/>
      <c r="U33" s="7"/>
      <c r="V33" s="67" t="n">
        <f aca="false">K33*5.5017049523</f>
        <v>1120257.78699773</v>
      </c>
      <c r="W33" s="67" t="n">
        <f aca="false">M33*5.5017049523</f>
        <v>34647.148051476</v>
      </c>
      <c r="X33" s="67" t="n">
        <f aca="false">N33*5.1890047538+L33*5.5017049523</f>
        <v>20998587.9581551</v>
      </c>
      <c r="Y33" s="67" t="n">
        <f aca="false">N33*5.1890047538</f>
        <v>17150489.2718084</v>
      </c>
      <c r="Z33" s="67" t="n">
        <f aca="false">L33*5.5017049523</f>
        <v>3848098.68634668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9"/>
      <c r="B34" s="5"/>
      <c r="C34" s="159" t="n">
        <f aca="false">C30+1</f>
        <v>2020</v>
      </c>
      <c r="D34" s="159" t="n">
        <f aca="false">D30</f>
        <v>1</v>
      </c>
      <c r="E34" s="159" t="n">
        <v>181</v>
      </c>
      <c r="F34" s="161" t="n">
        <f aca="false">low_v2_m!D22+temporary_pension_bonus_low!B22</f>
        <v>20156186.205386</v>
      </c>
      <c r="G34" s="161" t="n">
        <f aca="false">low_v2_m!E22+temporary_pension_bonus_low!B22</f>
        <v>19434323.8634269</v>
      </c>
      <c r="H34" s="8" t="n">
        <f aca="false">F34-J34</f>
        <v>19921654.0370104</v>
      </c>
      <c r="I34" s="8" t="n">
        <f aca="false">G34-K34</f>
        <v>19206827.6601026</v>
      </c>
      <c r="J34" s="161" t="n">
        <f aca="false">low_v2_m!J22</f>
        <v>234532.168375594</v>
      </c>
      <c r="K34" s="161" t="n">
        <f aca="false">low_v2_m!K22</f>
        <v>227496.203324326</v>
      </c>
      <c r="L34" s="8" t="n">
        <f aca="false">H34-I34</f>
        <v>714826.376907803</v>
      </c>
      <c r="M34" s="8" t="n">
        <f aca="false">J34-K34</f>
        <v>7035.96505126779</v>
      </c>
      <c r="N34" s="161" t="n">
        <f aca="false">SUM(low_v5_m!C22:J22)</f>
        <v>3797939.19645477</v>
      </c>
      <c r="O34" s="5"/>
      <c r="P34" s="5"/>
      <c r="Q34" s="8" t="n">
        <f aca="false">I34*5.5017049523</f>
        <v>105670298.855559</v>
      </c>
      <c r="R34" s="8"/>
      <c r="S34" s="8"/>
      <c r="T34" s="5"/>
      <c r="U34" s="5"/>
      <c r="V34" s="8" t="n">
        <f aca="false">K34*5.5017049523</f>
        <v>1251616.98845889</v>
      </c>
      <c r="W34" s="8" t="n">
        <f aca="false">M34*5.5017049523</f>
        <v>38709.8037667697</v>
      </c>
      <c r="X34" s="8" t="n">
        <f aca="false">N34*5.1890047538+L34*5.5017049523</f>
        <v>23640288.3629155</v>
      </c>
      <c r="Y34" s="8" t="n">
        <f aca="false">N34*5.1890047538</f>
        <v>19707524.5450472</v>
      </c>
      <c r="Z34" s="8" t="n">
        <f aca="false">L34*5.5017049523</f>
        <v>3932763.81786833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3" t="n">
        <f aca="false">low_v2_m!D23+temporary_pension_bonus_low!B23</f>
        <v>18772203.7474697</v>
      </c>
      <c r="G35" s="163" t="n">
        <f aca="false">low_v2_m!E23+temporary_pension_bonus_low!B23</f>
        <v>18032969.6173402</v>
      </c>
      <c r="H35" s="67" t="n">
        <f aca="false">F35-J35</f>
        <v>18484258.3421737</v>
      </c>
      <c r="I35" s="67" t="n">
        <f aca="false">G35-K35</f>
        <v>17753662.5742031</v>
      </c>
      <c r="J35" s="163" t="n">
        <f aca="false">low_v2_m!J23</f>
        <v>287945.405295982</v>
      </c>
      <c r="K35" s="163" t="n">
        <f aca="false">low_v2_m!K23</f>
        <v>279307.043137103</v>
      </c>
      <c r="L35" s="67" t="n">
        <f aca="false">H35-I35</f>
        <v>730595.767970614</v>
      </c>
      <c r="M35" s="67" t="n">
        <f aca="false">J35-K35</f>
        <v>8638.3621588794</v>
      </c>
      <c r="N35" s="163" t="n">
        <f aca="false">SUM(low_v5_m!C23:J23)</f>
        <v>2945031.41658614</v>
      </c>
      <c r="O35" s="7"/>
      <c r="P35" s="7"/>
      <c r="Q35" s="67" t="n">
        <f aca="false">I35*5.5017049523</f>
        <v>97675413.3059564</v>
      </c>
      <c r="R35" s="67"/>
      <c r="S35" s="67"/>
      <c r="T35" s="7"/>
      <c r="U35" s="7"/>
      <c r="V35" s="67" t="n">
        <f aca="false">K35*5.5017049523</f>
        <v>1536664.94243967</v>
      </c>
      <c r="W35" s="67" t="n">
        <f aca="false">M35*5.5017049523</f>
        <v>47525.7198692677</v>
      </c>
      <c r="X35" s="67" t="n">
        <f aca="false">N35*5.1890047538+L35*5.5017049523</f>
        <v>19301304.3755292</v>
      </c>
      <c r="Y35" s="67" t="n">
        <f aca="false">N35*5.1890047538</f>
        <v>15281782.0207558</v>
      </c>
      <c r="Z35" s="67" t="n">
        <f aca="false">L35*5.5017049523</f>
        <v>4019522.35477335</v>
      </c>
      <c r="AA35" s="67" t="n">
        <f aca="false">IFE_cost_low!B23*3</f>
        <v>2034920.15598</v>
      </c>
      <c r="AB35" s="67" t="n">
        <f aca="false">AA35*$AC$13</f>
        <v>18362719.650535</v>
      </c>
      <c r="AC35" s="167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3" t="n">
        <f aca="false">low_v2_m!D24+temporary_pension_bonus_low!B24</f>
        <v>18667637.7962045</v>
      </c>
      <c r="G36" s="163" t="n">
        <f aca="false">low_v2_m!E24+temporary_pension_bonus_low!B24</f>
        <v>17931042.9605847</v>
      </c>
      <c r="H36" s="67" t="n">
        <f aca="false">F36-J36</f>
        <v>18357838.946242</v>
      </c>
      <c r="I36" s="67" t="n">
        <f aca="false">G36-K36</f>
        <v>17630538.0761211</v>
      </c>
      <c r="J36" s="163" t="n">
        <f aca="false">low_v2_m!J24</f>
        <v>309798.849962434</v>
      </c>
      <c r="K36" s="163" t="n">
        <f aca="false">low_v2_m!K24</f>
        <v>300504.884463561</v>
      </c>
      <c r="L36" s="67" t="n">
        <f aca="false">H36-I36</f>
        <v>727300.870120924</v>
      </c>
      <c r="M36" s="67" t="n">
        <f aca="false">J36-K36</f>
        <v>9293.96549887303</v>
      </c>
      <c r="N36" s="163" t="n">
        <f aca="false">SUM(low_v5_m!C24:J24)</f>
        <v>2909983.196962</v>
      </c>
      <c r="O36" s="7"/>
      <c r="P36" s="7"/>
      <c r="Q36" s="67" t="n">
        <f aca="false">I36*5.5017049523</f>
        <v>96998018.6451092</v>
      </c>
      <c r="R36" s="67"/>
      <c r="S36" s="67"/>
      <c r="T36" s="7"/>
      <c r="U36" s="7"/>
      <c r="V36" s="67" t="n">
        <f aca="false">K36*5.5017049523</f>
        <v>1653289.21104351</v>
      </c>
      <c r="W36" s="67" t="n">
        <f aca="false">M36*5.5017049523</f>
        <v>51132.6560116551</v>
      </c>
      <c r="X36" s="67" t="n">
        <f aca="false">N36*5.1890047538+L36*5.5017049523</f>
        <v>19101311.4414703</v>
      </c>
      <c r="Y36" s="67" t="n">
        <f aca="false">N36*5.1890047538</f>
        <v>15099916.642514</v>
      </c>
      <c r="Z36" s="67" t="n">
        <f aca="false">L36*5.5017049523</f>
        <v>4001394.79895639</v>
      </c>
      <c r="AA36" s="67" t="n">
        <f aca="false">IFE_cost_low!B24*3</f>
        <v>2662802.15572</v>
      </c>
      <c r="AB36" s="67" t="n">
        <f aca="false">AA36*$AC$13</f>
        <v>24028603.4450225</v>
      </c>
      <c r="AC36" s="167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3" t="n">
        <f aca="false">low_v2_m!D25+temporary_pension_bonus_low!B25</f>
        <v>18217888.6728627</v>
      </c>
      <c r="G37" s="163" t="n">
        <f aca="false">low_v2_m!E25+temporary_pension_bonus_low!B25</f>
        <v>17497683.0282528</v>
      </c>
      <c r="H37" s="67" t="n">
        <f aca="false">F37-J37</f>
        <v>17895089.3526373</v>
      </c>
      <c r="I37" s="67" t="n">
        <f aca="false">G37-K37</f>
        <v>17184567.6876342</v>
      </c>
      <c r="J37" s="163" t="n">
        <f aca="false">low_v2_m!J25</f>
        <v>322799.320225383</v>
      </c>
      <c r="K37" s="163" t="n">
        <f aca="false">low_v2_m!K25</f>
        <v>313115.340618621</v>
      </c>
      <c r="L37" s="67" t="n">
        <f aca="false">H37-I37</f>
        <v>710521.665003158</v>
      </c>
      <c r="M37" s="67" t="n">
        <f aca="false">J37-K37</f>
        <v>9683.9796067616</v>
      </c>
      <c r="N37" s="163" t="n">
        <f aca="false">SUM(low_v5_m!C25:J25)</f>
        <v>2926673.67510381</v>
      </c>
      <c r="O37" s="7"/>
      <c r="P37" s="7"/>
      <c r="Q37" s="67" t="n">
        <f aca="false">I37*5.5017049523</f>
        <v>94544421.1501914</v>
      </c>
      <c r="R37" s="67"/>
      <c r="S37" s="67"/>
      <c r="T37" s="7"/>
      <c r="U37" s="7"/>
      <c r="V37" s="67" t="n">
        <f aca="false">K37*5.5017049523</f>
        <v>1722668.22012257</v>
      </c>
      <c r="W37" s="67" t="n">
        <f aca="false">M37*5.5017049523</f>
        <v>53278.3985604925</v>
      </c>
      <c r="X37" s="67" t="n">
        <f aca="false">N37*5.1890047538+L37*5.5017049523</f>
        <v>19095604.1759993</v>
      </c>
      <c r="Y37" s="67" t="n">
        <f aca="false">N37*5.1890047538</f>
        <v>15186523.612935</v>
      </c>
      <c r="Z37" s="67" t="n">
        <f aca="false">L37*5.5017049523</f>
        <v>3909080.56306432</v>
      </c>
      <c r="AA37" s="67" t="n">
        <f aca="false">IFE_cost_low!B25*3</f>
        <v>807179.78244</v>
      </c>
      <c r="AB37" s="67" t="n">
        <f aca="false">AA37*$AC$13</f>
        <v>7283831.75574151</v>
      </c>
      <c r="AC37" s="167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9"/>
      <c r="B38" s="5"/>
      <c r="C38" s="159" t="n">
        <f aca="false">C34+1</f>
        <v>2021</v>
      </c>
      <c r="D38" s="159" t="n">
        <f aca="false">D34</f>
        <v>1</v>
      </c>
      <c r="E38" s="159" t="n">
        <v>185</v>
      </c>
      <c r="F38" s="161" t="n">
        <f aca="false">low_v2_m!D26+temporary_pension_bonus_low!B26</f>
        <v>17702462.0079603</v>
      </c>
      <c r="G38" s="161" t="n">
        <f aca="false">low_v2_m!E26+temporary_pension_bonus_low!B26</f>
        <v>17001291.1293759</v>
      </c>
      <c r="H38" s="8" t="n">
        <f aca="false">F38-J38</f>
        <v>17386049.5552904</v>
      </c>
      <c r="I38" s="8" t="n">
        <f aca="false">G38-K38</f>
        <v>16694371.050286</v>
      </c>
      <c r="J38" s="161" t="n">
        <f aca="false">low_v2_m!J26</f>
        <v>316412.452669983</v>
      </c>
      <c r="K38" s="161" t="n">
        <f aca="false">low_v2_m!K26</f>
        <v>306920.079089884</v>
      </c>
      <c r="L38" s="8" t="n">
        <f aca="false">H38-I38</f>
        <v>691678.505004361</v>
      </c>
      <c r="M38" s="8" t="n">
        <f aca="false">J38-K38</f>
        <v>9492.37358009949</v>
      </c>
      <c r="N38" s="161" t="n">
        <f aca="false">SUM(low_v5_m!C26:J26)</f>
        <v>3430207.73497467</v>
      </c>
      <c r="O38" s="5"/>
      <c r="P38" s="5"/>
      <c r="Q38" s="8" t="n">
        <f aca="false">I38*5.5017049523</f>
        <v>91847503.8828922</v>
      </c>
      <c r="R38" s="8"/>
      <c r="S38" s="8"/>
      <c r="T38" s="5"/>
      <c r="U38" s="5"/>
      <c r="V38" s="8" t="n">
        <f aca="false">K38*5.5017049523</f>
        <v>1688583.71908912</v>
      </c>
      <c r="W38" s="8" t="n">
        <f aca="false">M38*5.5017049523</f>
        <v>52224.2387347151</v>
      </c>
      <c r="X38" s="8" t="n">
        <f aca="false">N38*5.1890047538+L38*5.5017049523</f>
        <v>21604775.299687</v>
      </c>
      <c r="Y38" s="8" t="n">
        <f aca="false">N38*5.1890047538</f>
        <v>17799364.2433051</v>
      </c>
      <c r="Z38" s="8" t="n">
        <f aca="false">L38*5.5017049523</f>
        <v>3805411.05638195</v>
      </c>
      <c r="AA38" s="8" t="n">
        <f aca="false">IFE_cost_central!B26</f>
        <v>0</v>
      </c>
      <c r="AB38" s="8" t="n">
        <f aca="false">AA38*$AC$13</f>
        <v>0</v>
      </c>
      <c r="AC38" s="8"/>
      <c r="AD38" s="8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59"/>
      <c r="BD38" s="159"/>
      <c r="BE38" s="159"/>
      <c r="BF38" s="159"/>
      <c r="BG38" s="159"/>
      <c r="BH38" s="159"/>
      <c r="BI38" s="159"/>
      <c r="BJ38" s="159"/>
      <c r="BK38" s="159"/>
      <c r="BL38" s="159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3" t="n">
        <f aca="false">low_v2_m!D27+temporary_pension_bonus_low!B27</f>
        <v>17988439.5833912</v>
      </c>
      <c r="G39" s="163" t="n">
        <f aca="false">low_v2_m!E27+temporary_pension_bonus_low!B27</f>
        <v>17274784.4193174</v>
      </c>
      <c r="H39" s="67" t="n">
        <f aca="false">F39-J39</f>
        <v>17633261.0383274</v>
      </c>
      <c r="I39" s="67" t="n">
        <f aca="false">G39-K39</f>
        <v>16930261.2306054</v>
      </c>
      <c r="J39" s="163" t="n">
        <f aca="false">low_v2_m!J27</f>
        <v>355178.545063888</v>
      </c>
      <c r="K39" s="163" t="n">
        <f aca="false">low_v2_m!K27</f>
        <v>344523.188711972</v>
      </c>
      <c r="L39" s="67" t="n">
        <f aca="false">H39-I39</f>
        <v>702999.807721969</v>
      </c>
      <c r="M39" s="67" t="n">
        <f aca="false">J39-K39</f>
        <v>10655.3563519166</v>
      </c>
      <c r="N39" s="163" t="n">
        <f aca="false">SUM(low_v5_m!C27:J27)</f>
        <v>2913921.83210722</v>
      </c>
      <c r="O39" s="7"/>
      <c r="P39" s="7"/>
      <c r="Q39" s="67" t="n">
        <f aca="false">I39*5.5017049523</f>
        <v>93145302.0561543</v>
      </c>
      <c r="R39" s="67"/>
      <c r="S39" s="67"/>
      <c r="T39" s="7"/>
      <c r="U39" s="7"/>
      <c r="V39" s="67" t="n">
        <f aca="false">K39*5.5017049523</f>
        <v>1895464.93351884</v>
      </c>
      <c r="W39" s="67" t="n">
        <f aca="false">M39*5.5017049523</f>
        <v>58622.6268098609</v>
      </c>
      <c r="X39" s="67" t="n">
        <f aca="false">N39*5.1890047538+L39*5.5017049523</f>
        <v>18988051.7626159</v>
      </c>
      <c r="Y39" s="67" t="n">
        <f aca="false">N39*5.1890047538</f>
        <v>15120354.239006</v>
      </c>
      <c r="Z39" s="67" t="n">
        <f aca="false">L39*5.5017049523</f>
        <v>3867697.5236099</v>
      </c>
      <c r="AA39" s="67" t="n">
        <f aca="false">IFE_cost_central!B27</f>
        <v>0</v>
      </c>
      <c r="AB39" s="67" t="n">
        <f aca="false">AA39*$AC$13</f>
        <v>0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3" t="n">
        <f aca="false">low_v2_m!D28+temporary_pension_bonus_low!B28</f>
        <v>16869678.0060961</v>
      </c>
      <c r="G40" s="163" t="n">
        <f aca="false">low_v2_m!E28+temporary_pension_bonus_low!B28</f>
        <v>16198916.3755963</v>
      </c>
      <c r="H40" s="67" t="n">
        <f aca="false">F40-J40</f>
        <v>16516688.3283876</v>
      </c>
      <c r="I40" s="67" t="n">
        <f aca="false">G40-K40</f>
        <v>15856516.3882191</v>
      </c>
      <c r="J40" s="163" t="n">
        <f aca="false">low_v2_m!J28</f>
        <v>352989.677708459</v>
      </c>
      <c r="K40" s="163" t="n">
        <f aca="false">low_v2_m!K28</f>
        <v>342399.987377205</v>
      </c>
      <c r="L40" s="67" t="n">
        <f aca="false">H40-I40</f>
        <v>660171.940168534</v>
      </c>
      <c r="M40" s="67" t="n">
        <f aca="false">J40-K40</f>
        <v>10589.6903312538</v>
      </c>
      <c r="N40" s="163" t="n">
        <f aca="false">SUM(low_v5_m!C28:J28)</f>
        <v>2605349.43893414</v>
      </c>
      <c r="O40" s="7"/>
      <c r="P40" s="7"/>
      <c r="Q40" s="67" t="n">
        <f aca="false">I40*5.5017049523</f>
        <v>87237874.739291</v>
      </c>
      <c r="R40" s="67"/>
      <c r="S40" s="67"/>
      <c r="T40" s="7"/>
      <c r="U40" s="7"/>
      <c r="V40" s="67" t="n">
        <f aca="false">K40*5.5017049523</f>
        <v>1883783.70622063</v>
      </c>
      <c r="W40" s="67" t="n">
        <f aca="false">M40*5.5017049523</f>
        <v>58261.3517387825</v>
      </c>
      <c r="X40" s="67" t="n">
        <f aca="false">N40*5.1890047538+L40*5.5017049523</f>
        <v>17151241.8565342</v>
      </c>
      <c r="Y40" s="67" t="n">
        <f aca="false">N40*5.1890047538</f>
        <v>13519170.6239394</v>
      </c>
      <c r="Z40" s="67" t="n">
        <f aca="false">L40*5.5017049523</f>
        <v>3632071.23259472</v>
      </c>
      <c r="AA40" s="67" t="n">
        <f aca="false">IFE_cost_central!B28</f>
        <v>0</v>
      </c>
      <c r="AB40" s="67" t="n">
        <f aca="false">AA40*$AC$13</f>
        <v>0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3" t="n">
        <f aca="false">low_v2_m!D29+temporary_pension_bonus_low!B29</f>
        <v>19111163.6747787</v>
      </c>
      <c r="G41" s="163" t="n">
        <f aca="false">low_v2_m!E29+temporary_pension_bonus_low!B29</f>
        <v>18350556.7865148</v>
      </c>
      <c r="H41" s="67" t="n">
        <f aca="false">F41-J41</f>
        <v>18692464.5483536</v>
      </c>
      <c r="I41" s="67" t="n">
        <f aca="false">G41-K41</f>
        <v>17944418.6338825</v>
      </c>
      <c r="J41" s="163" t="n">
        <f aca="false">low_v2_m!J29</f>
        <v>418699.1264251</v>
      </c>
      <c r="K41" s="163" t="n">
        <f aca="false">low_v2_m!K29</f>
        <v>406138.152632347</v>
      </c>
      <c r="L41" s="67" t="n">
        <f aca="false">H41-I41</f>
        <v>748045.914471161</v>
      </c>
      <c r="M41" s="67" t="n">
        <f aca="false">J41-K41</f>
        <v>12560.973792753</v>
      </c>
      <c r="N41" s="163" t="n">
        <f aca="false">SUM(low_v5_m!C29:J29)</f>
        <v>3140765.18598478</v>
      </c>
      <c r="O41" s="7"/>
      <c r="P41" s="7"/>
      <c r="Q41" s="67" t="n">
        <f aca="false">I41*5.5017049523</f>
        <v>98724896.8641756</v>
      </c>
      <c r="R41" s="67"/>
      <c r="S41" s="67"/>
      <c r="T41" s="7"/>
      <c r="U41" s="7"/>
      <c r="V41" s="67" t="n">
        <f aca="false">K41*5.5017049523</f>
        <v>2234452.28565536</v>
      </c>
      <c r="W41" s="67" t="n">
        <f aca="false">M41*5.5017049523</f>
        <v>69106.7717212994</v>
      </c>
      <c r="X41" s="67" t="n">
        <f aca="false">N41*5.1890047538+L41*5.5017049523</f>
        <v>20412973.3928383</v>
      </c>
      <c r="Y41" s="67" t="n">
        <f aca="false">N41*5.1890047538</f>
        <v>16297445.4806446</v>
      </c>
      <c r="Z41" s="67" t="n">
        <f aca="false">L41*5.5017049523</f>
        <v>4115527.91219377</v>
      </c>
      <c r="AA41" s="67" t="n">
        <f aca="false">IFE_cost_central!B29</f>
        <v>0</v>
      </c>
      <c r="AB41" s="67" t="n">
        <f aca="false">AA41*$AC$13</f>
        <v>0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9"/>
      <c r="B42" s="5"/>
      <c r="C42" s="159" t="n">
        <f aca="false">C38+1</f>
        <v>2022</v>
      </c>
      <c r="D42" s="159" t="n">
        <f aca="false">D38</f>
        <v>1</v>
      </c>
      <c r="E42" s="159" t="n">
        <v>189</v>
      </c>
      <c r="F42" s="161" t="n">
        <f aca="false">low_v2_m!D30+temporary_pension_bonus_low!B30</f>
        <v>18055195.6812696</v>
      </c>
      <c r="G42" s="161" t="n">
        <f aca="false">low_v2_m!E30+temporary_pension_bonus_low!B30</f>
        <v>17334766.7379439</v>
      </c>
      <c r="H42" s="8" t="n">
        <f aca="false">F42-J42</f>
        <v>17639309.1752915</v>
      </c>
      <c r="I42" s="8" t="n">
        <f aca="false">G42-K42</f>
        <v>16931356.8271451</v>
      </c>
      <c r="J42" s="161" t="n">
        <f aca="false">low_v2_m!J30</f>
        <v>415886.505978156</v>
      </c>
      <c r="K42" s="161" t="n">
        <f aca="false">low_v2_m!K30</f>
        <v>403409.910798812</v>
      </c>
      <c r="L42" s="8" t="n">
        <f aca="false">H42-I42</f>
        <v>707952.34814639</v>
      </c>
      <c r="M42" s="8" t="n">
        <f aca="false">J42-K42</f>
        <v>12476.5951793446</v>
      </c>
      <c r="N42" s="161" t="n">
        <f aca="false">SUM(low_v5_m!C30:J30)</f>
        <v>3443027.77769217</v>
      </c>
      <c r="O42" s="5"/>
      <c r="P42" s="5"/>
      <c r="Q42" s="8" t="n">
        <f aca="false">I42*5.5017049523</f>
        <v>93151329.7050624</v>
      </c>
      <c r="R42" s="8"/>
      <c r="S42" s="8"/>
      <c r="T42" s="5"/>
      <c r="U42" s="5"/>
      <c r="V42" s="8" t="n">
        <f aca="false">K42*5.5017049523</f>
        <v>2219442.30404872</v>
      </c>
      <c r="W42" s="8" t="n">
        <f aca="false">M42*5.5017049523</f>
        <v>68642.5454860427</v>
      </c>
      <c r="X42" s="8" t="n">
        <f aca="false">N42*5.1890047538+L42*5.5017049523</f>
        <v>21760832.4456995</v>
      </c>
      <c r="Y42" s="8" t="n">
        <f aca="false">N42*5.1890047538</f>
        <v>17865887.5059101</v>
      </c>
      <c r="Z42" s="8" t="n">
        <f aca="false">L42*5.5017049523</f>
        <v>3894944.93978941</v>
      </c>
      <c r="AA42" s="8" t="n">
        <f aca="false">IFE_cost_central!B30</f>
        <v>0</v>
      </c>
      <c r="AB42" s="8" t="n">
        <f aca="false">AA42*$AC$13</f>
        <v>0</v>
      </c>
      <c r="AC42" s="8"/>
      <c r="AD42" s="8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  <c r="BB42" s="159"/>
      <c r="BC42" s="159"/>
      <c r="BD42" s="159"/>
      <c r="BE42" s="159"/>
      <c r="BF42" s="159"/>
      <c r="BG42" s="159"/>
      <c r="BH42" s="159"/>
      <c r="BI42" s="159"/>
      <c r="BJ42" s="159"/>
      <c r="BK42" s="159"/>
      <c r="BL42" s="159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3" t="n">
        <f aca="false">low_v2_m!D31+temporary_pension_bonus_low!B31</f>
        <v>20189427.7707403</v>
      </c>
      <c r="G43" s="163" t="n">
        <f aca="false">low_v2_m!E31+temporary_pension_bonus_low!B31</f>
        <v>19383307.0091786</v>
      </c>
      <c r="H43" s="67" t="n">
        <f aca="false">F43-J43</f>
        <v>19705358.4196093</v>
      </c>
      <c r="I43" s="67" t="n">
        <f aca="false">G43-K43</f>
        <v>18913759.7385815</v>
      </c>
      <c r="J43" s="163" t="n">
        <f aca="false">low_v2_m!J31</f>
        <v>484069.35113101</v>
      </c>
      <c r="K43" s="163" t="n">
        <f aca="false">low_v2_m!K31</f>
        <v>469547.27059708</v>
      </c>
      <c r="L43" s="67" t="n">
        <f aca="false">H43-I43</f>
        <v>791598.681027807</v>
      </c>
      <c r="M43" s="67" t="n">
        <f aca="false">J43-K43</f>
        <v>14522.0805339304</v>
      </c>
      <c r="N43" s="163" t="n">
        <f aca="false">SUM(low_v5_m!C31:J31)</f>
        <v>3318341.58422763</v>
      </c>
      <c r="O43" s="7"/>
      <c r="P43" s="7"/>
      <c r="Q43" s="67" t="n">
        <f aca="false">I43*5.5017049523</f>
        <v>104057925.620366</v>
      </c>
      <c r="R43" s="67"/>
      <c r="S43" s="67"/>
      <c r="T43" s="7"/>
      <c r="U43" s="7"/>
      <c r="V43" s="67" t="n">
        <f aca="false">K43*5.5017049523</f>
        <v>2583310.5439829</v>
      </c>
      <c r="W43" s="67" t="n">
        <f aca="false">M43*5.5017049523</f>
        <v>79896.2023912243</v>
      </c>
      <c r="X43" s="67" t="n">
        <f aca="false">N43*5.1890047538+L43*5.5017049523</f>
        <v>21574032.6389342</v>
      </c>
      <c r="Y43" s="67" t="n">
        <f aca="false">N43*5.1890047538</f>
        <v>17218890.2552894</v>
      </c>
      <c r="Z43" s="67" t="n">
        <f aca="false">L43*5.5017049523</f>
        <v>4355142.38364484</v>
      </c>
      <c r="AA43" s="67" t="n">
        <f aca="false">IFE_cost_central!B31</f>
        <v>0</v>
      </c>
      <c r="AB43" s="67" t="n">
        <f aca="false">AA43*$AC$13</f>
        <v>0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3" t="n">
        <f aca="false">low_v2_m!D32+temporary_pension_bonus_low!B32</f>
        <v>19206110.4503148</v>
      </c>
      <c r="G44" s="163" t="n">
        <f aca="false">low_v2_m!E32+temporary_pension_bonus_low!B32</f>
        <v>18436935.8694662</v>
      </c>
      <c r="H44" s="67" t="n">
        <f aca="false">F44-J44</f>
        <v>18724534.6298971</v>
      </c>
      <c r="I44" s="67" t="n">
        <f aca="false">G44-K44</f>
        <v>17969807.323661</v>
      </c>
      <c r="J44" s="163" t="n">
        <f aca="false">low_v2_m!J32</f>
        <v>481575.820417778</v>
      </c>
      <c r="K44" s="163" t="n">
        <f aca="false">low_v2_m!K32</f>
        <v>467128.545805245</v>
      </c>
      <c r="L44" s="67" t="n">
        <f aca="false">H44-I44</f>
        <v>754727.306236099</v>
      </c>
      <c r="M44" s="67" t="n">
        <f aca="false">J44-K44</f>
        <v>14447.2746125333</v>
      </c>
      <c r="N44" s="163" t="n">
        <f aca="false">SUM(low_v5_m!C32:J32)</f>
        <v>3044366.77496718</v>
      </c>
      <c r="O44" s="7"/>
      <c r="P44" s="7"/>
      <c r="Q44" s="67" t="n">
        <f aca="false">I44*5.5017049523</f>
        <v>98864577.9444624</v>
      </c>
      <c r="R44" s="67"/>
      <c r="S44" s="67"/>
      <c r="T44" s="7"/>
      <c r="U44" s="7"/>
      <c r="V44" s="67" t="n">
        <f aca="false">K44*5.5017049523</f>
        <v>2570003.43381741</v>
      </c>
      <c r="W44" s="67" t="n">
        <f aca="false">M44*5.5017049523</f>
        <v>79484.6422830124</v>
      </c>
      <c r="X44" s="67" t="n">
        <f aca="false">N44*5.1890047538+L44*5.5017049523</f>
        <v>19949520.6259707</v>
      </c>
      <c r="Y44" s="67" t="n">
        <f aca="false">N44*5.1890047538</f>
        <v>15797233.6676155</v>
      </c>
      <c r="Z44" s="67" t="n">
        <f aca="false">L44*5.5017049523</f>
        <v>4152286.95835519</v>
      </c>
      <c r="AA44" s="67" t="n">
        <f aca="false">IFE_cost_central!B32</f>
        <v>0</v>
      </c>
      <c r="AB44" s="67" t="n">
        <f aca="false">AA44*$AC$13</f>
        <v>0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3" t="n">
        <f aca="false">low_v2_m!D33+temporary_pension_bonus_low!B33</f>
        <v>21080083.5793535</v>
      </c>
      <c r="G45" s="163" t="n">
        <f aca="false">low_v2_m!E33+temporary_pension_bonus_low!B33</f>
        <v>20233271.4157282</v>
      </c>
      <c r="H45" s="67" t="n">
        <f aca="false">F45-J45</f>
        <v>20543997.9719436</v>
      </c>
      <c r="I45" s="67" t="n">
        <f aca="false">G45-K45</f>
        <v>19713268.3765406</v>
      </c>
      <c r="J45" s="163" t="n">
        <f aca="false">low_v2_m!J33</f>
        <v>536085.607409926</v>
      </c>
      <c r="K45" s="163" t="n">
        <f aca="false">low_v2_m!K33</f>
        <v>520003.039187628</v>
      </c>
      <c r="L45" s="67" t="n">
        <f aca="false">H45-I45</f>
        <v>830729.595403027</v>
      </c>
      <c r="M45" s="67" t="n">
        <f aca="false">J45-K45</f>
        <v>16082.5682222979</v>
      </c>
      <c r="N45" s="163" t="n">
        <f aca="false">SUM(low_v5_m!C33:J33)</f>
        <v>3475461.68897669</v>
      </c>
      <c r="O45" s="7"/>
      <c r="P45" s="7"/>
      <c r="Q45" s="67" t="n">
        <f aca="false">I45*5.5017049523</f>
        <v>108456586.253232</v>
      </c>
      <c r="R45" s="67"/>
      <c r="S45" s="67"/>
      <c r="T45" s="7"/>
      <c r="U45" s="7"/>
      <c r="V45" s="67" t="n">
        <f aca="false">K45*5.5017049523</f>
        <v>2860903.29590962</v>
      </c>
      <c r="W45" s="67" t="n">
        <f aca="false">M45*5.5017049523</f>
        <v>88481.5452343189</v>
      </c>
      <c r="X45" s="67" t="n">
        <f aca="false">N45*5.1890047538+L45*5.5017049523</f>
        <v>22604616.3548008</v>
      </c>
      <c r="Y45" s="67" t="n">
        <f aca="false">N45*5.1890047538</f>
        <v>18034187.2257498</v>
      </c>
      <c r="Z45" s="67" t="n">
        <f aca="false">L45*5.5017049523</f>
        <v>4570429.12905101</v>
      </c>
      <c r="AA45" s="67" t="n">
        <f aca="false">IFE_cost_central!B33</f>
        <v>0</v>
      </c>
      <c r="AB45" s="67" t="n">
        <f aca="false">AA45*$AC$13</f>
        <v>0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9"/>
      <c r="B46" s="5"/>
      <c r="C46" s="159" t="n">
        <f aca="false">C42+1</f>
        <v>2023</v>
      </c>
      <c r="D46" s="159" t="n">
        <f aca="false">D42</f>
        <v>1</v>
      </c>
      <c r="E46" s="159" t="n">
        <v>193</v>
      </c>
      <c r="F46" s="161" t="n">
        <f aca="false">low_v2_m!D34+temporary_pension_bonus_low!B34</f>
        <v>20056470.210138</v>
      </c>
      <c r="G46" s="161" t="n">
        <f aca="false">low_v2_m!E34+temporary_pension_bonus_low!B34</f>
        <v>19249656.2080192</v>
      </c>
      <c r="H46" s="8" t="n">
        <f aca="false">F46-J46</f>
        <v>19534052.3984582</v>
      </c>
      <c r="I46" s="8" t="n">
        <f aca="false">G46-K46</f>
        <v>18742910.9306897</v>
      </c>
      <c r="J46" s="161" t="n">
        <f aca="false">low_v2_m!J34</f>
        <v>522417.811679863</v>
      </c>
      <c r="K46" s="161" t="n">
        <f aca="false">low_v2_m!K34</f>
        <v>506745.277329467</v>
      </c>
      <c r="L46" s="8" t="n">
        <f aca="false">H46-I46</f>
        <v>791141.467768487</v>
      </c>
      <c r="M46" s="8" t="n">
        <f aca="false">J46-K46</f>
        <v>15672.5343503959</v>
      </c>
      <c r="N46" s="161" t="n">
        <f aca="false">SUM(low_v5_m!C34:J34)</f>
        <v>3877147.79346913</v>
      </c>
      <c r="O46" s="5"/>
      <c r="P46" s="5"/>
      <c r="Q46" s="8" t="n">
        <f aca="false">I46*5.5017049523</f>
        <v>103117965.887893</v>
      </c>
      <c r="R46" s="8"/>
      <c r="S46" s="8"/>
      <c r="T46" s="5"/>
      <c r="U46" s="5"/>
      <c r="V46" s="8" t="n">
        <f aca="false">K46*5.5017049523</f>
        <v>2787963.00183816</v>
      </c>
      <c r="W46" s="8" t="n">
        <f aca="false">M46*5.5017049523</f>
        <v>86225.659850665</v>
      </c>
      <c r="X46" s="8" t="n">
        <f aca="false">N46*5.1890047538+L46*5.5017049523</f>
        <v>24471165.2626883</v>
      </c>
      <c r="Y46" s="8" t="n">
        <f aca="false">N46*5.1890047538</f>
        <v>20118538.3314965</v>
      </c>
      <c r="Z46" s="8" t="n">
        <f aca="false">L46*5.5017049523</f>
        <v>4352626.93119177</v>
      </c>
      <c r="AA46" s="8" t="n">
        <f aca="false">IFE_cost_central!B34</f>
        <v>0</v>
      </c>
      <c r="AB46" s="8" t="n">
        <f aca="false">AA46*$AC$13</f>
        <v>0</v>
      </c>
      <c r="AC46" s="8"/>
      <c r="AD46" s="8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59"/>
      <c r="BC46" s="159"/>
      <c r="BD46" s="159"/>
      <c r="BE46" s="159"/>
      <c r="BF46" s="159"/>
      <c r="BG46" s="159"/>
      <c r="BH46" s="159"/>
      <c r="BI46" s="159"/>
      <c r="BJ46" s="159"/>
      <c r="BK46" s="159"/>
      <c r="BL46" s="159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3" t="n">
        <f aca="false">low_v2_m!D35+temporary_pension_bonus_low!B35</f>
        <v>21674830.6487913</v>
      </c>
      <c r="G47" s="163" t="n">
        <f aca="false">low_v2_m!E35+temporary_pension_bonus_low!B35</f>
        <v>20802629.0535485</v>
      </c>
      <c r="H47" s="67" t="n">
        <f aca="false">F47-J47</f>
        <v>21095170.9450716</v>
      </c>
      <c r="I47" s="67" t="n">
        <f aca="false">G47-K47</f>
        <v>20240359.1409404</v>
      </c>
      <c r="J47" s="163" t="n">
        <f aca="false">low_v2_m!J35</f>
        <v>579659.7037197</v>
      </c>
      <c r="K47" s="163" t="n">
        <f aca="false">low_v2_m!K35</f>
        <v>562269.912608109</v>
      </c>
      <c r="L47" s="67" t="n">
        <f aca="false">H47-I47</f>
        <v>854811.804131184</v>
      </c>
      <c r="M47" s="67" t="n">
        <f aca="false">J47-K47</f>
        <v>17389.7911115912</v>
      </c>
      <c r="N47" s="163" t="n">
        <f aca="false">SUM(low_v5_m!C35:J35)</f>
        <v>3604074.44802552</v>
      </c>
      <c r="O47" s="7"/>
      <c r="P47" s="7"/>
      <c r="Q47" s="67" t="n">
        <f aca="false">I47*5.5017049523</f>
        <v>111356484.122042</v>
      </c>
      <c r="R47" s="67"/>
      <c r="S47" s="67"/>
      <c r="T47" s="7"/>
      <c r="U47" s="7"/>
      <c r="V47" s="67" t="n">
        <f aca="false">K47*5.5017049523</f>
        <v>3093443.16272532</v>
      </c>
      <c r="W47" s="67" t="n">
        <f aca="false">M47*5.5017049523</f>
        <v>95673.4998781036</v>
      </c>
      <c r="X47" s="67" t="n">
        <f aca="false">N47*5.1890047538+L47*5.5017049523</f>
        <v>23404481.7799266</v>
      </c>
      <c r="Y47" s="67" t="n">
        <f aca="false">N47*5.1890047538</f>
        <v>18701559.4438535</v>
      </c>
      <c r="Z47" s="67" t="n">
        <f aca="false">L47*5.5017049523</f>
        <v>4702922.33607303</v>
      </c>
      <c r="AA47" s="67" t="n">
        <f aca="false">IFE_cost_central!B35</f>
        <v>0</v>
      </c>
      <c r="AB47" s="67" t="n">
        <f aca="false">AA47*$AC$13</f>
        <v>0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3" t="n">
        <f aca="false">low_v2_m!D36+temporary_pension_bonus_low!B36</f>
        <v>20693244.8977821</v>
      </c>
      <c r="G48" s="163" t="n">
        <f aca="false">low_v2_m!E36+temporary_pension_bonus_low!B36</f>
        <v>19859159.0489962</v>
      </c>
      <c r="H48" s="67" t="n">
        <f aca="false">F48-J48</f>
        <v>20136102.23609</v>
      </c>
      <c r="I48" s="67" t="n">
        <f aca="false">G48-K48</f>
        <v>19318730.6671549</v>
      </c>
      <c r="J48" s="163" t="n">
        <f aca="false">low_v2_m!J36</f>
        <v>557142.661692099</v>
      </c>
      <c r="K48" s="163" t="n">
        <f aca="false">low_v2_m!K36</f>
        <v>540428.381841336</v>
      </c>
      <c r="L48" s="67" t="n">
        <f aca="false">H48-I48</f>
        <v>817371.568935063</v>
      </c>
      <c r="M48" s="67" t="n">
        <f aca="false">J48-K48</f>
        <v>16714.279850763</v>
      </c>
      <c r="N48" s="163" t="n">
        <f aca="false">SUM(low_v5_m!C36:J36)</f>
        <v>3296666.64895778</v>
      </c>
      <c r="O48" s="7"/>
      <c r="P48" s="7"/>
      <c r="Q48" s="67" t="n">
        <f aca="false">I48*5.5017049523</f>
        <v>106285956.183636</v>
      </c>
      <c r="R48" s="67"/>
      <c r="S48" s="67"/>
      <c r="T48" s="7"/>
      <c r="U48" s="7"/>
      <c r="V48" s="67" t="n">
        <f aca="false">K48*5.5017049523</f>
        <v>2973277.50473995</v>
      </c>
      <c r="W48" s="67" t="n">
        <f aca="false">M48*5.5017049523</f>
        <v>91957.0362290711</v>
      </c>
      <c r="X48" s="67" t="n">
        <f aca="false">N48*5.1890047538+L48*5.5017049523</f>
        <v>21603356.1218151</v>
      </c>
      <c r="Y48" s="67" t="n">
        <f aca="false">N48*5.1890047538</f>
        <v>17106418.9131359</v>
      </c>
      <c r="Z48" s="67" t="n">
        <f aca="false">L48*5.5017049523</f>
        <v>4496937.20867926</v>
      </c>
      <c r="AA48" s="67" t="n">
        <f aca="false">IFE_cost_central!B36</f>
        <v>0</v>
      </c>
      <c r="AB48" s="67" t="n">
        <f aca="false">AA48*$AC$13</f>
        <v>0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3" t="n">
        <f aca="false">low_v2_m!D37+temporary_pension_bonus_low!B37</f>
        <v>22223048.7634575</v>
      </c>
      <c r="G49" s="163" t="n">
        <f aca="false">low_v2_m!E37+temporary_pension_bonus_low!B37</f>
        <v>21326506.3424278</v>
      </c>
      <c r="H49" s="67" t="n">
        <f aca="false">F49-J49</f>
        <v>21602998.6167436</v>
      </c>
      <c r="I49" s="67" t="n">
        <f aca="false">G49-K49</f>
        <v>20725057.7001153</v>
      </c>
      <c r="J49" s="163" t="n">
        <f aca="false">low_v2_m!J37</f>
        <v>620050.146713867</v>
      </c>
      <c r="K49" s="163" t="n">
        <f aca="false">low_v2_m!K37</f>
        <v>601448.642312452</v>
      </c>
      <c r="L49" s="67" t="n">
        <f aca="false">H49-I49</f>
        <v>877940.916628268</v>
      </c>
      <c r="M49" s="67" t="n">
        <f aca="false">J49-K49</f>
        <v>18601.5044014159</v>
      </c>
      <c r="N49" s="163" t="n">
        <f aca="false">SUM(low_v5_m!C37:J37)</f>
        <v>3650752.94993018</v>
      </c>
      <c r="O49" s="7"/>
      <c r="P49" s="7"/>
      <c r="Q49" s="67" t="n">
        <f aca="false">I49*5.5017049523</f>
        <v>114023152.585428</v>
      </c>
      <c r="R49" s="67"/>
      <c r="S49" s="67"/>
      <c r="T49" s="7"/>
      <c r="U49" s="7"/>
      <c r="V49" s="67" t="n">
        <f aca="false">K49*5.5017049523</f>
        <v>3308992.97396453</v>
      </c>
      <c r="W49" s="67" t="n">
        <f aca="false">M49*5.5017049523</f>
        <v>102339.9888855</v>
      </c>
      <c r="X49" s="67" t="n">
        <f aca="false">N49*5.1890047538+L49*5.5017049523</f>
        <v>23773946.3009776</v>
      </c>
      <c r="Y49" s="67" t="n">
        <f aca="false">N49*5.1890047538</f>
        <v>18943774.4121371</v>
      </c>
      <c r="Z49" s="67" t="n">
        <f aca="false">L49*5.5017049523</f>
        <v>4830171.88884054</v>
      </c>
      <c r="AA49" s="67" t="n">
        <f aca="false">IFE_cost_central!B37</f>
        <v>0</v>
      </c>
      <c r="AB49" s="67" t="n">
        <f aca="false">AA49*$AC$13</f>
        <v>0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9"/>
      <c r="B50" s="5"/>
      <c r="C50" s="159" t="n">
        <f aca="false">C46+1</f>
        <v>2024</v>
      </c>
      <c r="D50" s="159" t="n">
        <f aca="false">D46</f>
        <v>1</v>
      </c>
      <c r="E50" s="159" t="n">
        <v>197</v>
      </c>
      <c r="F50" s="161" t="n">
        <f aca="false">low_v2_m!D38+temporary_pension_bonus_low!B38</f>
        <v>21368374.3719135</v>
      </c>
      <c r="G50" s="161" t="n">
        <f aca="false">low_v2_m!E38+temporary_pension_bonus_low!B38</f>
        <v>20504730.3500528</v>
      </c>
      <c r="H50" s="8" t="n">
        <f aca="false">F50-J50</f>
        <v>20738315.4429865</v>
      </c>
      <c r="I50" s="8" t="n">
        <f aca="false">G50-K50</f>
        <v>19893573.1889936</v>
      </c>
      <c r="J50" s="161" t="n">
        <f aca="false">low_v2_m!J38</f>
        <v>630058.928926949</v>
      </c>
      <c r="K50" s="161" t="n">
        <f aca="false">low_v2_m!K38</f>
        <v>611157.16105914</v>
      </c>
      <c r="L50" s="8" t="n">
        <f aca="false">H50-I50</f>
        <v>844742.253992919</v>
      </c>
      <c r="M50" s="8" t="n">
        <f aca="false">J50-K50</f>
        <v>18901.7678678085</v>
      </c>
      <c r="N50" s="161" t="n">
        <f aca="false">SUM(low_v5_m!C38:J38)</f>
        <v>4103075.00012398</v>
      </c>
      <c r="O50" s="5"/>
      <c r="P50" s="5"/>
      <c r="Q50" s="8" t="n">
        <f aca="false">I50*5.5017049523</f>
        <v>109448570.132829</v>
      </c>
      <c r="R50" s="8"/>
      <c r="S50" s="8"/>
      <c r="T50" s="5"/>
      <c r="U50" s="5"/>
      <c r="V50" s="8" t="n">
        <f aca="false">K50*5.5017049523</f>
        <v>3362406.37963268</v>
      </c>
      <c r="W50" s="8" t="n">
        <f aca="false">M50*5.5017049523</f>
        <v>103991.949885547</v>
      </c>
      <c r="X50" s="8" t="n">
        <f aca="false">N50*5.1890047538+L50*5.5017049523</f>
        <v>25938398.3230512</v>
      </c>
      <c r="Y50" s="8" t="n">
        <f aca="false">N50*5.1890047538</f>
        <v>21290875.6808413</v>
      </c>
      <c r="Z50" s="8" t="n">
        <f aca="false">L50*5.5017049523</f>
        <v>4647522.64220991</v>
      </c>
      <c r="AA50" s="8" t="n">
        <f aca="false">IFE_cost_central!B38</f>
        <v>0</v>
      </c>
      <c r="AB50" s="8" t="n">
        <f aca="false">AA50*$AC$13</f>
        <v>0</v>
      </c>
      <c r="AC50" s="8"/>
      <c r="AD50" s="8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  <c r="AW50" s="159"/>
      <c r="AX50" s="159"/>
      <c r="AY50" s="159"/>
      <c r="AZ50" s="159"/>
      <c r="BA50" s="159"/>
      <c r="BB50" s="159"/>
      <c r="BC50" s="159"/>
      <c r="BD50" s="159"/>
      <c r="BE50" s="159"/>
      <c r="BF50" s="159"/>
      <c r="BG50" s="159"/>
      <c r="BH50" s="159"/>
      <c r="BI50" s="159"/>
      <c r="BJ50" s="159"/>
      <c r="BK50" s="159"/>
      <c r="BL50" s="159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3" t="n">
        <f aca="false">low_v2_m!D39+temporary_pension_bonus_low!B39</f>
        <v>22920587.6514478</v>
      </c>
      <c r="G51" s="163" t="n">
        <f aca="false">low_v2_m!E39+temporary_pension_bonus_low!B39</f>
        <v>21992323.7105906</v>
      </c>
      <c r="H51" s="67" t="n">
        <f aca="false">F51-J51</f>
        <v>22235024.2109383</v>
      </c>
      <c r="I51" s="67" t="n">
        <f aca="false">G51-K51</f>
        <v>21327327.1732964</v>
      </c>
      <c r="J51" s="163" t="n">
        <f aca="false">low_v2_m!J39</f>
        <v>685563.440509507</v>
      </c>
      <c r="K51" s="163" t="n">
        <f aca="false">low_v2_m!K39</f>
        <v>664996.537294222</v>
      </c>
      <c r="L51" s="67" t="n">
        <f aca="false">H51-I51</f>
        <v>907697.037641909</v>
      </c>
      <c r="M51" s="67" t="n">
        <f aca="false">J51-K51</f>
        <v>20566.9032152853</v>
      </c>
      <c r="N51" s="163" t="n">
        <f aca="false">SUM(low_v5_m!C39:J39)</f>
        <v>3705218.72388093</v>
      </c>
      <c r="O51" s="7"/>
      <c r="P51" s="7"/>
      <c r="Q51" s="67" t="n">
        <f aca="false">I51*5.5017049523</f>
        <v>117336661.528647</v>
      </c>
      <c r="R51" s="67"/>
      <c r="S51" s="67"/>
      <c r="T51" s="7"/>
      <c r="U51" s="7"/>
      <c r="V51" s="67" t="n">
        <f aca="false">K51*5.5017049523</f>
        <v>3658614.74249397</v>
      </c>
      <c r="W51" s="67" t="n">
        <f aca="false">M51*5.5017049523</f>
        <v>113153.03327301</v>
      </c>
      <c r="X51" s="67" t="n">
        <f aca="false">N51*5.1890047538+L51*5.5017049523</f>
        <v>24220278.8592695</v>
      </c>
      <c r="Y51" s="67" t="n">
        <f aca="false">N51*5.1890047538</f>
        <v>19226397.5720869</v>
      </c>
      <c r="Z51" s="67" t="n">
        <f aca="false">L51*5.5017049523</f>
        <v>4993881.28718253</v>
      </c>
      <c r="AA51" s="67" t="n">
        <f aca="false">IFE_cost_central!B39</f>
        <v>0</v>
      </c>
      <c r="AB51" s="67" t="n">
        <f aca="false">AA51*$AC$13</f>
        <v>0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3" t="n">
        <f aca="false">low_v2_m!D40+temporary_pension_bonus_low!B40</f>
        <v>22083045.8944897</v>
      </c>
      <c r="G52" s="163" t="n">
        <f aca="false">low_v2_m!E40+temporary_pension_bonus_low!B40</f>
        <v>21186880.9727572</v>
      </c>
      <c r="H52" s="67" t="n">
        <f aca="false">F52-J52</f>
        <v>21414424.917097</v>
      </c>
      <c r="I52" s="67" t="n">
        <f aca="false">G52-K52</f>
        <v>20538318.6246863</v>
      </c>
      <c r="J52" s="163" t="n">
        <f aca="false">low_v2_m!J40</f>
        <v>668620.977392704</v>
      </c>
      <c r="K52" s="163" t="n">
        <f aca="false">low_v2_m!K40</f>
        <v>648562.348070923</v>
      </c>
      <c r="L52" s="67" t="n">
        <f aca="false">H52-I52</f>
        <v>876106.292410735</v>
      </c>
      <c r="M52" s="67" t="n">
        <f aca="false">J52-K52</f>
        <v>20058.6293217812</v>
      </c>
      <c r="N52" s="163" t="n">
        <f aca="false">SUM(low_v5_m!C40:J40)</f>
        <v>3497606.33027162</v>
      </c>
      <c r="O52" s="7"/>
      <c r="P52" s="7"/>
      <c r="Q52" s="67" t="n">
        <f aca="false">I52*5.5017049523</f>
        <v>112995769.289352</v>
      </c>
      <c r="R52" s="67"/>
      <c r="S52" s="67"/>
      <c r="T52" s="7"/>
      <c r="U52" s="7"/>
      <c r="V52" s="67" t="n">
        <f aca="false">K52*5.5017049523</f>
        <v>3568198.68225711</v>
      </c>
      <c r="W52" s="67" t="n">
        <f aca="false">M52*5.5017049523</f>
        <v>110356.660275994</v>
      </c>
      <c r="X52" s="67" t="n">
        <f aca="false">N52*5.1890047538+L52*5.5017049523</f>
        <v>22969174.2023978</v>
      </c>
      <c r="Y52" s="67" t="n">
        <f aca="false">N52*5.1890047538</f>
        <v>18149095.8747004</v>
      </c>
      <c r="Z52" s="67" t="n">
        <f aca="false">L52*5.5017049523</f>
        <v>4820078.32769733</v>
      </c>
      <c r="AA52" s="67" t="n">
        <f aca="false">IFE_cost_central!B40</f>
        <v>0</v>
      </c>
      <c r="AB52" s="67" t="n">
        <f aca="false">AA52*$AC$13</f>
        <v>0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3" t="n">
        <f aca="false">low_v2_m!D41+temporary_pension_bonus_low!B41</f>
        <v>23497719.065373</v>
      </c>
      <c r="G53" s="163" t="n">
        <f aca="false">low_v2_m!E41+temporary_pension_bonus_low!B41</f>
        <v>22542377.0515449</v>
      </c>
      <c r="H53" s="67" t="n">
        <f aca="false">F53-J53</f>
        <v>22710796.9785409</v>
      </c>
      <c r="I53" s="67" t="n">
        <f aca="false">G53-K53</f>
        <v>21779062.6273177</v>
      </c>
      <c r="J53" s="163" t="n">
        <f aca="false">low_v2_m!J41</f>
        <v>786922.086832142</v>
      </c>
      <c r="K53" s="163" t="n">
        <f aca="false">low_v2_m!K41</f>
        <v>763314.424227178</v>
      </c>
      <c r="L53" s="67" t="n">
        <f aca="false">H53-I53</f>
        <v>931734.351223122</v>
      </c>
      <c r="M53" s="67" t="n">
        <f aca="false">J53-K53</f>
        <v>23607.6626049642</v>
      </c>
      <c r="N53" s="163" t="n">
        <f aca="false">SUM(low_v5_m!C41:J41)</f>
        <v>3831979.5837181</v>
      </c>
      <c r="O53" s="7"/>
      <c r="P53" s="7"/>
      <c r="Q53" s="67" t="n">
        <f aca="false">I53*5.5017049523</f>
        <v>119821976.713166</v>
      </c>
      <c r="R53" s="67"/>
      <c r="S53" s="67"/>
      <c r="T53" s="7"/>
      <c r="U53" s="7"/>
      <c r="V53" s="67" t="n">
        <f aca="false">K53*5.5017049523</f>
        <v>4199530.74793269</v>
      </c>
      <c r="W53" s="67" t="n">
        <f aca="false">M53*5.5017049523</f>
        <v>129882.394265959</v>
      </c>
      <c r="X53" s="67" t="n">
        <f aca="false">N53*5.1890047538+L53*5.5017049523</f>
        <v>25010287.7707301</v>
      </c>
      <c r="Y53" s="67" t="n">
        <f aca="false">N53*5.1890047538</f>
        <v>19884160.2763778</v>
      </c>
      <c r="Z53" s="67" t="n">
        <f aca="false">L53*5.5017049523</f>
        <v>5126127.49435228</v>
      </c>
      <c r="AA53" s="67" t="n">
        <f aca="false">IFE_cost_central!B41</f>
        <v>0</v>
      </c>
      <c r="AB53" s="67" t="n">
        <f aca="false">AA53*$AC$13</f>
        <v>0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9"/>
      <c r="B54" s="5"/>
      <c r="C54" s="159" t="n">
        <f aca="false">C50+1</f>
        <v>2025</v>
      </c>
      <c r="D54" s="159" t="n">
        <f aca="false">D50</f>
        <v>1</v>
      </c>
      <c r="E54" s="159" t="n">
        <v>201</v>
      </c>
      <c r="F54" s="161" t="n">
        <f aca="false">low_v2_m!D42+temporary_pension_bonus_low!B42</f>
        <v>22679381.7708946</v>
      </c>
      <c r="G54" s="161" t="n">
        <f aca="false">low_v2_m!E42+temporary_pension_bonus_low!B42</f>
        <v>21756092.8952268</v>
      </c>
      <c r="H54" s="8" t="n">
        <f aca="false">F54-J54</f>
        <v>21845858.4620146</v>
      </c>
      <c r="I54" s="8" t="n">
        <f aca="false">G54-K54</f>
        <v>20947575.2856132</v>
      </c>
      <c r="J54" s="161" t="n">
        <f aca="false">low_v2_m!J42</f>
        <v>833523.30887999</v>
      </c>
      <c r="K54" s="161" t="n">
        <f aca="false">low_v2_m!K42</f>
        <v>808517.609613591</v>
      </c>
      <c r="L54" s="8" t="n">
        <f aca="false">H54-I54</f>
        <v>898283.176401463</v>
      </c>
      <c r="M54" s="8" t="n">
        <f aca="false">J54-K54</f>
        <v>25005.6992663995</v>
      </c>
      <c r="N54" s="161" t="n">
        <f aca="false">SUM(low_v5_m!C42:J42)</f>
        <v>4254166.27675239</v>
      </c>
      <c r="O54" s="5"/>
      <c r="P54" s="5"/>
      <c r="Q54" s="8" t="n">
        <f aca="false">I54*5.5017049523</f>
        <v>115247378.687535</v>
      </c>
      <c r="R54" s="8"/>
      <c r="S54" s="8"/>
      <c r="T54" s="5"/>
      <c r="U54" s="5"/>
      <c r="V54" s="8" t="n">
        <f aca="false">K54*5.5017049523</f>
        <v>4448225.33683285</v>
      </c>
      <c r="W54" s="8" t="n">
        <f aca="false">M54*5.5017049523</f>
        <v>137573.979489675</v>
      </c>
      <c r="X54" s="8" t="n">
        <f aca="false">N54*5.1890047538+L54*5.5017049523</f>
        <v>27016978.0336995</v>
      </c>
      <c r="Y54" s="8" t="n">
        <f aca="false">N54*5.1890047538</f>
        <v>22074889.0335238</v>
      </c>
      <c r="Z54" s="8" t="n">
        <f aca="false">L54*5.5017049523</f>
        <v>4942089.0001757</v>
      </c>
      <c r="AA54" s="8" t="n">
        <f aca="false">IFE_cost_central!B42</f>
        <v>0</v>
      </c>
      <c r="AB54" s="8" t="n">
        <f aca="false">AA54*$AC$13</f>
        <v>0</v>
      </c>
      <c r="AC54" s="8"/>
      <c r="AD54" s="8"/>
      <c r="AE54" s="159"/>
      <c r="AF54" s="159"/>
      <c r="AG54" s="159"/>
      <c r="AH54" s="159"/>
      <c r="AI54" s="159"/>
      <c r="AJ54" s="159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59"/>
      <c r="BC54" s="159"/>
      <c r="BD54" s="159"/>
      <c r="BE54" s="159"/>
      <c r="BF54" s="159"/>
      <c r="BG54" s="159"/>
      <c r="BH54" s="159"/>
      <c r="BI54" s="159"/>
      <c r="BJ54" s="159"/>
      <c r="BK54" s="159"/>
      <c r="BL54" s="159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3" t="n">
        <f aca="false">low_v2_m!D43+temporary_pension_bonus_low!B43</f>
        <v>24069051.6838865</v>
      </c>
      <c r="G55" s="163" t="n">
        <f aca="false">low_v2_m!E43+temporary_pension_bonus_low!B43</f>
        <v>23087447.3843463</v>
      </c>
      <c r="H55" s="67" t="n">
        <f aca="false">F55-J55</f>
        <v>23124360.9412676</v>
      </c>
      <c r="I55" s="67" t="n">
        <f aca="false">G55-K55</f>
        <v>22171097.3640059</v>
      </c>
      <c r="J55" s="163" t="n">
        <f aca="false">low_v2_m!J43</f>
        <v>944690.742618911</v>
      </c>
      <c r="K55" s="163" t="n">
        <f aca="false">low_v2_m!K43</f>
        <v>916350.020340344</v>
      </c>
      <c r="L55" s="67" t="n">
        <f aca="false">H55-I55</f>
        <v>953263.577261686</v>
      </c>
      <c r="M55" s="67" t="n">
        <f aca="false">J55-K55</f>
        <v>28340.7222785674</v>
      </c>
      <c r="N55" s="163" t="n">
        <f aca="false">SUM(low_v5_m!C43:J43)</f>
        <v>3863603.61550638</v>
      </c>
      <c r="O55" s="7"/>
      <c r="P55" s="7"/>
      <c r="Q55" s="67" t="n">
        <f aca="false">I55*5.5017049523</f>
        <v>121978836.165477</v>
      </c>
      <c r="R55" s="67"/>
      <c r="S55" s="67"/>
      <c r="T55" s="7"/>
      <c r="U55" s="7"/>
      <c r="V55" s="67" t="n">
        <f aca="false">K55*5.5017049523</f>
        <v>5041487.44494668</v>
      </c>
      <c r="W55" s="67" t="n">
        <f aca="false">M55*5.5017049523</f>
        <v>155922.292111753</v>
      </c>
      <c r="X55" s="67" t="n">
        <f aca="false">N55*5.1890047538+L55*5.5017049523</f>
        <v>25292832.4715293</v>
      </c>
      <c r="Y55" s="67" t="n">
        <f aca="false">N55*5.1890047538</f>
        <v>20048257.5276615</v>
      </c>
      <c r="Z55" s="67" t="n">
        <f aca="false">L55*5.5017049523</f>
        <v>5244574.94386783</v>
      </c>
      <c r="AA55" s="67" t="n">
        <f aca="false">IFE_cost_central!B43</f>
        <v>0</v>
      </c>
      <c r="AB55" s="67" t="n">
        <f aca="false">AA55*$AC$13</f>
        <v>0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3" t="n">
        <f aca="false">low_v2_m!D44+temporary_pension_bonus_low!B44</f>
        <v>23367746.0566517</v>
      </c>
      <c r="G56" s="163" t="n">
        <f aca="false">low_v2_m!E44+temporary_pension_bonus_low!B44</f>
        <v>22413959.7375782</v>
      </c>
      <c r="H56" s="67" t="n">
        <f aca="false">F56-J56</f>
        <v>22360057.9152115</v>
      </c>
      <c r="I56" s="67" t="n">
        <f aca="false">G56-K56</f>
        <v>21436502.2403812</v>
      </c>
      <c r="J56" s="163" t="n">
        <f aca="false">low_v2_m!J44</f>
        <v>1007688.14144022</v>
      </c>
      <c r="K56" s="163" t="n">
        <f aca="false">low_v2_m!K44</f>
        <v>977457.497197017</v>
      </c>
      <c r="L56" s="67" t="n">
        <f aca="false">H56-I56</f>
        <v>923555.674830258</v>
      </c>
      <c r="M56" s="67" t="n">
        <f aca="false">J56-K56</f>
        <v>30230.6442432067</v>
      </c>
      <c r="N56" s="163" t="n">
        <f aca="false">SUM(low_v5_m!C44:J44)</f>
        <v>3577412.70116992</v>
      </c>
      <c r="O56" s="7"/>
      <c r="P56" s="7"/>
      <c r="Q56" s="67" t="n">
        <f aca="false">I56*5.5017049523</f>
        <v>117937310.535895</v>
      </c>
      <c r="R56" s="67"/>
      <c r="S56" s="67"/>
      <c r="T56" s="7"/>
      <c r="U56" s="7"/>
      <c r="V56" s="67" t="n">
        <f aca="false">K56*5.5017049523</f>
        <v>5377682.75299159</v>
      </c>
      <c r="W56" s="67" t="n">
        <f aca="false">M56*5.5017049523</f>
        <v>166320.08514407</v>
      </c>
      <c r="X56" s="67" t="n">
        <f aca="false">N56*5.1890047538+L56*5.5017049523</f>
        <v>23644342.3426136</v>
      </c>
      <c r="Y56" s="67" t="n">
        <f aca="false">N56*5.1890047538</f>
        <v>18563211.5126752</v>
      </c>
      <c r="Z56" s="67" t="n">
        <f aca="false">L56*5.5017049523</f>
        <v>5081130.8299384</v>
      </c>
      <c r="AA56" s="67" t="n">
        <f aca="false">IFE_cost_central!B44</f>
        <v>0</v>
      </c>
      <c r="AB56" s="67" t="n">
        <f aca="false">AA56*$AC$13</f>
        <v>0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3" t="n">
        <f aca="false">low_v2_m!D45+temporary_pension_bonus_low!B45</f>
        <v>24564663.4634059</v>
      </c>
      <c r="G57" s="163" t="n">
        <f aca="false">low_v2_m!E45+temporary_pension_bonus_low!B45</f>
        <v>23560624.8541196</v>
      </c>
      <c r="H57" s="67" t="n">
        <f aca="false">F57-J57</f>
        <v>23448989.2019497</v>
      </c>
      <c r="I57" s="67" t="n">
        <f aca="false">G57-K57</f>
        <v>22478420.8205071</v>
      </c>
      <c r="J57" s="163" t="n">
        <f aca="false">low_v2_m!J45</f>
        <v>1115674.26145616</v>
      </c>
      <c r="K57" s="163" t="n">
        <f aca="false">low_v2_m!K45</f>
        <v>1082204.03361248</v>
      </c>
      <c r="L57" s="67" t="n">
        <f aca="false">H57-I57</f>
        <v>970568.381442603</v>
      </c>
      <c r="M57" s="67" t="n">
        <f aca="false">J57-K57</f>
        <v>33470.2278436848</v>
      </c>
      <c r="N57" s="163" t="n">
        <f aca="false">SUM(low_v5_m!C45:J45)</f>
        <v>3872947.57943959</v>
      </c>
      <c r="O57" s="7"/>
      <c r="P57" s="7"/>
      <c r="Q57" s="67" t="n">
        <f aca="false">I57*5.5017049523</f>
        <v>123669639.148067</v>
      </c>
      <c r="R57" s="67"/>
      <c r="S57" s="67"/>
      <c r="T57" s="7"/>
      <c r="U57" s="7"/>
      <c r="V57" s="67" t="n">
        <f aca="false">K57*5.5017049523</f>
        <v>5953967.2911248</v>
      </c>
      <c r="W57" s="67" t="n">
        <f aca="false">M57*5.5017049523</f>
        <v>184143.31828221</v>
      </c>
      <c r="X57" s="67" t="n">
        <f aca="false">N57*5.1890047538+L57*5.5017049523</f>
        <v>25436524.2716588</v>
      </c>
      <c r="Y57" s="67" t="n">
        <f aca="false">N57*5.1890047538</f>
        <v>20096743.4009303</v>
      </c>
      <c r="Z57" s="67" t="n">
        <f aca="false">L57*5.5017049523</f>
        <v>5339780.87072856</v>
      </c>
      <c r="AA57" s="67" t="n">
        <f aca="false">IFE_cost_central!B45</f>
        <v>0</v>
      </c>
      <c r="AB57" s="67" t="n">
        <f aca="false">AA57*$AC$13</f>
        <v>0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9"/>
      <c r="B58" s="5"/>
      <c r="C58" s="159" t="n">
        <f aca="false">C54+1</f>
        <v>2026</v>
      </c>
      <c r="D58" s="159" t="n">
        <f aca="false">D54</f>
        <v>1</v>
      </c>
      <c r="E58" s="159" t="n">
        <v>205</v>
      </c>
      <c r="F58" s="161" t="n">
        <f aca="false">low_v2_m!D46+temporary_pension_bonus_low!B46</f>
        <v>23852573.7672318</v>
      </c>
      <c r="G58" s="161" t="n">
        <f aca="false">low_v2_m!E46+temporary_pension_bonus_low!B46</f>
        <v>22876938.2301866</v>
      </c>
      <c r="H58" s="8" t="n">
        <f aca="false">F58-J58</f>
        <v>22675493.7743686</v>
      </c>
      <c r="I58" s="8" t="n">
        <f aca="false">G58-K58</f>
        <v>21735170.6371093</v>
      </c>
      <c r="J58" s="161" t="n">
        <f aca="false">low_v2_m!J46</f>
        <v>1177079.9928632</v>
      </c>
      <c r="K58" s="161" t="n">
        <f aca="false">low_v2_m!K46</f>
        <v>1141767.59307731</v>
      </c>
      <c r="L58" s="8" t="n">
        <f aca="false">H58-I58</f>
        <v>940323.137259305</v>
      </c>
      <c r="M58" s="8" t="n">
        <f aca="false">J58-K58</f>
        <v>35312.3997858963</v>
      </c>
      <c r="N58" s="161" t="n">
        <f aca="false">SUM(low_v5_m!C46:J46)</f>
        <v>4384321.44449985</v>
      </c>
      <c r="O58" s="5"/>
      <c r="P58" s="5"/>
      <c r="Q58" s="8" t="n">
        <f aca="false">I58*5.5017049523</f>
        <v>119580495.93327</v>
      </c>
      <c r="R58" s="8"/>
      <c r="S58" s="8"/>
      <c r="T58" s="5"/>
      <c r="U58" s="5"/>
      <c r="V58" s="8" t="n">
        <f aca="false">K58*5.5017049523</f>
        <v>6281668.42120908</v>
      </c>
      <c r="W58" s="8" t="n">
        <f aca="false">M58*5.5017049523</f>
        <v>194278.404779663</v>
      </c>
      <c r="X58" s="8" t="n">
        <f aca="false">N58*5.1890047538+L58*5.5017049523</f>
        <v>27923645.2787188</v>
      </c>
      <c r="Y58" s="8" t="n">
        <f aca="false">N58*5.1890047538</f>
        <v>22750264.817697</v>
      </c>
      <c r="Z58" s="8" t="n">
        <f aca="false">L58*5.5017049523</f>
        <v>5173380.46102179</v>
      </c>
      <c r="AA58" s="8" t="n">
        <f aca="false">IFE_cost_central!B46</f>
        <v>0</v>
      </c>
      <c r="AB58" s="8" t="n">
        <f aca="false">AA58*$AC$13</f>
        <v>0</v>
      </c>
      <c r="AC58" s="8"/>
      <c r="AD58" s="8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59"/>
      <c r="BG58" s="159"/>
      <c r="BH58" s="159"/>
      <c r="BI58" s="159"/>
      <c r="BJ58" s="159"/>
      <c r="BK58" s="159"/>
      <c r="BL58" s="159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3" t="n">
        <f aca="false">low_v2_m!D47+temporary_pension_bonus_low!B47</f>
        <v>25203140.6097043</v>
      </c>
      <c r="G59" s="163" t="n">
        <f aca="false">low_v2_m!E47+temporary_pension_bonus_low!B47</f>
        <v>24171592.5004137</v>
      </c>
      <c r="H59" s="67" t="n">
        <f aca="false">F59-J59</f>
        <v>23901709.3830509</v>
      </c>
      <c r="I59" s="67" t="n">
        <f aca="false">G59-K59</f>
        <v>22909204.21056</v>
      </c>
      <c r="J59" s="163" t="n">
        <f aca="false">low_v2_m!J47</f>
        <v>1301431.22665337</v>
      </c>
      <c r="K59" s="163" t="n">
        <f aca="false">low_v2_m!K47</f>
        <v>1262388.28985377</v>
      </c>
      <c r="L59" s="67" t="n">
        <f aca="false">H59-I59</f>
        <v>992505.172490943</v>
      </c>
      <c r="M59" s="67" t="n">
        <f aca="false">J59-K59</f>
        <v>39042.936799601</v>
      </c>
      <c r="N59" s="163" t="n">
        <f aca="false">SUM(low_v5_m!C47:J47)</f>
        <v>3947627.48200371</v>
      </c>
      <c r="O59" s="7"/>
      <c r="P59" s="7"/>
      <c r="Q59" s="67" t="n">
        <f aca="false">I59*5.5017049523</f>
        <v>126039682.25849</v>
      </c>
      <c r="R59" s="67"/>
      <c r="S59" s="67"/>
      <c r="T59" s="7"/>
      <c r="U59" s="7"/>
      <c r="V59" s="67" t="n">
        <f aca="false">K59*5.5017049523</f>
        <v>6945287.906014</v>
      </c>
      <c r="W59" s="67" t="n">
        <f aca="false">M59*5.5017049523</f>
        <v>214802.7187427</v>
      </c>
      <c r="X59" s="67" t="n">
        <f aca="false">N59*5.1890047538+L59*5.5017049523</f>
        <v>25944728.3930256</v>
      </c>
      <c r="Y59" s="67" t="n">
        <f aca="false">N59*5.1890047538</f>
        <v>20484257.7703488</v>
      </c>
      <c r="Z59" s="67" t="n">
        <f aca="false">L59*5.5017049523</f>
        <v>5460470.62267679</v>
      </c>
      <c r="AA59" s="67" t="n">
        <f aca="false">IFE_cost_central!B47</f>
        <v>0</v>
      </c>
      <c r="AB59" s="67" t="n">
        <f aca="false">AA59*$AC$13</f>
        <v>0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3" t="n">
        <f aca="false">low_v2_m!D48+temporary_pension_bonus_low!B48</f>
        <v>24526738.204167</v>
      </c>
      <c r="G60" s="163" t="n">
        <f aca="false">low_v2_m!E48+temporary_pension_bonus_low!B48</f>
        <v>23522589.655977</v>
      </c>
      <c r="H60" s="67" t="n">
        <f aca="false">F60-J60</f>
        <v>23189121.2528367</v>
      </c>
      <c r="I60" s="67" t="n">
        <f aca="false">G60-K60</f>
        <v>22225101.2131866</v>
      </c>
      <c r="J60" s="163" t="n">
        <f aca="false">low_v2_m!J48</f>
        <v>1337616.95133027</v>
      </c>
      <c r="K60" s="163" t="n">
        <f aca="false">low_v2_m!K48</f>
        <v>1297488.44279036</v>
      </c>
      <c r="L60" s="67" t="n">
        <f aca="false">H60-I60</f>
        <v>964020.03965012</v>
      </c>
      <c r="M60" s="67" t="n">
        <f aca="false">J60-K60</f>
        <v>40128.5085399083</v>
      </c>
      <c r="N60" s="163" t="n">
        <f aca="false">SUM(low_v5_m!C48:J48)</f>
        <v>3737375.39356675</v>
      </c>
      <c r="O60" s="7"/>
      <c r="P60" s="7"/>
      <c r="Q60" s="67" t="n">
        <f aca="false">I60*5.5017049523</f>
        <v>122275949.409957</v>
      </c>
      <c r="R60" s="67"/>
      <c r="S60" s="67"/>
      <c r="T60" s="7"/>
      <c r="U60" s="7"/>
      <c r="V60" s="67" t="n">
        <f aca="false">K60*5.5017049523</f>
        <v>7138398.59125177</v>
      </c>
      <c r="W60" s="67" t="n">
        <f aca="false">M60*5.5017049523</f>
        <v>220775.214162426</v>
      </c>
      <c r="X60" s="67" t="n">
        <f aca="false">N60*5.1890047538+L60*5.5017049523</f>
        <v>24697012.5102125</v>
      </c>
      <c r="Y60" s="67" t="n">
        <f aca="false">N60*5.1890047538</f>
        <v>19393258.683953</v>
      </c>
      <c r="Z60" s="67" t="n">
        <f aca="false">L60*5.5017049523</f>
        <v>5303753.82625951</v>
      </c>
      <c r="AA60" s="67" t="n">
        <f aca="false">IFE_cost_central!B48</f>
        <v>0</v>
      </c>
      <c r="AB60" s="67" t="n">
        <f aca="false">AA60*$AC$13</f>
        <v>0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3" t="n">
        <f aca="false">low_v2_m!D49+temporary_pension_bonus_low!B49</f>
        <v>25862503.3697787</v>
      </c>
      <c r="G61" s="163" t="n">
        <f aca="false">low_v2_m!E49+temporary_pension_bonus_low!B49</f>
        <v>24802935.9234316</v>
      </c>
      <c r="H61" s="67" t="n">
        <f aca="false">F61-J61</f>
        <v>24407388.2491987</v>
      </c>
      <c r="I61" s="67" t="n">
        <f aca="false">G61-K61</f>
        <v>23391474.256469</v>
      </c>
      <c r="J61" s="163" t="n">
        <f aca="false">low_v2_m!J49</f>
        <v>1455115.12057998</v>
      </c>
      <c r="K61" s="163" t="n">
        <f aca="false">low_v2_m!K49</f>
        <v>1411461.66696258</v>
      </c>
      <c r="L61" s="67" t="n">
        <f aca="false">H61-I61</f>
        <v>1015913.99272969</v>
      </c>
      <c r="M61" s="67" t="n">
        <f aca="false">J61-K61</f>
        <v>43653.4536173993</v>
      </c>
      <c r="N61" s="163" t="n">
        <f aca="false">SUM(low_v5_m!C49:J49)</f>
        <v>4048827.88299125</v>
      </c>
      <c r="O61" s="7"/>
      <c r="P61" s="7"/>
      <c r="Q61" s="67" t="n">
        <f aca="false">I61*5.5017049523</f>
        <v>128692989.758414</v>
      </c>
      <c r="R61" s="67"/>
      <c r="S61" s="67"/>
      <c r="T61" s="7"/>
      <c r="U61" s="7"/>
      <c r="V61" s="67" t="n">
        <f aca="false">K61*5.5017049523</f>
        <v>7765445.64310966</v>
      </c>
      <c r="W61" s="67" t="n">
        <f aca="false">M61*5.5017049523</f>
        <v>240168.421951844</v>
      </c>
      <c r="X61" s="67" t="n">
        <f aca="false">N61*5.1890047538+L61*5.5017049523</f>
        <v>26598646.1770714</v>
      </c>
      <c r="Y61" s="67" t="n">
        <f aca="false">N61*5.1890047538</f>
        <v>21009387.1321596</v>
      </c>
      <c r="Z61" s="67" t="n">
        <f aca="false">L61*5.5017049523</f>
        <v>5589259.04491182</v>
      </c>
      <c r="AA61" s="67" t="n">
        <f aca="false">IFE_cost_central!B49</f>
        <v>0</v>
      </c>
      <c r="AB61" s="67" t="n">
        <f aca="false">AA61*$AC$13</f>
        <v>0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9"/>
      <c r="B62" s="5"/>
      <c r="C62" s="159" t="n">
        <f aca="false">C58+1</f>
        <v>2027</v>
      </c>
      <c r="D62" s="159" t="n">
        <f aca="false">D58</f>
        <v>1</v>
      </c>
      <c r="E62" s="159" t="n">
        <v>209</v>
      </c>
      <c r="F62" s="161" t="n">
        <f aca="false">low_v2_m!D50+temporary_pension_bonus_low!B50</f>
        <v>25384363.8102757</v>
      </c>
      <c r="G62" s="161" t="n">
        <f aca="false">low_v2_m!E50+temporary_pension_bonus_low!B50</f>
        <v>24343506.012021</v>
      </c>
      <c r="H62" s="8" t="n">
        <f aca="false">F62-J62</f>
        <v>23879784.1016033</v>
      </c>
      <c r="I62" s="8" t="n">
        <f aca="false">G62-K62</f>
        <v>22884063.6946087</v>
      </c>
      <c r="J62" s="161" t="n">
        <f aca="false">low_v2_m!J50</f>
        <v>1504579.70867247</v>
      </c>
      <c r="K62" s="161" t="n">
        <f aca="false">low_v2_m!K50</f>
        <v>1459442.3174123</v>
      </c>
      <c r="L62" s="8" t="n">
        <f aca="false">H62-I62</f>
        <v>995720.406994611</v>
      </c>
      <c r="M62" s="8" t="n">
        <f aca="false">J62-K62</f>
        <v>45137.3912601743</v>
      </c>
      <c r="N62" s="161" t="n">
        <f aca="false">SUM(low_v5_m!C50:J50)</f>
        <v>4626248.18942614</v>
      </c>
      <c r="O62" s="5"/>
      <c r="P62" s="5"/>
      <c r="Q62" s="8" t="n">
        <f aca="false">I62*5.5017049523</f>
        <v>125901366.557377</v>
      </c>
      <c r="R62" s="8"/>
      <c r="S62" s="8"/>
      <c r="T62" s="5"/>
      <c r="U62" s="5"/>
      <c r="V62" s="8" t="n">
        <f aca="false">K62*5.5017049523</f>
        <v>8029421.02530344</v>
      </c>
      <c r="W62" s="8" t="n">
        <f aca="false">M62*5.5017049523</f>
        <v>248332.609030004</v>
      </c>
      <c r="X62" s="8" t="n">
        <f aca="false">N62*5.1890047538+L62*5.5017049523</f>
        <v>29483783.7414593</v>
      </c>
      <c r="Y62" s="8" t="n">
        <f aca="false">N62*5.1890047538</f>
        <v>24005623.8471909</v>
      </c>
      <c r="Z62" s="8" t="n">
        <f aca="false">L62*5.5017049523</f>
        <v>5478159.89426842</v>
      </c>
      <c r="AA62" s="8" t="n">
        <f aca="false">IFE_cost_central!B50</f>
        <v>0</v>
      </c>
      <c r="AB62" s="8" t="n">
        <f aca="false">AA62*$AC$13</f>
        <v>0</v>
      </c>
      <c r="AC62" s="8"/>
      <c r="AD62" s="8"/>
      <c r="AE62" s="159"/>
      <c r="AF62" s="159"/>
      <c r="AG62" s="159"/>
      <c r="AH62" s="159"/>
      <c r="AI62" s="159"/>
      <c r="AJ62" s="159"/>
      <c r="AK62" s="159"/>
      <c r="AL62" s="159"/>
      <c r="AM62" s="159"/>
      <c r="AN62" s="159"/>
      <c r="AO62" s="159"/>
      <c r="AP62" s="159"/>
      <c r="AQ62" s="159"/>
      <c r="AR62" s="159"/>
      <c r="AS62" s="159"/>
      <c r="AT62" s="159"/>
      <c r="AU62" s="159"/>
      <c r="AV62" s="159"/>
      <c r="AW62" s="159"/>
      <c r="AX62" s="159"/>
      <c r="AY62" s="159"/>
      <c r="AZ62" s="159"/>
      <c r="BA62" s="159"/>
      <c r="BB62" s="159"/>
      <c r="BC62" s="159"/>
      <c r="BD62" s="159"/>
      <c r="BE62" s="159"/>
      <c r="BF62" s="159"/>
      <c r="BG62" s="159"/>
      <c r="BH62" s="159"/>
      <c r="BI62" s="159"/>
      <c r="BJ62" s="159"/>
      <c r="BK62" s="159"/>
      <c r="BL62" s="159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3" t="n">
        <f aca="false">low_v2_m!D51+temporary_pension_bonus_low!B51</f>
        <v>26390307.8376567</v>
      </c>
      <c r="G63" s="163" t="n">
        <f aca="false">low_v2_m!E51+temporary_pension_bonus_low!B51</f>
        <v>25308614.5892717</v>
      </c>
      <c r="H63" s="67" t="n">
        <f aca="false">F63-J63</f>
        <v>24701988.6392681</v>
      </c>
      <c r="I63" s="67" t="n">
        <f aca="false">G63-K63</f>
        <v>23670944.9668347</v>
      </c>
      <c r="J63" s="163" t="n">
        <f aca="false">low_v2_m!J51</f>
        <v>1688319.19838862</v>
      </c>
      <c r="K63" s="163" t="n">
        <f aca="false">low_v2_m!K51</f>
        <v>1637669.62243697</v>
      </c>
      <c r="L63" s="67" t="n">
        <f aca="false">H63-I63</f>
        <v>1031043.67243335</v>
      </c>
      <c r="M63" s="67" t="n">
        <f aca="false">J63-K63</f>
        <v>50649.5759516589</v>
      </c>
      <c r="N63" s="163" t="n">
        <f aca="false">SUM(low_v5_m!C51:J51)</f>
        <v>4027693.85620703</v>
      </c>
      <c r="O63" s="7"/>
      <c r="P63" s="7"/>
      <c r="Q63" s="67" t="n">
        <f aca="false">I63*5.5017049523</f>
        <v>130230555.149655</v>
      </c>
      <c r="R63" s="67"/>
      <c r="S63" s="67"/>
      <c r="T63" s="7"/>
      <c r="U63" s="7"/>
      <c r="V63" s="67" t="n">
        <f aca="false">K63*5.5017049523</f>
        <v>9009975.07199273</v>
      </c>
      <c r="W63" s="67" t="n">
        <f aca="false">M63*5.5017049523</f>
        <v>278659.022845137</v>
      </c>
      <c r="X63" s="67" t="n">
        <f aca="false">N63*5.1890047538+L63*5.5017049523</f>
        <v>26572220.6453735</v>
      </c>
      <c r="Y63" s="67" t="n">
        <f aca="false">N63*5.1890047538</f>
        <v>20899722.5667093</v>
      </c>
      <c r="Z63" s="67" t="n">
        <f aca="false">L63*5.5017049523</f>
        <v>5672498.07866416</v>
      </c>
      <c r="AA63" s="67" t="n">
        <f aca="false">IFE_cost_central!B51</f>
        <v>0</v>
      </c>
      <c r="AB63" s="67" t="n">
        <f aca="false">AA63*$AC$13</f>
        <v>0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3" t="n">
        <f aca="false">low_v2_m!D52+temporary_pension_bonus_low!B52</f>
        <v>26058474.0799122</v>
      </c>
      <c r="G64" s="163" t="n">
        <f aca="false">low_v2_m!E52+temporary_pension_bonus_low!B52</f>
        <v>24989502.3185544</v>
      </c>
      <c r="H64" s="67" t="n">
        <f aca="false">F64-J64</f>
        <v>24327485.2612348</v>
      </c>
      <c r="I64" s="67" t="n">
        <f aca="false">G64-K64</f>
        <v>23310443.1644373</v>
      </c>
      <c r="J64" s="163" t="n">
        <f aca="false">low_v2_m!J52</f>
        <v>1730988.81867742</v>
      </c>
      <c r="K64" s="163" t="n">
        <f aca="false">low_v2_m!K52</f>
        <v>1679059.1541171</v>
      </c>
      <c r="L64" s="67" t="n">
        <f aca="false">H64-I64</f>
        <v>1017042.09679748</v>
      </c>
      <c r="M64" s="67" t="n">
        <f aca="false">J64-K64</f>
        <v>51929.6645603229</v>
      </c>
      <c r="N64" s="163" t="n">
        <f aca="false">SUM(low_v5_m!C52:J52)</f>
        <v>3842141.16009835</v>
      </c>
      <c r="O64" s="7"/>
      <c r="P64" s="7"/>
      <c r="Q64" s="67" t="n">
        <f aca="false">I64*5.5017049523</f>
        <v>128247180.598092</v>
      </c>
      <c r="R64" s="67"/>
      <c r="S64" s="67"/>
      <c r="T64" s="7"/>
      <c r="U64" s="7"/>
      <c r="V64" s="67" t="n">
        <f aca="false">K64*5.5017049523</f>
        <v>9237688.0634107</v>
      </c>
      <c r="W64" s="67" t="n">
        <f aca="false">M64*5.5017049523</f>
        <v>285701.692682806</v>
      </c>
      <c r="X64" s="67" t="n">
        <f aca="false">N64*5.1890047538+L64*5.5017049523</f>
        <v>25532354.2851692</v>
      </c>
      <c r="Y64" s="67" t="n">
        <f aca="false">N64*5.1890047538</f>
        <v>19936888.744521</v>
      </c>
      <c r="Z64" s="67" t="n">
        <f aca="false">L64*5.5017049523</f>
        <v>5595465.54064826</v>
      </c>
      <c r="AA64" s="67" t="n">
        <f aca="false">IFE_cost_central!B52</f>
        <v>0</v>
      </c>
      <c r="AB64" s="67" t="n">
        <f aca="false">AA64*$AC$13</f>
        <v>0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3" t="n">
        <f aca="false">low_v2_m!D53+temporary_pension_bonus_low!B53</f>
        <v>26858361.6045399</v>
      </c>
      <c r="G65" s="163" t="n">
        <f aca="false">low_v2_m!E53+temporary_pension_bonus_low!B53</f>
        <v>25756206.9329134</v>
      </c>
      <c r="H65" s="67" t="n">
        <f aca="false">F65-J65</f>
        <v>25008487.3195485</v>
      </c>
      <c r="I65" s="67" t="n">
        <f aca="false">G65-K65</f>
        <v>23961828.8764717</v>
      </c>
      <c r="J65" s="163" t="n">
        <f aca="false">low_v2_m!J53</f>
        <v>1849874.28499139</v>
      </c>
      <c r="K65" s="163" t="n">
        <f aca="false">low_v2_m!K53</f>
        <v>1794378.05644165</v>
      </c>
      <c r="L65" s="67" t="n">
        <f aca="false">H65-I65</f>
        <v>1046658.44307682</v>
      </c>
      <c r="M65" s="67" t="n">
        <f aca="false">J65-K65</f>
        <v>55496.2285497414</v>
      </c>
      <c r="N65" s="163" t="n">
        <f aca="false">SUM(low_v5_m!C53:J53)</f>
        <v>4072580.06722138</v>
      </c>
      <c r="O65" s="7"/>
      <c r="P65" s="7"/>
      <c r="Q65" s="67" t="n">
        <f aca="false">I65*5.5017049523</f>
        <v>131830912.59585</v>
      </c>
      <c r="R65" s="67"/>
      <c r="S65" s="67"/>
      <c r="T65" s="7"/>
      <c r="U65" s="7"/>
      <c r="V65" s="67" t="n">
        <f aca="false">K65*5.5017049523</f>
        <v>9872138.63942345</v>
      </c>
      <c r="W65" s="67" t="n">
        <f aca="false">M65*5.5017049523</f>
        <v>305323.875446085</v>
      </c>
      <c r="X65" s="67" t="n">
        <f aca="false">N65*5.1890047538+L65*5.5017049523</f>
        <v>26891043.2686852</v>
      </c>
      <c r="Y65" s="67" t="n">
        <f aca="false">N65*5.1890047538</f>
        <v>21132637.3290429</v>
      </c>
      <c r="Z65" s="67" t="n">
        <f aca="false">L65*5.5017049523</f>
        <v>5758405.93964234</v>
      </c>
      <c r="AA65" s="67" t="n">
        <f aca="false">IFE_cost_central!B53</f>
        <v>0</v>
      </c>
      <c r="AB65" s="67" t="n">
        <f aca="false">AA65*$AC$13</f>
        <v>0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9"/>
      <c r="B66" s="5"/>
      <c r="C66" s="159" t="n">
        <f aca="false">C62+1</f>
        <v>2028</v>
      </c>
      <c r="D66" s="159" t="n">
        <f aca="false">D62</f>
        <v>1</v>
      </c>
      <c r="E66" s="159" t="n">
        <v>213</v>
      </c>
      <c r="F66" s="161" t="n">
        <f aca="false">low_v2_m!D54+temporary_pension_bonus_low!B54</f>
        <v>26500989.3655324</v>
      </c>
      <c r="G66" s="161" t="n">
        <f aca="false">low_v2_m!E54+temporary_pension_bonus_low!B54</f>
        <v>25412906.5249449</v>
      </c>
      <c r="H66" s="8" t="n">
        <f aca="false">F66-J66</f>
        <v>24584984.9559375</v>
      </c>
      <c r="I66" s="8" t="n">
        <f aca="false">G66-K66</f>
        <v>23554382.2476378</v>
      </c>
      <c r="J66" s="161" t="n">
        <f aca="false">low_v2_m!J54</f>
        <v>1916004.40959496</v>
      </c>
      <c r="K66" s="161" t="n">
        <f aca="false">low_v2_m!K54</f>
        <v>1858524.27730711</v>
      </c>
      <c r="L66" s="8" t="n">
        <f aca="false">H66-I66</f>
        <v>1030602.70829964</v>
      </c>
      <c r="M66" s="8" t="n">
        <f aca="false">J66-K66</f>
        <v>57480.1322878487</v>
      </c>
      <c r="N66" s="161" t="n">
        <f aca="false">SUM(low_v5_m!C54:J54)</f>
        <v>4734933.5554024</v>
      </c>
      <c r="O66" s="5"/>
      <c r="P66" s="5"/>
      <c r="Q66" s="8" t="n">
        <f aca="false">I66*5.5017049523</f>
        <v>129589261.460196</v>
      </c>
      <c r="R66" s="8"/>
      <c r="S66" s="8"/>
      <c r="T66" s="5"/>
      <c r="U66" s="5"/>
      <c r="V66" s="8" t="n">
        <f aca="false">K66*5.5017049523</f>
        <v>10225052.2204303</v>
      </c>
      <c r="W66" s="8" t="n">
        <f aca="false">M66*5.5017049523</f>
        <v>316238.728466917</v>
      </c>
      <c r="X66" s="8" t="n">
        <f aca="false">N66*5.1890047538+L66*5.5017049523</f>
        <v>30239664.7520161</v>
      </c>
      <c r="Y66" s="8" t="n">
        <f aca="false">N66*5.1890047538</f>
        <v>24569592.7279102</v>
      </c>
      <c r="Z66" s="8" t="n">
        <f aca="false">L66*5.5017049523</f>
        <v>5670072.02410593</v>
      </c>
      <c r="AA66" s="8" t="n">
        <f aca="false">IFE_cost_central!B54</f>
        <v>0</v>
      </c>
      <c r="AB66" s="8" t="n">
        <f aca="false">AA66*$AC$13</f>
        <v>0</v>
      </c>
      <c r="AC66" s="8"/>
      <c r="AD66" s="8"/>
      <c r="AE66" s="159"/>
      <c r="AF66" s="159"/>
      <c r="AG66" s="159"/>
      <c r="AH66" s="159"/>
      <c r="AI66" s="159"/>
      <c r="AJ66" s="159"/>
      <c r="AK66" s="159"/>
      <c r="AL66" s="159"/>
      <c r="AM66" s="159"/>
      <c r="AN66" s="159"/>
      <c r="AO66" s="159"/>
      <c r="AP66" s="159"/>
      <c r="AQ66" s="159"/>
      <c r="AR66" s="159"/>
      <c r="AS66" s="159"/>
      <c r="AT66" s="159"/>
      <c r="AU66" s="159"/>
      <c r="AV66" s="159"/>
      <c r="AW66" s="159"/>
      <c r="AX66" s="159"/>
      <c r="AY66" s="159"/>
      <c r="AZ66" s="159"/>
      <c r="BA66" s="159"/>
      <c r="BB66" s="159"/>
      <c r="BC66" s="159"/>
      <c r="BD66" s="159"/>
      <c r="BE66" s="159"/>
      <c r="BF66" s="159"/>
      <c r="BG66" s="159"/>
      <c r="BH66" s="159"/>
      <c r="BI66" s="159"/>
      <c r="BJ66" s="159"/>
      <c r="BK66" s="159"/>
      <c r="BL66" s="159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3" t="n">
        <f aca="false">low_v2_m!D55+temporary_pension_bonus_low!B55</f>
        <v>27458546.8868932</v>
      </c>
      <c r="G67" s="163" t="n">
        <f aca="false">low_v2_m!E55+temporary_pension_bonus_low!B55</f>
        <v>26331149.2083462</v>
      </c>
      <c r="H67" s="67" t="n">
        <f aca="false">F67-J67</f>
        <v>25376614.9575349</v>
      </c>
      <c r="I67" s="67" t="n">
        <f aca="false">G67-K67</f>
        <v>24311675.2368687</v>
      </c>
      <c r="J67" s="163" t="n">
        <f aca="false">low_v2_m!J55</f>
        <v>2081931.92935825</v>
      </c>
      <c r="K67" s="163" t="n">
        <f aca="false">low_v2_m!K55</f>
        <v>2019473.97147751</v>
      </c>
      <c r="L67" s="67" t="n">
        <f aca="false">H67-I67</f>
        <v>1064939.7206662</v>
      </c>
      <c r="M67" s="67" t="n">
        <f aca="false">J67-K67</f>
        <v>62457.9578807477</v>
      </c>
      <c r="N67" s="163" t="n">
        <f aca="false">SUM(low_v5_m!C55:J55)</f>
        <v>4119816.24963053</v>
      </c>
      <c r="O67" s="7"/>
      <c r="P67" s="7"/>
      <c r="Q67" s="67" t="n">
        <f aca="false">I67*5.5017049523</f>
        <v>133755664.04939</v>
      </c>
      <c r="R67" s="67"/>
      <c r="S67" s="67"/>
      <c r="T67" s="7"/>
      <c r="U67" s="7"/>
      <c r="V67" s="67" t="n">
        <f aca="false">K67*5.5017049523</f>
        <v>11110549.9499187</v>
      </c>
      <c r="W67" s="67" t="n">
        <f aca="false">M67*5.5017049523</f>
        <v>343625.256183055</v>
      </c>
      <c r="X67" s="67" t="n">
        <f aca="false">N67*5.1890047538+L67*5.5017049523</f>
        <v>27236730.2392055</v>
      </c>
      <c r="Y67" s="67" t="n">
        <f aca="false">N67*5.1890047538</f>
        <v>21377746.1041153</v>
      </c>
      <c r="Z67" s="67" t="n">
        <f aca="false">L67*5.5017049523</f>
        <v>5858984.13509021</v>
      </c>
      <c r="AA67" s="67" t="n">
        <f aca="false">IFE_cost_central!B55</f>
        <v>0</v>
      </c>
      <c r="AB67" s="67" t="n">
        <f aca="false">AA67*$AC$13</f>
        <v>0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3" t="n">
        <f aca="false">low_v2_m!D56+temporary_pension_bonus_low!B56</f>
        <v>27248841.3472448</v>
      </c>
      <c r="G68" s="163" t="n">
        <f aca="false">low_v2_m!E56+temporary_pension_bonus_low!B56</f>
        <v>26129145.7194534</v>
      </c>
      <c r="H68" s="67" t="n">
        <f aca="false">F68-J68</f>
        <v>25155521.765029</v>
      </c>
      <c r="I68" s="67" t="n">
        <f aca="false">G68-K68</f>
        <v>24098625.7247041</v>
      </c>
      <c r="J68" s="163" t="n">
        <f aca="false">low_v2_m!J56</f>
        <v>2093319.58221579</v>
      </c>
      <c r="K68" s="163" t="n">
        <f aca="false">low_v2_m!K56</f>
        <v>2030519.99474931</v>
      </c>
      <c r="L68" s="67" t="n">
        <f aca="false">H68-I68</f>
        <v>1056896.04032492</v>
      </c>
      <c r="M68" s="67" t="n">
        <f aca="false">J68-K68</f>
        <v>62799.5874664735</v>
      </c>
      <c r="N68" s="163" t="n">
        <f aca="false">SUM(low_v5_m!C56:J56)</f>
        <v>4028262.83782322</v>
      </c>
      <c r="O68" s="7"/>
      <c r="P68" s="7"/>
      <c r="Q68" s="67" t="n">
        <f aca="false">I68*5.5017049523</f>
        <v>132583528.493228</v>
      </c>
      <c r="R68" s="67"/>
      <c r="S68" s="67"/>
      <c r="T68" s="7"/>
      <c r="U68" s="7"/>
      <c r="V68" s="67" t="n">
        <f aca="false">K68*5.5017049523</f>
        <v>11171321.9108565</v>
      </c>
      <c r="W68" s="67" t="n">
        <f aca="false">M68*5.5017049523</f>
        <v>345504.801366694</v>
      </c>
      <c r="X68" s="67" t="n">
        <f aca="false">N68*5.1890047538+L68*5.5017049523</f>
        <v>26717405.1941424</v>
      </c>
      <c r="Y68" s="67" t="n">
        <f aca="false">N68*5.1890047538</f>
        <v>20902675.0150205</v>
      </c>
      <c r="Z68" s="67" t="n">
        <f aca="false">L68*5.5017049523</f>
        <v>5814730.17912185</v>
      </c>
      <c r="AA68" s="67" t="n">
        <f aca="false">IFE_cost_central!B56</f>
        <v>0</v>
      </c>
      <c r="AB68" s="67" t="n">
        <f aca="false">AA68*$AC$13</f>
        <v>0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3" t="n">
        <f aca="false">low_v2_m!D57+temporary_pension_bonus_low!B57</f>
        <v>28062272.1638819</v>
      </c>
      <c r="G69" s="163" t="n">
        <f aca="false">low_v2_m!E57+temporary_pension_bonus_low!B57</f>
        <v>26909102.7526816</v>
      </c>
      <c r="H69" s="67" t="n">
        <f aca="false">F69-J69</f>
        <v>25784984.5840624</v>
      </c>
      <c r="I69" s="67" t="n">
        <f aca="false">G69-K69</f>
        <v>24700133.8002566</v>
      </c>
      <c r="J69" s="163" t="n">
        <f aca="false">low_v2_m!J57</f>
        <v>2277287.57981954</v>
      </c>
      <c r="K69" s="163" t="n">
        <f aca="false">low_v2_m!K57</f>
        <v>2208968.95242495</v>
      </c>
      <c r="L69" s="67" t="n">
        <f aca="false">H69-I69</f>
        <v>1084850.78380577</v>
      </c>
      <c r="M69" s="67" t="n">
        <f aca="false">J69-K69</f>
        <v>68318.6273945868</v>
      </c>
      <c r="N69" s="163" t="n">
        <f aca="false">SUM(low_v5_m!C57:J57)</f>
        <v>4092660.21309794</v>
      </c>
      <c r="O69" s="7"/>
      <c r="P69" s="7"/>
      <c r="Q69" s="67" t="n">
        <f aca="false">I69*5.5017049523</f>
        <v>135892848.451344</v>
      </c>
      <c r="R69" s="67"/>
      <c r="S69" s="67"/>
      <c r="T69" s="7"/>
      <c r="U69" s="7"/>
      <c r="V69" s="67" t="n">
        <f aca="false">K69*5.5017049523</f>
        <v>12153095.4250333</v>
      </c>
      <c r="W69" s="67" t="n">
        <f aca="false">M69*5.5017049523</f>
        <v>375868.930671137</v>
      </c>
      <c r="X69" s="67" t="n">
        <f aca="false">N69*5.1890047538+L69*5.5017049523</f>
        <v>27205362.2312241</v>
      </c>
      <c r="Y69" s="67" t="n">
        <f aca="false">N69*5.1890047538</f>
        <v>21236833.3014533</v>
      </c>
      <c r="Z69" s="67" t="n">
        <f aca="false">L69*5.5017049523</f>
        <v>5968528.92977074</v>
      </c>
      <c r="AA69" s="67" t="n">
        <f aca="false">IFE_cost_central!B57</f>
        <v>0</v>
      </c>
      <c r="AB69" s="67" t="n">
        <f aca="false">AA69*$AC$13</f>
        <v>0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9"/>
      <c r="B70" s="5"/>
      <c r="C70" s="159" t="n">
        <f aca="false">C66+1</f>
        <v>2029</v>
      </c>
      <c r="D70" s="159" t="n">
        <f aca="false">D66</f>
        <v>1</v>
      </c>
      <c r="E70" s="159" t="n">
        <v>217</v>
      </c>
      <c r="F70" s="161" t="n">
        <f aca="false">low_v2_m!D58+temporary_pension_bonus_low!B58</f>
        <v>27811182.206745</v>
      </c>
      <c r="G70" s="161" t="n">
        <f aca="false">low_v2_m!E58+temporary_pension_bonus_low!B58</f>
        <v>26668228.6050527</v>
      </c>
      <c r="H70" s="8" t="n">
        <f aca="false">F70-J70</f>
        <v>25497384.422746</v>
      </c>
      <c r="I70" s="8" t="n">
        <f aca="false">G70-K70</f>
        <v>24423844.7545737</v>
      </c>
      <c r="J70" s="161" t="n">
        <f aca="false">low_v2_m!J58</f>
        <v>2313797.78399896</v>
      </c>
      <c r="K70" s="161" t="n">
        <f aca="false">low_v2_m!K58</f>
        <v>2244383.85047899</v>
      </c>
      <c r="L70" s="8" t="n">
        <f aca="false">H70-I70</f>
        <v>1073539.66817236</v>
      </c>
      <c r="M70" s="8" t="n">
        <f aca="false">J70-K70</f>
        <v>69413.9335199692</v>
      </c>
      <c r="N70" s="161" t="n">
        <f aca="false">SUM(low_v5_m!C58:J58)</f>
        <v>4854139.79466829</v>
      </c>
      <c r="O70" s="5"/>
      <c r="P70" s="5"/>
      <c r="Q70" s="8" t="n">
        <f aca="false">I70*5.5017049523</f>
        <v>134372787.640444</v>
      </c>
      <c r="R70" s="8"/>
      <c r="S70" s="8"/>
      <c r="T70" s="5"/>
      <c r="U70" s="5"/>
      <c r="V70" s="8" t="n">
        <f aca="false">K70*5.5017049523</f>
        <v>12347937.7450424</v>
      </c>
      <c r="W70" s="8" t="n">
        <f aca="false">M70*5.5017049523</f>
        <v>381894.981805438</v>
      </c>
      <c r="X70" s="8" t="n">
        <f aca="false">N70*5.1890047538+L70*5.5017049523</f>
        <v>31094452.9790178</v>
      </c>
      <c r="Y70" s="8" t="n">
        <f aca="false">N70*5.1890047538</f>
        <v>25188154.4701435</v>
      </c>
      <c r="Z70" s="8" t="n">
        <f aca="false">L70*5.5017049523</f>
        <v>5906298.50887435</v>
      </c>
      <c r="AA70" s="8" t="n">
        <f aca="false">IFE_cost_central!B58</f>
        <v>0</v>
      </c>
      <c r="AB70" s="8" t="n">
        <f aca="false">AA70*$AC$13</f>
        <v>0</v>
      </c>
      <c r="AC70" s="8"/>
      <c r="AD70" s="8"/>
      <c r="AE70" s="159"/>
      <c r="AF70" s="159"/>
      <c r="AG70" s="159"/>
      <c r="AH70" s="159"/>
      <c r="AI70" s="159"/>
      <c r="AJ70" s="159"/>
      <c r="AK70" s="159"/>
      <c r="AL70" s="159"/>
      <c r="AM70" s="159"/>
      <c r="AN70" s="159"/>
      <c r="AO70" s="159"/>
      <c r="AP70" s="159"/>
      <c r="AQ70" s="159"/>
      <c r="AR70" s="159"/>
      <c r="AS70" s="159"/>
      <c r="AT70" s="159"/>
      <c r="AU70" s="159"/>
      <c r="AV70" s="159"/>
      <c r="AW70" s="159"/>
      <c r="AX70" s="159"/>
      <c r="AY70" s="159"/>
      <c r="AZ70" s="159"/>
      <c r="BA70" s="159"/>
      <c r="BB70" s="159"/>
      <c r="BC70" s="159"/>
      <c r="BD70" s="159"/>
      <c r="BE70" s="159"/>
      <c r="BF70" s="159"/>
      <c r="BG70" s="159"/>
      <c r="BH70" s="159"/>
      <c r="BI70" s="159"/>
      <c r="BJ70" s="159"/>
      <c r="BK70" s="159"/>
      <c r="BL70" s="159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3" t="n">
        <f aca="false">low_v2_m!D59+temporary_pension_bonus_low!B59</f>
        <v>28376325.9561649</v>
      </c>
      <c r="G71" s="163" t="n">
        <f aca="false">low_v2_m!E59+temporary_pension_bonus_low!B59</f>
        <v>27209465.0714224</v>
      </c>
      <c r="H71" s="67" t="n">
        <f aca="false">F71-J71</f>
        <v>25974049.5451665</v>
      </c>
      <c r="I71" s="67" t="n">
        <f aca="false">G71-K71</f>
        <v>24879256.9527539</v>
      </c>
      <c r="J71" s="163" t="n">
        <f aca="false">low_v2_m!J59</f>
        <v>2402276.41099846</v>
      </c>
      <c r="K71" s="163" t="n">
        <f aca="false">low_v2_m!K59</f>
        <v>2330208.1186685</v>
      </c>
      <c r="L71" s="67" t="n">
        <f aca="false">H71-I71</f>
        <v>1094792.59241257</v>
      </c>
      <c r="M71" s="67" t="n">
        <f aca="false">J71-K71</f>
        <v>72068.2923299545</v>
      </c>
      <c r="N71" s="163" t="n">
        <f aca="false">SUM(low_v5_m!C59:J59)</f>
        <v>4111876.23842891</v>
      </c>
      <c r="O71" s="7"/>
      <c r="P71" s="7"/>
      <c r="Q71" s="67" t="n">
        <f aca="false">I71*5.5017049523</f>
        <v>136878331.18651</v>
      </c>
      <c r="R71" s="67"/>
      <c r="S71" s="67"/>
      <c r="T71" s="7"/>
      <c r="U71" s="7"/>
      <c r="V71" s="67" t="n">
        <f aca="false">K71*5.5017049523</f>
        <v>12820117.5463682</v>
      </c>
      <c r="W71" s="67" t="n">
        <f aca="false">M71*5.5017049523</f>
        <v>396498.480815515</v>
      </c>
      <c r="X71" s="67" t="n">
        <f aca="false">N71*5.1890047538+L71*5.5017049523</f>
        <v>27359771.1756624</v>
      </c>
      <c r="Y71" s="67" t="n">
        <f aca="false">N71*5.1890047538</f>
        <v>21336545.3482449</v>
      </c>
      <c r="Z71" s="67" t="n">
        <f aca="false">L71*5.5017049523</f>
        <v>6023225.82741758</v>
      </c>
      <c r="AA71" s="67" t="n">
        <f aca="false">IFE_cost_central!B59</f>
        <v>0</v>
      </c>
      <c r="AB71" s="67" t="n">
        <f aca="false">AA71*$AC$13</f>
        <v>0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3" t="n">
        <f aca="false">low_v2_m!D60+temporary_pension_bonus_low!B60</f>
        <v>28138995.3839226</v>
      </c>
      <c r="G72" s="163" t="n">
        <f aca="false">low_v2_m!E60+temporary_pension_bonus_low!B60</f>
        <v>26981604.4304834</v>
      </c>
      <c r="H72" s="67" t="n">
        <f aca="false">F72-J72</f>
        <v>25688398.2260074</v>
      </c>
      <c r="I72" s="67" t="n">
        <f aca="false">G72-K72</f>
        <v>24604525.1873056</v>
      </c>
      <c r="J72" s="163" t="n">
        <f aca="false">low_v2_m!J60</f>
        <v>2450597.15791523</v>
      </c>
      <c r="K72" s="163" t="n">
        <f aca="false">low_v2_m!K60</f>
        <v>2377079.24317777</v>
      </c>
      <c r="L72" s="67" t="n">
        <f aca="false">H72-I72</f>
        <v>1083873.03870181</v>
      </c>
      <c r="M72" s="67" t="n">
        <f aca="false">J72-K72</f>
        <v>73517.9147374569</v>
      </c>
      <c r="N72" s="163" t="n">
        <f aca="false">SUM(low_v5_m!C60:J60)</f>
        <v>3988569.14290535</v>
      </c>
      <c r="O72" s="7"/>
      <c r="P72" s="7"/>
      <c r="Q72" s="67" t="n">
        <f aca="false">I72*5.5017049523</f>
        <v>135366838.071989</v>
      </c>
      <c r="R72" s="67"/>
      <c r="S72" s="67"/>
      <c r="T72" s="7"/>
      <c r="U72" s="7"/>
      <c r="V72" s="67" t="n">
        <f aca="false">K72*5.5017049523</f>
        <v>13077988.6442007</v>
      </c>
      <c r="W72" s="67" t="n">
        <f aca="false">M72*5.5017049523</f>
        <v>404473.875593836</v>
      </c>
      <c r="X72" s="67" t="n">
        <f aca="false">N72*5.1890047538+L72*5.5017049523</f>
        <v>26659853.9080861</v>
      </c>
      <c r="Y72" s="67" t="n">
        <f aca="false">N72*5.1890047538</f>
        <v>20696704.2433959</v>
      </c>
      <c r="Z72" s="67" t="n">
        <f aca="false">L72*5.5017049523</f>
        <v>5963149.66469022</v>
      </c>
      <c r="AA72" s="67" t="n">
        <f aca="false">IFE_cost_central!B60</f>
        <v>0</v>
      </c>
      <c r="AB72" s="67" t="n">
        <f aca="false">AA72*$AC$13</f>
        <v>0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3" t="n">
        <f aca="false">low_v2_m!D61+temporary_pension_bonus_low!B61</f>
        <v>28517288.569311</v>
      </c>
      <c r="G73" s="163" t="n">
        <f aca="false">low_v2_m!E61+temporary_pension_bonus_low!B61</f>
        <v>27343667.4216761</v>
      </c>
      <c r="H73" s="67" t="n">
        <f aca="false">F73-J73</f>
        <v>25983243.2425378</v>
      </c>
      <c r="I73" s="67" t="n">
        <f aca="false">G73-K73</f>
        <v>24885643.4547061</v>
      </c>
      <c r="J73" s="163" t="n">
        <f aca="false">low_v2_m!J61</f>
        <v>2534045.32677319</v>
      </c>
      <c r="K73" s="163" t="n">
        <f aca="false">low_v2_m!K61</f>
        <v>2458023.96697</v>
      </c>
      <c r="L73" s="67" t="n">
        <f aca="false">H73-I73</f>
        <v>1097599.78783178</v>
      </c>
      <c r="M73" s="67" t="n">
        <f aca="false">J73-K73</f>
        <v>76021.3598031961</v>
      </c>
      <c r="N73" s="163" t="n">
        <f aca="false">SUM(low_v5_m!C61:J61)</f>
        <v>4020747.68764291</v>
      </c>
      <c r="O73" s="7"/>
      <c r="P73" s="7"/>
      <c r="Q73" s="67" t="n">
        <f aca="false">I73*5.5017049523</f>
        <v>136913467.835928</v>
      </c>
      <c r="R73" s="67"/>
      <c r="S73" s="67"/>
      <c r="T73" s="7"/>
      <c r="U73" s="7"/>
      <c r="V73" s="67" t="n">
        <f aca="false">K73*5.5017049523</f>
        <v>13523322.6319509</v>
      </c>
      <c r="W73" s="67" t="n">
        <f aca="false">M73*5.5017049523</f>
        <v>418247.091709824</v>
      </c>
      <c r="X73" s="67" t="n">
        <f aca="false">N73*5.1890047538+L73*5.5017049523</f>
        <v>26902349.053367</v>
      </c>
      <c r="Y73" s="67" t="n">
        <f aca="false">N73*5.1890047538</f>
        <v>20863678.8650094</v>
      </c>
      <c r="Z73" s="67" t="n">
        <f aca="false">L73*5.5017049523</f>
        <v>6038670.18835755</v>
      </c>
      <c r="AA73" s="67" t="n">
        <f aca="false">IFE_cost_central!B61</f>
        <v>0</v>
      </c>
      <c r="AB73" s="67" t="n">
        <f aca="false">AA73*$AC$13</f>
        <v>0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9"/>
      <c r="B74" s="5"/>
      <c r="C74" s="159" t="n">
        <f aca="false">C70+1</f>
        <v>2030</v>
      </c>
      <c r="D74" s="159" t="n">
        <f aca="false">D70</f>
        <v>1</v>
      </c>
      <c r="E74" s="159" t="n">
        <v>221</v>
      </c>
      <c r="F74" s="161" t="n">
        <f aca="false">low_v2_m!D62+temporary_pension_bonus_low!B62</f>
        <v>28191989.8439287</v>
      </c>
      <c r="G74" s="161" t="n">
        <f aca="false">low_v2_m!E62+temporary_pension_bonus_low!B62</f>
        <v>27031306.3316502</v>
      </c>
      <c r="H74" s="8" t="n">
        <f aca="false">F74-J74</f>
        <v>25638856.2443973</v>
      </c>
      <c r="I74" s="8" t="n">
        <f aca="false">G74-K74</f>
        <v>24554766.7401047</v>
      </c>
      <c r="J74" s="161" t="n">
        <f aca="false">low_v2_m!J62</f>
        <v>2553133.5995314</v>
      </c>
      <c r="K74" s="161" t="n">
        <f aca="false">low_v2_m!K62</f>
        <v>2476539.59154546</v>
      </c>
      <c r="L74" s="8" t="n">
        <f aca="false">H74-I74</f>
        <v>1084089.50429252</v>
      </c>
      <c r="M74" s="8" t="n">
        <f aca="false">J74-K74</f>
        <v>76594.0079859411</v>
      </c>
      <c r="N74" s="161" t="n">
        <f aca="false">SUM(low_v5_m!C62:J62)</f>
        <v>4855580.15708607</v>
      </c>
      <c r="O74" s="5"/>
      <c r="P74" s="5"/>
      <c r="Q74" s="8" t="n">
        <f aca="false">I74*5.5017049523</f>
        <v>135093081.776606</v>
      </c>
      <c r="R74" s="8"/>
      <c r="S74" s="8"/>
      <c r="T74" s="5"/>
      <c r="U74" s="5"/>
      <c r="V74" s="8" t="n">
        <f aca="false">K74*5.5017049523</f>
        <v>13625190.1353727</v>
      </c>
      <c r="W74" s="8" t="n">
        <f aca="false">M74*5.5017049523</f>
        <v>421397.633052758</v>
      </c>
      <c r="X74" s="8" t="n">
        <f aca="false">N74*5.1890047538+L74*5.5017049523</f>
        <v>31159969.1120792</v>
      </c>
      <c r="Y74" s="8" t="n">
        <f aca="false">N74*5.1890047538</f>
        <v>25195628.5175766</v>
      </c>
      <c r="Z74" s="8" t="n">
        <f aca="false">L74*5.5017049523</f>
        <v>5964340.59450262</v>
      </c>
      <c r="AA74" s="8" t="n">
        <f aca="false">IFE_cost_central!B62</f>
        <v>0</v>
      </c>
      <c r="AB74" s="8" t="n">
        <f aca="false">AA74*$AC$13</f>
        <v>0</v>
      </c>
      <c r="AC74" s="8"/>
      <c r="AD74" s="8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59"/>
      <c r="BK74" s="159"/>
      <c r="BL74" s="159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3" t="n">
        <f aca="false">low_v2_m!D63+temporary_pension_bonus_low!B63</f>
        <v>28687056.456128</v>
      </c>
      <c r="G75" s="163" t="n">
        <f aca="false">low_v2_m!E63+temporary_pension_bonus_low!B63</f>
        <v>27505739.9980891</v>
      </c>
      <c r="H75" s="67" t="n">
        <f aca="false">F75-J75</f>
        <v>26016524.8281634</v>
      </c>
      <c r="I75" s="67" t="n">
        <f aca="false">G75-K75</f>
        <v>24915324.3189635</v>
      </c>
      <c r="J75" s="163" t="n">
        <f aca="false">low_v2_m!J63</f>
        <v>2670531.62796459</v>
      </c>
      <c r="K75" s="163" t="n">
        <f aca="false">low_v2_m!K63</f>
        <v>2590415.67912565</v>
      </c>
      <c r="L75" s="67" t="n">
        <f aca="false">H75-I75</f>
        <v>1101200.50919991</v>
      </c>
      <c r="M75" s="67" t="n">
        <f aca="false">J75-K75</f>
        <v>80115.9488389385</v>
      </c>
      <c r="N75" s="163" t="n">
        <f aca="false">SUM(low_v5_m!C63:J63)</f>
        <v>4092684.23677101</v>
      </c>
      <c r="O75" s="7"/>
      <c r="P75" s="7"/>
      <c r="Q75" s="67" t="n">
        <f aca="false">I75*5.5017049523</f>
        <v>137076763.193802</v>
      </c>
      <c r="R75" s="67"/>
      <c r="S75" s="67"/>
      <c r="T75" s="7"/>
      <c r="U75" s="7"/>
      <c r="V75" s="67" t="n">
        <f aca="false">K75*5.5017049523</f>
        <v>14251702.7703612</v>
      </c>
      <c r="W75" s="67" t="n">
        <f aca="false">M75*5.5017049523</f>
        <v>440774.312485401</v>
      </c>
      <c r="X75" s="67" t="n">
        <f aca="false">N75*5.1890047538+L75*5.5017049523</f>
        <v>27295438.2553475</v>
      </c>
      <c r="Y75" s="67" t="n">
        <f aca="false">N75*5.1890047538</f>
        <v>21236957.9604071</v>
      </c>
      <c r="Z75" s="67" t="n">
        <f aca="false">L75*5.5017049523</f>
        <v>6058480.29494045</v>
      </c>
      <c r="AA75" s="67" t="n">
        <f aca="false">IFE_cost_central!B63</f>
        <v>0</v>
      </c>
      <c r="AB75" s="67" t="n">
        <f aca="false">AA75*$AC$13</f>
        <v>0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3" t="n">
        <f aca="false">low_v2_m!D64+temporary_pension_bonus_low!B64</f>
        <v>28445905.1032557</v>
      </c>
      <c r="G76" s="163" t="n">
        <f aca="false">low_v2_m!E64+temporary_pension_bonus_low!B64</f>
        <v>27273804.6703417</v>
      </c>
      <c r="H76" s="67" t="n">
        <f aca="false">F76-J76</f>
        <v>25759061.5075417</v>
      </c>
      <c r="I76" s="67" t="n">
        <f aca="false">G76-K76</f>
        <v>24667566.3824992</v>
      </c>
      <c r="J76" s="163" t="n">
        <f aca="false">low_v2_m!J64</f>
        <v>2686843.59571397</v>
      </c>
      <c r="K76" s="163" t="n">
        <f aca="false">low_v2_m!K64</f>
        <v>2606238.28784255</v>
      </c>
      <c r="L76" s="67" t="n">
        <f aca="false">H76-I76</f>
        <v>1091495.12504254</v>
      </c>
      <c r="M76" s="67" t="n">
        <f aca="false">J76-K76</f>
        <v>80605.307871419</v>
      </c>
      <c r="N76" s="163" t="n">
        <f aca="false">SUM(low_v5_m!C64:J64)</f>
        <v>4039942.38905329</v>
      </c>
      <c r="O76" s="7"/>
      <c r="P76" s="7"/>
      <c r="Q76" s="67" t="n">
        <f aca="false">I76*5.5017049523</f>
        <v>135713672.127785</v>
      </c>
      <c r="R76" s="67"/>
      <c r="S76" s="67"/>
      <c r="T76" s="7"/>
      <c r="U76" s="7"/>
      <c r="V76" s="67" t="n">
        <f aca="false">K76*5.5017049523</f>
        <v>14338754.0950972</v>
      </c>
      <c r="W76" s="67" t="n">
        <f aca="false">M76*5.5017049523</f>
        <v>443466.621497852</v>
      </c>
      <c r="X76" s="67" t="n">
        <f aca="false">N76*5.1890047538+L76*5.5017049523</f>
        <v>26968364.3967335</v>
      </c>
      <c r="Y76" s="67" t="n">
        <f aca="false">N76*5.1890047538</f>
        <v>20963280.2618756</v>
      </c>
      <c r="Z76" s="67" t="n">
        <f aca="false">L76*5.5017049523</f>
        <v>6005084.13485787</v>
      </c>
      <c r="AA76" s="67" t="n">
        <f aca="false">IFE_cost_central!B64</f>
        <v>0</v>
      </c>
      <c r="AB76" s="67" t="n">
        <f aca="false">AA76*$AC$13</f>
        <v>0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3" t="n">
        <f aca="false">low_v2_m!D65+temporary_pension_bonus_low!B65</f>
        <v>29095446.9773196</v>
      </c>
      <c r="G77" s="163" t="n">
        <f aca="false">low_v2_m!E65+temporary_pension_bonus_low!B65</f>
        <v>27895772.3145457</v>
      </c>
      <c r="H77" s="67" t="n">
        <f aca="false">F77-J77</f>
        <v>26292396.877776</v>
      </c>
      <c r="I77" s="67" t="n">
        <f aca="false">G77-K77</f>
        <v>25176813.7179884</v>
      </c>
      <c r="J77" s="163" t="n">
        <f aca="false">low_v2_m!J65</f>
        <v>2803050.09954361</v>
      </c>
      <c r="K77" s="163" t="n">
        <f aca="false">low_v2_m!K65</f>
        <v>2718958.5965573</v>
      </c>
      <c r="L77" s="67" t="n">
        <f aca="false">H77-I77</f>
        <v>1115583.15978767</v>
      </c>
      <c r="M77" s="67" t="n">
        <f aca="false">J77-K77</f>
        <v>84091.5029863091</v>
      </c>
      <c r="N77" s="163" t="n">
        <f aca="false">SUM(low_v5_m!C65:J65)</f>
        <v>4091519.16202498</v>
      </c>
      <c r="O77" s="7"/>
      <c r="P77" s="7"/>
      <c r="Q77" s="67" t="n">
        <f aca="false">I77*5.5017049523</f>
        <v>138515400.715391</v>
      </c>
      <c r="R77" s="67"/>
      <c r="S77" s="67"/>
      <c r="T77" s="7"/>
      <c r="U77" s="7"/>
      <c r="V77" s="67" t="n">
        <f aca="false">K77*5.5017049523</f>
        <v>14958907.975778</v>
      </c>
      <c r="W77" s="67" t="n">
        <f aca="false">M77*5.5017049523</f>
        <v>462646.638426127</v>
      </c>
      <c r="X77" s="67" t="n">
        <f aca="false">N77*5.1890047538+L77*5.5017049523</f>
        <v>27368521.7769177</v>
      </c>
      <c r="Y77" s="67" t="n">
        <f aca="false">N77*5.1890047538</f>
        <v>21230912.3820114</v>
      </c>
      <c r="Z77" s="67" t="n">
        <f aca="false">L77*5.5017049523</f>
        <v>6137609.39490628</v>
      </c>
      <c r="AA77" s="67" t="n">
        <f aca="false">IFE_cost_central!B65</f>
        <v>0</v>
      </c>
      <c r="AB77" s="67" t="n">
        <f aca="false">AA77*$AC$13</f>
        <v>0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9"/>
      <c r="B78" s="5"/>
      <c r="C78" s="159" t="n">
        <f aca="false">C74+1</f>
        <v>2031</v>
      </c>
      <c r="D78" s="159" t="n">
        <f aca="false">D74</f>
        <v>1</v>
      </c>
      <c r="E78" s="159" t="n">
        <v>225</v>
      </c>
      <c r="F78" s="161" t="n">
        <f aca="false">low_v2_m!D66+temporary_pension_bonus_low!B66</f>
        <v>28826933.5133148</v>
      </c>
      <c r="G78" s="161" t="n">
        <f aca="false">low_v2_m!E66+temporary_pension_bonus_low!B66</f>
        <v>27639250.0842426</v>
      </c>
      <c r="H78" s="8" t="n">
        <f aca="false">F78-J78</f>
        <v>25940997.3169087</v>
      </c>
      <c r="I78" s="8" t="n">
        <f aca="false">G78-K78</f>
        <v>24839891.9737288</v>
      </c>
      <c r="J78" s="161" t="n">
        <f aca="false">low_v2_m!J66</f>
        <v>2885936.19640603</v>
      </c>
      <c r="K78" s="161" t="n">
        <f aca="false">low_v2_m!K66</f>
        <v>2799358.11051385</v>
      </c>
      <c r="L78" s="8" t="n">
        <f aca="false">H78-I78</f>
        <v>1101105.34317994</v>
      </c>
      <c r="M78" s="8" t="n">
        <f aca="false">J78-K78</f>
        <v>86578.0858921814</v>
      </c>
      <c r="N78" s="161" t="n">
        <f aca="false">SUM(low_v5_m!C66:J66)</f>
        <v>4852464.13420263</v>
      </c>
      <c r="O78" s="5"/>
      <c r="P78" s="5"/>
      <c r="Q78" s="8" t="n">
        <f aca="false">I78*5.5017049523</f>
        <v>136661756.686461</v>
      </c>
      <c r="R78" s="8"/>
      <c r="S78" s="8"/>
      <c r="T78" s="5"/>
      <c r="U78" s="5"/>
      <c r="V78" s="8" t="n">
        <f aca="false">K78*5.5017049523</f>
        <v>15401242.3798752</v>
      </c>
      <c r="W78" s="8" t="n">
        <f aca="false">M78*5.5017049523</f>
        <v>476327.083913669</v>
      </c>
      <c r="X78" s="8" t="n">
        <f aca="false">N78*5.1890047538+L78*5.5017049523</f>
        <v>31237416.1795985</v>
      </c>
      <c r="Y78" s="8" t="n">
        <f aca="false">N78*5.1890047538</f>
        <v>25179459.4600214</v>
      </c>
      <c r="Z78" s="8" t="n">
        <f aca="false">L78*5.5017049523</f>
        <v>6057956.71957707</v>
      </c>
      <c r="AA78" s="8" t="n">
        <f aca="false">IFE_cost_central!B66</f>
        <v>0</v>
      </c>
      <c r="AB78" s="8" t="n">
        <f aca="false">AA78*$AC$13</f>
        <v>0</v>
      </c>
      <c r="AC78" s="8"/>
      <c r="AD78" s="8"/>
      <c r="AE78" s="159"/>
      <c r="AF78" s="159"/>
      <c r="AG78" s="159"/>
      <c r="AH78" s="159"/>
      <c r="AI78" s="159"/>
      <c r="AJ78" s="159"/>
      <c r="AK78" s="159"/>
      <c r="AL78" s="159"/>
      <c r="AM78" s="159"/>
      <c r="AN78" s="159"/>
      <c r="AO78" s="159"/>
      <c r="AP78" s="159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59"/>
      <c r="BC78" s="159"/>
      <c r="BD78" s="159"/>
      <c r="BE78" s="159"/>
      <c r="BF78" s="159"/>
      <c r="BG78" s="159"/>
      <c r="BH78" s="159"/>
      <c r="BI78" s="159"/>
      <c r="BJ78" s="159"/>
      <c r="BK78" s="159"/>
      <c r="BL78" s="159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3" t="n">
        <f aca="false">low_v2_m!D67+temporary_pension_bonus_low!B67</f>
        <v>29349964.9459935</v>
      </c>
      <c r="G79" s="163" t="n">
        <f aca="false">low_v2_m!E67+temporary_pension_bonus_low!B67</f>
        <v>28139270.5019856</v>
      </c>
      <c r="H79" s="67" t="n">
        <f aca="false">F79-J79</f>
        <v>26405252.6681129</v>
      </c>
      <c r="I79" s="67" t="n">
        <f aca="false">G79-K79</f>
        <v>25282899.5924415</v>
      </c>
      <c r="J79" s="163" t="n">
        <f aca="false">low_v2_m!J67</f>
        <v>2944712.27788053</v>
      </c>
      <c r="K79" s="163" t="n">
        <f aca="false">low_v2_m!K67</f>
        <v>2856370.90954411</v>
      </c>
      <c r="L79" s="67" t="n">
        <f aca="false">H79-I79</f>
        <v>1122353.07567146</v>
      </c>
      <c r="M79" s="67" t="n">
        <f aca="false">J79-K79</f>
        <v>88341.3683364159</v>
      </c>
      <c r="N79" s="163" t="n">
        <f aca="false">SUM(low_v5_m!C67:J67)</f>
        <v>4160282.58582627</v>
      </c>
      <c r="O79" s="7"/>
      <c r="P79" s="7"/>
      <c r="Q79" s="67" t="n">
        <f aca="false">I79*5.5017049523</f>
        <v>139099053.896239</v>
      </c>
      <c r="R79" s="67"/>
      <c r="S79" s="67"/>
      <c r="T79" s="7"/>
      <c r="U79" s="7"/>
      <c r="V79" s="67" t="n">
        <f aca="false">K79*5.5017049523</f>
        <v>15714909.9786445</v>
      </c>
      <c r="W79" s="67" t="n">
        <f aca="false">M79*5.5017049523</f>
        <v>486028.143669418</v>
      </c>
      <c r="X79" s="67" t="n">
        <f aca="false">N79*5.1890047538+L79*5.5017049523</f>
        <v>27762581.5896547</v>
      </c>
      <c r="Y79" s="67" t="n">
        <f aca="false">N79*5.1890047538</f>
        <v>21587726.1150038</v>
      </c>
      <c r="Z79" s="67" t="n">
        <f aca="false">L79*5.5017049523</f>
        <v>6174855.47465081</v>
      </c>
      <c r="AA79" s="67" t="n">
        <f aca="false">IFE_cost_central!B67</f>
        <v>0</v>
      </c>
      <c r="AB79" s="67" t="n">
        <f aca="false">AA79*$AC$13</f>
        <v>0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3" t="n">
        <f aca="false">low_v2_m!D68+temporary_pension_bonus_low!B68</f>
        <v>29134285.946318</v>
      </c>
      <c r="G80" s="163" t="n">
        <f aca="false">low_v2_m!E68+temporary_pension_bonus_low!B68</f>
        <v>27932044.1650902</v>
      </c>
      <c r="H80" s="67" t="n">
        <f aca="false">F80-J80</f>
        <v>26133422.6043424</v>
      </c>
      <c r="I80" s="67" t="n">
        <f aca="false">G80-K80</f>
        <v>25021206.7233738</v>
      </c>
      <c r="J80" s="163" t="n">
        <f aca="false">low_v2_m!J68</f>
        <v>3000863.34197564</v>
      </c>
      <c r="K80" s="163" t="n">
        <f aca="false">low_v2_m!K68</f>
        <v>2910837.44171637</v>
      </c>
      <c r="L80" s="67" t="n">
        <f aca="false">H80-I80</f>
        <v>1112215.88096861</v>
      </c>
      <c r="M80" s="67" t="n">
        <f aca="false">J80-K80</f>
        <v>90025.900259268</v>
      </c>
      <c r="N80" s="163" t="n">
        <f aca="false">SUM(low_v5_m!C68:J68)</f>
        <v>4090564.41817902</v>
      </c>
      <c r="O80" s="7"/>
      <c r="P80" s="7"/>
      <c r="Q80" s="67" t="n">
        <f aca="false">I80*5.5017049523</f>
        <v>137659296.942508</v>
      </c>
      <c r="R80" s="67"/>
      <c r="S80" s="67"/>
      <c r="T80" s="7"/>
      <c r="U80" s="7"/>
      <c r="V80" s="67" t="n">
        <f aca="false">K80*5.5017049523</f>
        <v>16014568.7684312</v>
      </c>
      <c r="W80" s="67" t="n">
        <f aca="false">M80*5.5017049523</f>
        <v>495295.941291681</v>
      </c>
      <c r="X80" s="67" t="n">
        <f aca="false">N80*5.1890047538+L80*5.5017049523</f>
        <v>27345041.8320078</v>
      </c>
      <c r="Y80" s="67" t="n">
        <f aca="false">N80*5.1890047538</f>
        <v>21225958.2116561</v>
      </c>
      <c r="Z80" s="67" t="n">
        <f aca="false">L80*5.5017049523</f>
        <v>6119083.6203517</v>
      </c>
      <c r="AA80" s="67" t="n">
        <f aca="false">IFE_cost_central!B68</f>
        <v>0</v>
      </c>
      <c r="AB80" s="67" t="n">
        <f aca="false">AA80*$AC$13</f>
        <v>0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3" t="n">
        <f aca="false">low_v2_m!D69+temporary_pension_bonus_low!B69</f>
        <v>29704061.5803424</v>
      </c>
      <c r="G81" s="163" t="n">
        <f aca="false">low_v2_m!E69+temporary_pension_bonus_low!B69</f>
        <v>28477416.2038739</v>
      </c>
      <c r="H81" s="67" t="n">
        <f aca="false">F81-J81</f>
        <v>26595052.4781211</v>
      </c>
      <c r="I81" s="67" t="n">
        <f aca="false">G81-K81</f>
        <v>25461677.3747192</v>
      </c>
      <c r="J81" s="163" t="n">
        <f aca="false">low_v2_m!J69</f>
        <v>3109009.10222129</v>
      </c>
      <c r="K81" s="163" t="n">
        <f aca="false">low_v2_m!K69</f>
        <v>3015738.82915465</v>
      </c>
      <c r="L81" s="67" t="n">
        <f aca="false">H81-I81</f>
        <v>1133375.10340185</v>
      </c>
      <c r="M81" s="67" t="n">
        <f aca="false">J81-K81</f>
        <v>93270.273066639</v>
      </c>
      <c r="N81" s="163" t="n">
        <f aca="false">SUM(low_v5_m!C69:J69)</f>
        <v>4152873.55039733</v>
      </c>
      <c r="O81" s="7"/>
      <c r="P81" s="7"/>
      <c r="Q81" s="67" t="n">
        <f aca="false">I81*5.5017049523</f>
        <v>140082636.506358</v>
      </c>
      <c r="R81" s="67"/>
      <c r="S81" s="67"/>
      <c r="T81" s="7"/>
      <c r="U81" s="7"/>
      <c r="V81" s="67" t="n">
        <f aca="false">K81*5.5017049523</f>
        <v>16591705.2512035</v>
      </c>
      <c r="W81" s="67" t="n">
        <f aca="false">M81*5.5017049523</f>
        <v>513145.523233101</v>
      </c>
      <c r="X81" s="67" t="n">
        <f aca="false">N81*5.1890047538+L81*5.5017049523</f>
        <v>27784776.0141416</v>
      </c>
      <c r="Y81" s="67" t="n">
        <f aca="false">N81*5.1890047538</f>
        <v>21549280.594942</v>
      </c>
      <c r="Z81" s="67" t="n">
        <f aca="false">L81*5.5017049523</f>
        <v>6235495.41919951</v>
      </c>
      <c r="AA81" s="67" t="n">
        <f aca="false">IFE_cost_central!B69</f>
        <v>0</v>
      </c>
      <c r="AB81" s="67" t="n">
        <f aca="false">AA81*$AC$13</f>
        <v>0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9"/>
      <c r="B82" s="5"/>
      <c r="C82" s="159" t="n">
        <f aca="false">C78+1</f>
        <v>2032</v>
      </c>
      <c r="D82" s="159" t="n">
        <f aca="false">D78</f>
        <v>1</v>
      </c>
      <c r="E82" s="159" t="n">
        <v>229</v>
      </c>
      <c r="F82" s="161" t="n">
        <f aca="false">low_v2_m!D70+temporary_pension_bonus_low!B70</f>
        <v>29437306.9992866</v>
      </c>
      <c r="G82" s="161" t="n">
        <f aca="false">low_v2_m!E70+temporary_pension_bonus_low!B70</f>
        <v>28220986.5245619</v>
      </c>
      <c r="H82" s="8" t="n">
        <f aca="false">F82-J82</f>
        <v>26304307.9370757</v>
      </c>
      <c r="I82" s="8" t="n">
        <f aca="false">G82-K82</f>
        <v>25181977.4342174</v>
      </c>
      <c r="J82" s="161" t="n">
        <f aca="false">low_v2_m!J70</f>
        <v>3132999.06221081</v>
      </c>
      <c r="K82" s="161" t="n">
        <f aca="false">low_v2_m!K70</f>
        <v>3039009.09034449</v>
      </c>
      <c r="L82" s="8" t="n">
        <f aca="false">H82-I82</f>
        <v>1122330.50285831</v>
      </c>
      <c r="M82" s="8" t="n">
        <f aca="false">J82-K82</f>
        <v>93989.971866325</v>
      </c>
      <c r="N82" s="161" t="n">
        <f aca="false">SUM(low_v5_m!C70:J70)</f>
        <v>4865834.53369475</v>
      </c>
      <c r="O82" s="5"/>
      <c r="P82" s="5"/>
      <c r="Q82" s="8" t="n">
        <f aca="false">I82*5.5017049523</f>
        <v>138543809.958541</v>
      </c>
      <c r="R82" s="8"/>
      <c r="S82" s="8"/>
      <c r="T82" s="5"/>
      <c r="U82" s="5"/>
      <c r="V82" s="8" t="n">
        <f aca="false">K82*5.5017049523</f>
        <v>16719731.362433</v>
      </c>
      <c r="W82" s="8" t="n">
        <f aca="false">M82*5.5017049523</f>
        <v>517105.093683498</v>
      </c>
      <c r="X82" s="8" t="n">
        <f aca="false">N82*5.1890047538+L82*5.5017049523</f>
        <v>31423569.8122392</v>
      </c>
      <c r="Y82" s="8" t="n">
        <f aca="false">N82*5.1890047538</f>
        <v>25248838.5265463</v>
      </c>
      <c r="Z82" s="8" t="n">
        <f aca="false">L82*5.5017049523</f>
        <v>6174731.28569294</v>
      </c>
      <c r="AA82" s="8" t="n">
        <f aca="false">IFE_cost_central!B70</f>
        <v>0</v>
      </c>
      <c r="AB82" s="8" t="n">
        <f aca="false">AA82*$AC$13</f>
        <v>0</v>
      </c>
      <c r="AC82" s="8"/>
      <c r="AD82" s="8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3" t="n">
        <f aca="false">low_v2_m!D71+temporary_pension_bonus_low!B71</f>
        <v>29893483.6269963</v>
      </c>
      <c r="G83" s="163" t="n">
        <f aca="false">low_v2_m!E71+temporary_pension_bonus_low!B71</f>
        <v>28657564.018179</v>
      </c>
      <c r="H83" s="67" t="n">
        <f aca="false">F83-J83</f>
        <v>26655885.833085</v>
      </c>
      <c r="I83" s="67" t="n">
        <f aca="false">G83-K83</f>
        <v>25517094.1580851</v>
      </c>
      <c r="J83" s="163" t="n">
        <f aca="false">low_v2_m!J71</f>
        <v>3237597.79391128</v>
      </c>
      <c r="K83" s="163" t="n">
        <f aca="false">low_v2_m!K71</f>
        <v>3140469.86009394</v>
      </c>
      <c r="L83" s="67" t="n">
        <f aca="false">H83-I83</f>
        <v>1138791.6749999</v>
      </c>
      <c r="M83" s="67" t="n">
        <f aca="false">J83-K83</f>
        <v>97127.9338173387</v>
      </c>
      <c r="N83" s="163" t="n">
        <f aca="false">SUM(low_v5_m!C71:J71)</f>
        <v>4087517.39351452</v>
      </c>
      <c r="O83" s="7"/>
      <c r="P83" s="7"/>
      <c r="Q83" s="67" t="n">
        <f aca="false">I83*5.5017049523</f>
        <v>140387523.297842</v>
      </c>
      <c r="R83" s="67"/>
      <c r="S83" s="67"/>
      <c r="T83" s="7"/>
      <c r="U83" s="7"/>
      <c r="V83" s="67" t="n">
        <f aca="false">K83*5.5017049523</f>
        <v>17277938.5818277</v>
      </c>
      <c r="W83" s="67" t="n">
        <f aca="false">M83*5.5017049523</f>
        <v>534369.234489519</v>
      </c>
      <c r="X83" s="67" t="n">
        <f aca="false">N83*5.1890047538+L83*5.5017049523</f>
        <v>27475442.984172</v>
      </c>
      <c r="Y83" s="67" t="n">
        <f aca="false">N83*5.1890047538</f>
        <v>21210147.186187</v>
      </c>
      <c r="Z83" s="67" t="n">
        <f aca="false">L83*5.5017049523</f>
        <v>6265295.79798498</v>
      </c>
      <c r="AA83" s="67" t="n">
        <f aca="false">IFE_cost_central!B71</f>
        <v>0</v>
      </c>
      <c r="AB83" s="67" t="n">
        <f aca="false">AA83*$AC$13</f>
        <v>0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3" t="n">
        <f aca="false">low_v2_m!D72+temporary_pension_bonus_low!B72</f>
        <v>29608411.5644448</v>
      </c>
      <c r="G84" s="163" t="n">
        <f aca="false">low_v2_m!E72+temporary_pension_bonus_low!B72</f>
        <v>28384256.4001557</v>
      </c>
      <c r="H84" s="67" t="n">
        <f aca="false">F84-J84</f>
        <v>26330927.6549204</v>
      </c>
      <c r="I84" s="67" t="n">
        <f aca="false">G84-K84</f>
        <v>25205097.007917</v>
      </c>
      <c r="J84" s="163" t="n">
        <f aca="false">low_v2_m!J72</f>
        <v>3277483.90952446</v>
      </c>
      <c r="K84" s="163" t="n">
        <f aca="false">low_v2_m!K72</f>
        <v>3179159.39223873</v>
      </c>
      <c r="L84" s="67" t="n">
        <f aca="false">H84-I84</f>
        <v>1125830.64700341</v>
      </c>
      <c r="M84" s="67" t="n">
        <f aca="false">J84-K84</f>
        <v>98324.5172857339</v>
      </c>
      <c r="N84" s="163" t="n">
        <f aca="false">SUM(low_v5_m!C72:J72)</f>
        <v>4038225.4092053</v>
      </c>
      <c r="O84" s="7"/>
      <c r="P84" s="7"/>
      <c r="Q84" s="67" t="n">
        <f aca="false">I84*5.5017049523</f>
        <v>138671007.031659</v>
      </c>
      <c r="R84" s="67"/>
      <c r="S84" s="67"/>
      <c r="T84" s="7"/>
      <c r="U84" s="7"/>
      <c r="V84" s="67" t="n">
        <f aca="false">K84*5.5017049523</f>
        <v>17490796.9724309</v>
      </c>
      <c r="W84" s="67" t="n">
        <f aca="false">M84*5.5017049523</f>
        <v>540952.483683429</v>
      </c>
      <c r="X84" s="67" t="n">
        <f aca="false">N84*5.1890047538+L84*5.5017049523</f>
        <v>27148358.891352</v>
      </c>
      <c r="Y84" s="67" t="n">
        <f aca="false">N84*5.1890047538</f>
        <v>20954370.8452823</v>
      </c>
      <c r="Z84" s="67" t="n">
        <f aca="false">L84*5.5017049523</f>
        <v>6193988.04606977</v>
      </c>
      <c r="AA84" s="67" t="n">
        <f aca="false">IFE_cost_central!B72</f>
        <v>0</v>
      </c>
      <c r="AB84" s="67" t="n">
        <f aca="false">AA84*$AC$13</f>
        <v>0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3" t="n">
        <f aca="false">low_v2_m!D73+temporary_pension_bonus_low!B73</f>
        <v>30002777.9341298</v>
      </c>
      <c r="G85" s="163" t="n">
        <f aca="false">low_v2_m!E73+temporary_pension_bonus_low!B73</f>
        <v>28762062.4450996</v>
      </c>
      <c r="H85" s="67" t="n">
        <f aca="false">F85-J85</f>
        <v>26587593.1907843</v>
      </c>
      <c r="I85" s="67" t="n">
        <f aca="false">G85-K85</f>
        <v>25449333.2440546</v>
      </c>
      <c r="J85" s="163" t="n">
        <f aca="false">low_v2_m!J73</f>
        <v>3415184.74334544</v>
      </c>
      <c r="K85" s="163" t="n">
        <f aca="false">low_v2_m!K73</f>
        <v>3312729.20104508</v>
      </c>
      <c r="L85" s="67" t="n">
        <f aca="false">H85-I85</f>
        <v>1138259.94672977</v>
      </c>
      <c r="M85" s="67" t="n">
        <f aca="false">J85-K85</f>
        <v>102455.542300364</v>
      </c>
      <c r="N85" s="163" t="n">
        <f aca="false">SUM(low_v5_m!C73:J73)</f>
        <v>4070567.54395937</v>
      </c>
      <c r="O85" s="7"/>
      <c r="P85" s="7"/>
      <c r="Q85" s="67" t="n">
        <f aca="false">I85*5.5017049523</f>
        <v>140014722.741548</v>
      </c>
      <c r="R85" s="67"/>
      <c r="S85" s="67"/>
      <c r="T85" s="7"/>
      <c r="U85" s="7"/>
      <c r="V85" s="67" t="n">
        <f aca="false">K85*5.5017049523</f>
        <v>18225658.6510185</v>
      </c>
      <c r="W85" s="67" t="n">
        <f aca="false">M85*5.5017049523</f>
        <v>563680.164464495</v>
      </c>
      <c r="X85" s="67" t="n">
        <f aca="false">N85*5.1890047538+L85*5.5017049523</f>
        <v>27384564.7221971</v>
      </c>
      <c r="Y85" s="67" t="n">
        <f aca="false">N85*5.1890047538</f>
        <v>21122194.3362692</v>
      </c>
      <c r="Z85" s="67" t="n">
        <f aca="false">L85*5.5017049523</f>
        <v>6262370.3859279</v>
      </c>
      <c r="AA85" s="67" t="n">
        <f aca="false">IFE_cost_central!B73</f>
        <v>0</v>
      </c>
      <c r="AB85" s="67" t="n">
        <f aca="false">AA85*$AC$13</f>
        <v>0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9"/>
      <c r="B86" s="5"/>
      <c r="C86" s="159" t="n">
        <f aca="false">C82+1</f>
        <v>2033</v>
      </c>
      <c r="D86" s="159" t="n">
        <f aca="false">D82</f>
        <v>1</v>
      </c>
      <c r="E86" s="159" t="n">
        <v>233</v>
      </c>
      <c r="F86" s="161" t="n">
        <f aca="false">low_v2_m!D74+temporary_pension_bonus_low!B74</f>
        <v>29616132.3094371</v>
      </c>
      <c r="G86" s="161" t="n">
        <f aca="false">low_v2_m!E74+temporary_pension_bonus_low!B74</f>
        <v>28391688.3318552</v>
      </c>
      <c r="H86" s="8" t="n">
        <f aca="false">F86-J86</f>
        <v>26183681.7804369</v>
      </c>
      <c r="I86" s="8" t="n">
        <f aca="false">G86-K86</f>
        <v>25062211.318725</v>
      </c>
      <c r="J86" s="161" t="n">
        <f aca="false">low_v2_m!J74</f>
        <v>3432450.52900026</v>
      </c>
      <c r="K86" s="161" t="n">
        <f aca="false">low_v2_m!K74</f>
        <v>3329477.01313025</v>
      </c>
      <c r="L86" s="8" t="n">
        <f aca="false">H86-I86</f>
        <v>1121470.46171193</v>
      </c>
      <c r="M86" s="8" t="n">
        <f aca="false">J86-K86</f>
        <v>102973.515870008</v>
      </c>
      <c r="N86" s="161" t="n">
        <f aca="false">SUM(low_v5_m!C74:J74)</f>
        <v>4816131.1525427</v>
      </c>
      <c r="O86" s="5"/>
      <c r="P86" s="5"/>
      <c r="Q86" s="8" t="n">
        <f aca="false">I86*5.5017049523</f>
        <v>137884892.127818</v>
      </c>
      <c r="R86" s="8"/>
      <c r="S86" s="8"/>
      <c r="T86" s="5"/>
      <c r="U86" s="5"/>
      <c r="V86" s="8" t="n">
        <f aca="false">K86*5.5017049523</f>
        <v>18317800.1717077</v>
      </c>
      <c r="W86" s="8" t="n">
        <f aca="false">M86*5.5017049523</f>
        <v>566529.902217767</v>
      </c>
      <c r="X86" s="8" t="n">
        <f aca="false">N86*5.1890047538+L86*5.5017049523</f>
        <v>31160927.038527</v>
      </c>
      <c r="Y86" s="8" t="n">
        <f aca="false">N86*5.1890047538</f>
        <v>24990927.4454683</v>
      </c>
      <c r="Z86" s="8" t="n">
        <f aca="false">L86*5.5017049523</f>
        <v>6169999.59305868</v>
      </c>
      <c r="AA86" s="8" t="n">
        <f aca="false">IFE_cost_central!B74</f>
        <v>0</v>
      </c>
      <c r="AB86" s="8" t="n">
        <f aca="false">AA86*$AC$13</f>
        <v>0</v>
      </c>
      <c r="AC86" s="8"/>
      <c r="AD86" s="8"/>
      <c r="AE86" s="159"/>
      <c r="AF86" s="159"/>
      <c r="AG86" s="159"/>
      <c r="AH86" s="159"/>
      <c r="AI86" s="159"/>
      <c r="AJ86" s="159"/>
      <c r="AK86" s="159"/>
      <c r="AL86" s="159"/>
      <c r="AM86" s="159"/>
      <c r="AN86" s="159"/>
      <c r="AO86" s="159"/>
      <c r="AP86" s="159"/>
      <c r="AQ86" s="159"/>
      <c r="AR86" s="159"/>
      <c r="AS86" s="159"/>
      <c r="AT86" s="159"/>
      <c r="AU86" s="159"/>
      <c r="AV86" s="159"/>
      <c r="AW86" s="159"/>
      <c r="AX86" s="159"/>
      <c r="AY86" s="159"/>
      <c r="AZ86" s="159"/>
      <c r="BA86" s="159"/>
      <c r="BB86" s="159"/>
      <c r="BC86" s="159"/>
      <c r="BD86" s="159"/>
      <c r="BE86" s="159"/>
      <c r="BF86" s="159"/>
      <c r="BG86" s="159"/>
      <c r="BH86" s="159"/>
      <c r="BI86" s="159"/>
      <c r="BJ86" s="159"/>
      <c r="BK86" s="159"/>
      <c r="BL86" s="159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3" t="n">
        <f aca="false">low_v2_m!D75+temporary_pension_bonus_low!B75</f>
        <v>29987865.2250092</v>
      </c>
      <c r="G87" s="163" t="n">
        <f aca="false">low_v2_m!E75+temporary_pension_bonus_low!B75</f>
        <v>28748610.7960695</v>
      </c>
      <c r="H87" s="67" t="n">
        <f aca="false">F87-J87</f>
        <v>26464444.1310667</v>
      </c>
      <c r="I87" s="67" t="n">
        <f aca="false">G87-K87</f>
        <v>25330892.3349453</v>
      </c>
      <c r="J87" s="163" t="n">
        <f aca="false">low_v2_m!J75</f>
        <v>3523421.09394249</v>
      </c>
      <c r="K87" s="163" t="n">
        <f aca="false">low_v2_m!K75</f>
        <v>3417718.46112422</v>
      </c>
      <c r="L87" s="67" t="n">
        <f aca="false">H87-I87</f>
        <v>1133551.79612143</v>
      </c>
      <c r="M87" s="67" t="n">
        <f aca="false">J87-K87</f>
        <v>105702.632818275</v>
      </c>
      <c r="N87" s="163" t="n">
        <f aca="false">SUM(low_v5_m!C75:J75)</f>
        <v>4024784.74262068</v>
      </c>
      <c r="O87" s="7"/>
      <c r="P87" s="7"/>
      <c r="Q87" s="67" t="n">
        <f aca="false">I87*5.5017049523</f>
        <v>139363095.805347</v>
      </c>
      <c r="R87" s="67"/>
      <c r="S87" s="67"/>
      <c r="T87" s="7"/>
      <c r="U87" s="7"/>
      <c r="V87" s="67" t="n">
        <f aca="false">K87*5.5017049523</f>
        <v>18803278.5831343</v>
      </c>
      <c r="W87" s="67" t="n">
        <f aca="false">M87*5.5017049523</f>
        <v>581544.69844745</v>
      </c>
      <c r="X87" s="67" t="n">
        <f aca="false">N87*5.1890047538+L87*5.5017049523</f>
        <v>27121094.6928902</v>
      </c>
      <c r="Y87" s="67" t="n">
        <f aca="false">N87*5.1890047538</f>
        <v>20884627.1624804</v>
      </c>
      <c r="Z87" s="67" t="n">
        <f aca="false">L87*5.5017049523</f>
        <v>6236467.53040981</v>
      </c>
      <c r="AA87" s="67" t="n">
        <f aca="false">IFE_cost_central!B75</f>
        <v>0</v>
      </c>
      <c r="AB87" s="67" t="n">
        <f aca="false">AA87*$AC$13</f>
        <v>0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3" t="n">
        <f aca="false">low_v2_m!D76+temporary_pension_bonus_low!B76</f>
        <v>29604788.5772199</v>
      </c>
      <c r="G88" s="163" t="n">
        <f aca="false">low_v2_m!E76+temporary_pension_bonus_low!B76</f>
        <v>28381578.0681225</v>
      </c>
      <c r="H88" s="67" t="n">
        <f aca="false">F88-J88</f>
        <v>26079703.4405427</v>
      </c>
      <c r="I88" s="67" t="n">
        <f aca="false">G88-K88</f>
        <v>24962245.4855456</v>
      </c>
      <c r="J88" s="163" t="n">
        <f aca="false">low_v2_m!J76</f>
        <v>3525085.1366772</v>
      </c>
      <c r="K88" s="163" t="n">
        <f aca="false">low_v2_m!K76</f>
        <v>3419332.58257688</v>
      </c>
      <c r="L88" s="67" t="n">
        <f aca="false">H88-I88</f>
        <v>1117457.95499712</v>
      </c>
      <c r="M88" s="67" t="n">
        <f aca="false">J88-K88</f>
        <v>105752.554100317</v>
      </c>
      <c r="N88" s="163" t="n">
        <f aca="false">SUM(low_v5_m!C76:J76)</f>
        <v>3933880.70258767</v>
      </c>
      <c r="O88" s="7"/>
      <c r="P88" s="7"/>
      <c r="Q88" s="67" t="n">
        <f aca="false">I88*5.5017049523</f>
        <v>137334909.608354</v>
      </c>
      <c r="R88" s="67"/>
      <c r="S88" s="67"/>
      <c r="T88" s="7"/>
      <c r="U88" s="7"/>
      <c r="V88" s="67" t="n">
        <f aca="false">K88*5.5017049523</f>
        <v>18812159.003124</v>
      </c>
      <c r="W88" s="67" t="n">
        <f aca="false">M88*5.5017049523</f>
        <v>581819.350612087</v>
      </c>
      <c r="X88" s="67" t="n">
        <f aca="false">N88*5.1890047538+L88*5.5017049523</f>
        <v>26560849.6316042</v>
      </c>
      <c r="Y88" s="67" t="n">
        <f aca="false">N88*5.1890047538</f>
        <v>20412925.6666095</v>
      </c>
      <c r="Z88" s="67" t="n">
        <f aca="false">L88*5.5017049523</f>
        <v>6147923.9649947</v>
      </c>
      <c r="AA88" s="67" t="n">
        <f aca="false">IFE_cost_central!B76</f>
        <v>0</v>
      </c>
      <c r="AB88" s="67" t="n">
        <f aca="false">AA88*$AC$13</f>
        <v>0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3" t="n">
        <f aca="false">low_v2_m!D77+temporary_pension_bonus_low!B77</f>
        <v>30231073.284299</v>
      </c>
      <c r="G89" s="163" t="n">
        <f aca="false">low_v2_m!E77+temporary_pension_bonus_low!B77</f>
        <v>28980625.4611647</v>
      </c>
      <c r="H89" s="67" t="n">
        <f aca="false">F89-J89</f>
        <v>26586716.9286591</v>
      </c>
      <c r="I89" s="67" t="n">
        <f aca="false">G89-K89</f>
        <v>25445599.796194</v>
      </c>
      <c r="J89" s="163" t="n">
        <f aca="false">low_v2_m!J77</f>
        <v>3644356.35563989</v>
      </c>
      <c r="K89" s="163" t="n">
        <f aca="false">low_v2_m!K77</f>
        <v>3535025.6649707</v>
      </c>
      <c r="L89" s="67" t="n">
        <f aca="false">H89-I89</f>
        <v>1141117.13246511</v>
      </c>
      <c r="M89" s="67" t="n">
        <f aca="false">J89-K89</f>
        <v>109330.690669197</v>
      </c>
      <c r="N89" s="163" t="n">
        <f aca="false">SUM(low_v5_m!C77:J77)</f>
        <v>4066029.90317757</v>
      </c>
      <c r="O89" s="7"/>
      <c r="P89" s="7"/>
      <c r="Q89" s="67" t="n">
        <f aca="false">I89*5.5017049523</f>
        <v>139994182.412964</v>
      </c>
      <c r="R89" s="67"/>
      <c r="S89" s="67"/>
      <c r="T89" s="7"/>
      <c r="U89" s="7"/>
      <c r="V89" s="67" t="n">
        <f aca="false">K89*5.5017049523</f>
        <v>19448668.2074769</v>
      </c>
      <c r="W89" s="67" t="n">
        <f aca="false">M89*5.5017049523</f>
        <v>601505.202293101</v>
      </c>
      <c r="X89" s="67" t="n">
        <f aca="false">N89*5.1890047538+L89*5.5017049523</f>
        <v>27376738.275519</v>
      </c>
      <c r="Y89" s="67" t="n">
        <f aca="false">N89*5.1890047538</f>
        <v>21098648.4966814</v>
      </c>
      <c r="Z89" s="67" t="n">
        <f aca="false">L89*5.5017049523</f>
        <v>6278089.77883765</v>
      </c>
      <c r="AA89" s="67" t="n">
        <f aca="false">IFE_cost_central!B77</f>
        <v>0</v>
      </c>
      <c r="AB89" s="67" t="n">
        <f aca="false">AA89*$AC$13</f>
        <v>0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9"/>
      <c r="B90" s="5"/>
      <c r="C90" s="159" t="n">
        <f aca="false">C86+1</f>
        <v>2034</v>
      </c>
      <c r="D90" s="159" t="n">
        <f aca="false">D86</f>
        <v>1</v>
      </c>
      <c r="E90" s="159" t="n">
        <v>237</v>
      </c>
      <c r="F90" s="161" t="n">
        <f aca="false">low_v2_m!D78+temporary_pension_bonus_low!B78</f>
        <v>29980706.6691526</v>
      </c>
      <c r="G90" s="161" t="n">
        <f aca="false">low_v2_m!E78+temporary_pension_bonus_low!B78</f>
        <v>28741072.685615</v>
      </c>
      <c r="H90" s="8" t="n">
        <f aca="false">F90-J90</f>
        <v>26277719.8952569</v>
      </c>
      <c r="I90" s="8" t="n">
        <f aca="false">G90-K90</f>
        <v>25149175.5149362</v>
      </c>
      <c r="J90" s="161" t="n">
        <f aca="false">low_v2_m!J78</f>
        <v>3702986.77389568</v>
      </c>
      <c r="K90" s="161" t="n">
        <f aca="false">low_v2_m!K78</f>
        <v>3591897.17067881</v>
      </c>
      <c r="L90" s="8" t="n">
        <f aca="false">H90-I90</f>
        <v>1128544.38032068</v>
      </c>
      <c r="M90" s="8" t="n">
        <f aca="false">J90-K90</f>
        <v>111089.60321687</v>
      </c>
      <c r="N90" s="161" t="n">
        <f aca="false">SUM(low_v5_m!C78:J78)</f>
        <v>4797783.09235275</v>
      </c>
      <c r="O90" s="5"/>
      <c r="P90" s="5"/>
      <c r="Q90" s="8" t="n">
        <f aca="false">I90*5.5017049523</f>
        <v>138363343.476787</v>
      </c>
      <c r="R90" s="8"/>
      <c r="S90" s="8"/>
      <c r="T90" s="5"/>
      <c r="U90" s="5"/>
      <c r="V90" s="8" t="n">
        <f aca="false">K90*5.5017049523</f>
        <v>19761558.4520759</v>
      </c>
      <c r="W90" s="8" t="n">
        <f aca="false">M90*5.5017049523</f>
        <v>611182.220167297</v>
      </c>
      <c r="X90" s="8" t="n">
        <f aca="false">N90*5.1890047538+L90*5.5017049523</f>
        <v>31104637.4800203</v>
      </c>
      <c r="Y90" s="8" t="n">
        <f aca="false">N90*5.1890047538</f>
        <v>24895719.2739197</v>
      </c>
      <c r="Z90" s="8" t="n">
        <f aca="false">L90*5.5017049523</f>
        <v>6208918.20610064</v>
      </c>
      <c r="AA90" s="8" t="n">
        <f aca="false">IFE_cost_central!B78</f>
        <v>0</v>
      </c>
      <c r="AB90" s="8" t="n">
        <f aca="false">AA90*$AC$13</f>
        <v>0</v>
      </c>
      <c r="AC90" s="8"/>
      <c r="AD90" s="8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  <c r="BJ90" s="159"/>
      <c r="BK90" s="159"/>
      <c r="BL90" s="159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3" t="n">
        <f aca="false">low_v2_m!D79+temporary_pension_bonus_low!B79</f>
        <v>30565308.4260724</v>
      </c>
      <c r="G91" s="163" t="n">
        <f aca="false">low_v2_m!E79+temporary_pension_bonus_low!B79</f>
        <v>29301180.0899738</v>
      </c>
      <c r="H91" s="67" t="n">
        <f aca="false">F91-J91</f>
        <v>26798279.8119929</v>
      </c>
      <c r="I91" s="67" t="n">
        <f aca="false">G91-K91</f>
        <v>25647162.3343167</v>
      </c>
      <c r="J91" s="163" t="n">
        <f aca="false">low_v2_m!J79</f>
        <v>3767028.61407944</v>
      </c>
      <c r="K91" s="163" t="n">
        <f aca="false">low_v2_m!K79</f>
        <v>3654017.75565705</v>
      </c>
      <c r="L91" s="67" t="n">
        <f aca="false">H91-I91</f>
        <v>1151117.47767617</v>
      </c>
      <c r="M91" s="67" t="n">
        <f aca="false">J91-K91</f>
        <v>113010.858422383</v>
      </c>
      <c r="N91" s="163" t="n">
        <f aca="false">SUM(low_v5_m!C79:J79)</f>
        <v>4003475.0007748</v>
      </c>
      <c r="O91" s="7"/>
      <c r="P91" s="7"/>
      <c r="Q91" s="67" t="n">
        <f aca="false">I91*5.5017049523</f>
        <v>141103120.027153</v>
      </c>
      <c r="R91" s="67"/>
      <c r="S91" s="67"/>
      <c r="T91" s="7"/>
      <c r="U91" s="7"/>
      <c r="V91" s="67" t="n">
        <f aca="false">K91*5.5017049523</f>
        <v>20103327.5820905</v>
      </c>
      <c r="W91" s="67" t="n">
        <f aca="false">M91*5.5017049523</f>
        <v>621752.3994461</v>
      </c>
      <c r="X91" s="67" t="n">
        <f aca="false">N91*5.1890047538+L91*5.5017049523</f>
        <v>27107159.53835</v>
      </c>
      <c r="Y91" s="67" t="n">
        <f aca="false">N91*5.1890047538</f>
        <v>20774050.8107399</v>
      </c>
      <c r="Z91" s="67" t="n">
        <f aca="false">L91*5.5017049523</f>
        <v>6333108.72761008</v>
      </c>
      <c r="AA91" s="67" t="n">
        <f aca="false">IFE_cost_central!B79</f>
        <v>0</v>
      </c>
      <c r="AB91" s="67" t="n">
        <f aca="false">AA91*$AC$13</f>
        <v>0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3" t="n">
        <f aca="false">low_v2_m!D80+temporary_pension_bonus_low!B80</f>
        <v>30181226.3253262</v>
      </c>
      <c r="G92" s="163" t="n">
        <f aca="false">low_v2_m!E80+temporary_pension_bonus_low!B80</f>
        <v>28933564.9997472</v>
      </c>
      <c r="H92" s="67" t="n">
        <f aca="false">F92-J92</f>
        <v>26411629.9978707</v>
      </c>
      <c r="I92" s="67" t="n">
        <f aca="false">G92-K92</f>
        <v>25277056.5621153</v>
      </c>
      <c r="J92" s="163" t="n">
        <f aca="false">low_v2_m!J80</f>
        <v>3769596.32745549</v>
      </c>
      <c r="K92" s="163" t="n">
        <f aca="false">low_v2_m!K80</f>
        <v>3656508.43763183</v>
      </c>
      <c r="L92" s="67" t="n">
        <f aca="false">H92-I92</f>
        <v>1134573.43575538</v>
      </c>
      <c r="M92" s="67" t="n">
        <f aca="false">J92-K92</f>
        <v>113087.889823665</v>
      </c>
      <c r="N92" s="163" t="n">
        <f aca="false">SUM(low_v5_m!C80:J80)</f>
        <v>3863380.54529907</v>
      </c>
      <c r="O92" s="7"/>
      <c r="P92" s="7"/>
      <c r="Q92" s="67" t="n">
        <f aca="false">I92*5.5017049523</f>
        <v>139066907.267357</v>
      </c>
      <c r="R92" s="67"/>
      <c r="S92" s="67"/>
      <c r="T92" s="7"/>
      <c r="U92" s="7"/>
      <c r="V92" s="67" t="n">
        <f aca="false">K92*5.5017049523</f>
        <v>20117030.5794458</v>
      </c>
      <c r="W92" s="67" t="n">
        <f aca="false">M92*5.5017049523</f>
        <v>622176.203488014</v>
      </c>
      <c r="X92" s="67" t="n">
        <f aca="false">N92*5.1890047538+L92*5.5017049523</f>
        <v>26289188.3055387</v>
      </c>
      <c r="Y92" s="67" t="n">
        <f aca="false">N92*5.1890047538</f>
        <v>20047100.0152953</v>
      </c>
      <c r="Z92" s="67" t="n">
        <f aca="false">L92*5.5017049523</f>
        <v>6242088.29024338</v>
      </c>
      <c r="AA92" s="67" t="n">
        <f aca="false">IFE_cost_central!B80</f>
        <v>0</v>
      </c>
      <c r="AB92" s="67" t="n">
        <f aca="false">AA92*$AC$13</f>
        <v>0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3" t="n">
        <f aca="false">low_v2_m!D81+temporary_pension_bonus_low!B81</f>
        <v>30630327.4899922</v>
      </c>
      <c r="G93" s="163" t="n">
        <f aca="false">low_v2_m!E81+temporary_pension_bonus_low!B81</f>
        <v>29365621.2969443</v>
      </c>
      <c r="H93" s="67" t="n">
        <f aca="false">F93-J93</f>
        <v>26703907.3594535</v>
      </c>
      <c r="I93" s="67" t="n">
        <f aca="false">G93-K93</f>
        <v>25556993.7703218</v>
      </c>
      <c r="J93" s="163" t="n">
        <f aca="false">low_v2_m!J81</f>
        <v>3926420.13053864</v>
      </c>
      <c r="K93" s="163" t="n">
        <f aca="false">low_v2_m!K81</f>
        <v>3808627.52662248</v>
      </c>
      <c r="L93" s="67" t="n">
        <f aca="false">H93-I93</f>
        <v>1146913.58913175</v>
      </c>
      <c r="M93" s="67" t="n">
        <f aca="false">J93-K93</f>
        <v>117792.603916159</v>
      </c>
      <c r="N93" s="163" t="n">
        <f aca="false">SUM(low_v5_m!C81:J81)</f>
        <v>3912788.17796818</v>
      </c>
      <c r="O93" s="7"/>
      <c r="P93" s="7"/>
      <c r="Q93" s="67" t="n">
        <f aca="false">I93*5.5017049523</f>
        <v>140607039.19208</v>
      </c>
      <c r="R93" s="67"/>
      <c r="S93" s="67"/>
      <c r="T93" s="7"/>
      <c r="U93" s="7"/>
      <c r="V93" s="67" t="n">
        <f aca="false">K93*5.5017049523</f>
        <v>20953944.924685</v>
      </c>
      <c r="W93" s="67" t="n">
        <f aca="false">M93*5.5017049523</f>
        <v>648060.152309846</v>
      </c>
      <c r="X93" s="67" t="n">
        <f aca="false">N93*5.1890047538+L93*5.5017049523</f>
        <v>26613456.6292757</v>
      </c>
      <c r="Y93" s="67" t="n">
        <f aca="false">N93*5.1890047538</f>
        <v>20303476.4560893</v>
      </c>
      <c r="Z93" s="67" t="n">
        <f aca="false">L93*5.5017049523</f>
        <v>6309980.17318634</v>
      </c>
      <c r="AA93" s="67" t="n">
        <f aca="false">IFE_cost_central!B81</f>
        <v>0</v>
      </c>
      <c r="AB93" s="67" t="n">
        <f aca="false">AA93*$AC$13</f>
        <v>0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9"/>
      <c r="B94" s="5"/>
      <c r="C94" s="159" t="n">
        <f aca="false">C90+1</f>
        <v>2035</v>
      </c>
      <c r="D94" s="159" t="n">
        <f aca="false">D90</f>
        <v>1</v>
      </c>
      <c r="E94" s="159" t="n">
        <v>241</v>
      </c>
      <c r="F94" s="161" t="n">
        <f aca="false">low_v2_m!D82+temporary_pension_bonus_low!B82</f>
        <v>30314638.4275812</v>
      </c>
      <c r="G94" s="161" t="n">
        <f aca="false">low_v2_m!E82+temporary_pension_bonus_low!B82</f>
        <v>29063459.4980338</v>
      </c>
      <c r="H94" s="8" t="n">
        <f aca="false">F94-J94</f>
        <v>26401813.506203</v>
      </c>
      <c r="I94" s="8" t="n">
        <f aca="false">G94-K94</f>
        <v>25268019.3242969</v>
      </c>
      <c r="J94" s="161" t="n">
        <f aca="false">low_v2_m!J82</f>
        <v>3912824.92137827</v>
      </c>
      <c r="K94" s="161" t="n">
        <f aca="false">low_v2_m!K82</f>
        <v>3795440.17373692</v>
      </c>
      <c r="L94" s="8" t="n">
        <f aca="false">H94-I94</f>
        <v>1133794.18190604</v>
      </c>
      <c r="M94" s="8" t="n">
        <f aca="false">J94-K94</f>
        <v>117384.747641348</v>
      </c>
      <c r="N94" s="161" t="n">
        <f aca="false">SUM(low_v5_m!C82:J82)</f>
        <v>4686466.94938506</v>
      </c>
      <c r="O94" s="5"/>
      <c r="P94" s="5"/>
      <c r="Q94" s="8" t="n">
        <f aca="false">I94*5.5017049523</f>
        <v>139017187.051296</v>
      </c>
      <c r="R94" s="8"/>
      <c r="S94" s="8"/>
      <c r="T94" s="5"/>
      <c r="U94" s="5"/>
      <c r="V94" s="8" t="n">
        <f aca="false">K94*5.5017049523</f>
        <v>20881392.0000068</v>
      </c>
      <c r="W94" s="8" t="n">
        <f aca="false">M94*5.5017049523</f>
        <v>645816.247422889</v>
      </c>
      <c r="X94" s="8" t="n">
        <f aca="false">N94*5.1890047538+L94*5.5017049523</f>
        <v>30555900.3443671</v>
      </c>
      <c r="Y94" s="8" t="n">
        <f aca="false">N94*5.1890047538</f>
        <v>24318099.2788857</v>
      </c>
      <c r="Z94" s="8" t="n">
        <f aca="false">L94*5.5017049523</f>
        <v>6237801.06548141</v>
      </c>
      <c r="AA94" s="8" t="n">
        <f aca="false">IFE_cost_central!B82</f>
        <v>0</v>
      </c>
      <c r="AB94" s="8" t="n">
        <f aca="false">AA94*$AC$13</f>
        <v>0</v>
      </c>
      <c r="AC94" s="8"/>
      <c r="AD94" s="8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59"/>
      <c r="BC94" s="159"/>
      <c r="BD94" s="159"/>
      <c r="BE94" s="159"/>
      <c r="BF94" s="159"/>
      <c r="BG94" s="159"/>
      <c r="BH94" s="159"/>
      <c r="BI94" s="159"/>
      <c r="BJ94" s="159"/>
      <c r="BK94" s="159"/>
      <c r="BL94" s="159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3" t="n">
        <f aca="false">low_v2_m!D83+temporary_pension_bonus_low!B83</f>
        <v>30810682.9902414</v>
      </c>
      <c r="G95" s="163" t="n">
        <f aca="false">low_v2_m!E83+temporary_pension_bonus_low!B83</f>
        <v>29539239.3921348</v>
      </c>
      <c r="H95" s="67" t="n">
        <f aca="false">F95-J95</f>
        <v>26786988.012249</v>
      </c>
      <c r="I95" s="67" t="n">
        <f aca="false">G95-K95</f>
        <v>25636255.2634822</v>
      </c>
      <c r="J95" s="163" t="n">
        <f aca="false">low_v2_m!J83</f>
        <v>4023694.97799237</v>
      </c>
      <c r="K95" s="163" t="n">
        <f aca="false">low_v2_m!K83</f>
        <v>3902984.12865259</v>
      </c>
      <c r="L95" s="67" t="n">
        <f aca="false">H95-I95</f>
        <v>1150732.74876679</v>
      </c>
      <c r="M95" s="67" t="n">
        <f aca="false">J95-K95</f>
        <v>120710.849339772</v>
      </c>
      <c r="N95" s="163" t="n">
        <f aca="false">SUM(low_v5_m!C83:J83)</f>
        <v>3936928.51435097</v>
      </c>
      <c r="O95" s="7"/>
      <c r="P95" s="7"/>
      <c r="Q95" s="67" t="n">
        <f aca="false">I95*5.5017049523</f>
        <v>141043112.541527</v>
      </c>
      <c r="R95" s="67"/>
      <c r="S95" s="67"/>
      <c r="T95" s="7"/>
      <c r="U95" s="7"/>
      <c r="V95" s="67" t="n">
        <f aca="false">K95*5.5017049523</f>
        <v>21473067.1093563</v>
      </c>
      <c r="W95" s="67" t="n">
        <f aca="false">M95*5.5017049523</f>
        <v>664115.477608966</v>
      </c>
      <c r="X95" s="67" t="n">
        <f aca="false">N95*5.1890047538+L95*5.5017049523</f>
        <v>26759732.839002</v>
      </c>
      <c r="Y95" s="67" t="n">
        <f aca="false">N95*5.1890047538</f>
        <v>20428740.776338</v>
      </c>
      <c r="Z95" s="67" t="n">
        <f aca="false">L95*5.5017049523</f>
        <v>6330992.06266405</v>
      </c>
      <c r="AA95" s="67" t="n">
        <f aca="false">IFE_cost_central!B83</f>
        <v>0</v>
      </c>
      <c r="AB95" s="67" t="n">
        <f aca="false">AA95*$AC$13</f>
        <v>0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3" t="n">
        <f aca="false">low_v2_m!D84+temporary_pension_bonus_low!B84</f>
        <v>30531547.8476097</v>
      </c>
      <c r="G96" s="163" t="n">
        <f aca="false">low_v2_m!E84+temporary_pension_bonus_low!B84</f>
        <v>29271343.2786011</v>
      </c>
      <c r="H96" s="67" t="n">
        <f aca="false">F96-J96</f>
        <v>26481449.9879371</v>
      </c>
      <c r="I96" s="67" t="n">
        <f aca="false">G96-K96</f>
        <v>25342748.3547188</v>
      </c>
      <c r="J96" s="163" t="n">
        <f aca="false">low_v2_m!J84</f>
        <v>4050097.85967253</v>
      </c>
      <c r="K96" s="163" t="n">
        <f aca="false">low_v2_m!K84</f>
        <v>3928594.92388236</v>
      </c>
      <c r="L96" s="67" t="n">
        <f aca="false">H96-I96</f>
        <v>1138701.63321835</v>
      </c>
      <c r="M96" s="67" t="n">
        <f aca="false">J96-K96</f>
        <v>121502.935790176</v>
      </c>
      <c r="N96" s="163" t="n">
        <f aca="false">SUM(low_v5_m!C84:J84)</f>
        <v>3930287.9131821</v>
      </c>
      <c r="O96" s="7"/>
      <c r="P96" s="7"/>
      <c r="Q96" s="67" t="n">
        <f aca="false">I96*5.5017049523</f>
        <v>139428324.128049</v>
      </c>
      <c r="R96" s="67"/>
      <c r="S96" s="67"/>
      <c r="T96" s="7"/>
      <c r="U96" s="7"/>
      <c r="V96" s="67" t="n">
        <f aca="false">K96*5.5017049523</f>
        <v>21613970.1483042</v>
      </c>
      <c r="W96" s="67" t="n">
        <f aca="false">M96*5.5017049523</f>
        <v>668473.303555798</v>
      </c>
      <c r="X96" s="67" t="n">
        <f aca="false">N96*5.1890047538+L96*5.5017049523</f>
        <v>26659083.0799741</v>
      </c>
      <c r="Y96" s="67" t="n">
        <f aca="false">N96*5.1890047538</f>
        <v>20394282.6653046</v>
      </c>
      <c r="Z96" s="67" t="n">
        <f aca="false">L96*5.5017049523</f>
        <v>6264800.4146695</v>
      </c>
      <c r="AA96" s="67" t="n">
        <f aca="false">IFE_cost_central!B84</f>
        <v>0</v>
      </c>
      <c r="AB96" s="67" t="n">
        <f aca="false">AA96*$AC$13</f>
        <v>0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3" t="n">
        <f aca="false">low_v2_m!D85+temporary_pension_bonus_low!B85</f>
        <v>31136280.3614988</v>
      </c>
      <c r="G97" s="163" t="n">
        <f aca="false">low_v2_m!E85+temporary_pension_bonus_low!B85</f>
        <v>29851512.4114008</v>
      </c>
      <c r="H97" s="67" t="n">
        <f aca="false">F97-J97</f>
        <v>26907333.446946</v>
      </c>
      <c r="I97" s="67" t="n">
        <f aca="false">G97-K97</f>
        <v>25749433.9042845</v>
      </c>
      <c r="J97" s="163" t="n">
        <f aca="false">low_v2_m!J85</f>
        <v>4228946.9145528</v>
      </c>
      <c r="K97" s="163" t="n">
        <f aca="false">low_v2_m!K85</f>
        <v>4102078.50711621</v>
      </c>
      <c r="L97" s="67" t="n">
        <f aca="false">H97-I97</f>
        <v>1157899.54266147</v>
      </c>
      <c r="M97" s="67" t="n">
        <f aca="false">J97-K97</f>
        <v>126868.407436583</v>
      </c>
      <c r="N97" s="163" t="n">
        <f aca="false">SUM(low_v5_m!C85:J85)</f>
        <v>3992309.27903827</v>
      </c>
      <c r="O97" s="7"/>
      <c r="P97" s="7"/>
      <c r="Q97" s="67" t="n">
        <f aca="false">I97*5.5017049523</f>
        <v>141665788.030124</v>
      </c>
      <c r="R97" s="67"/>
      <c r="S97" s="67"/>
      <c r="T97" s="7"/>
      <c r="U97" s="7"/>
      <c r="V97" s="67" t="n">
        <f aca="false">K97*5.5017049523</f>
        <v>22568425.6373247</v>
      </c>
      <c r="W97" s="67" t="n">
        <f aca="false">M97*5.5017049523</f>
        <v>697992.545484264</v>
      </c>
      <c r="X97" s="67" t="n">
        <f aca="false">N97*5.1890047538+L97*5.5017049523</f>
        <v>27086533.4756959</v>
      </c>
      <c r="Y97" s="67" t="n">
        <f aca="false">N97*5.1890047538</f>
        <v>20716111.8275694</v>
      </c>
      <c r="Z97" s="67" t="n">
        <f aca="false">L97*5.5017049523</f>
        <v>6370421.64812649</v>
      </c>
      <c r="AA97" s="67" t="n">
        <f aca="false">IFE_cost_central!B85</f>
        <v>0</v>
      </c>
      <c r="AB97" s="67" t="n">
        <f aca="false">AA97*$AC$13</f>
        <v>0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9"/>
      <c r="B98" s="5"/>
      <c r="C98" s="159" t="n">
        <f aca="false">C94+1</f>
        <v>2036</v>
      </c>
      <c r="D98" s="159" t="n">
        <f aca="false">D94</f>
        <v>1</v>
      </c>
      <c r="E98" s="159" t="n">
        <v>245</v>
      </c>
      <c r="F98" s="161" t="n">
        <f aca="false">low_v2_m!D86+temporary_pension_bonus_low!B86</f>
        <v>30956917.0032498</v>
      </c>
      <c r="G98" s="161" t="n">
        <f aca="false">low_v2_m!E86+temporary_pension_bonus_low!B86</f>
        <v>29679404.6693473</v>
      </c>
      <c r="H98" s="8" t="n">
        <f aca="false">F98-J98</f>
        <v>26702774.1309756</v>
      </c>
      <c r="I98" s="8" t="n">
        <f aca="false">G98-K98</f>
        <v>25552886.0832413</v>
      </c>
      <c r="J98" s="161" t="n">
        <f aca="false">low_v2_m!J86</f>
        <v>4254142.87227421</v>
      </c>
      <c r="K98" s="161" t="n">
        <f aca="false">low_v2_m!K86</f>
        <v>4126518.58610599</v>
      </c>
      <c r="L98" s="8" t="n">
        <f aca="false">H98-I98</f>
        <v>1149888.04773422</v>
      </c>
      <c r="M98" s="8" t="n">
        <f aca="false">J98-K98</f>
        <v>127624.286168227</v>
      </c>
      <c r="N98" s="161" t="n">
        <f aca="false">SUM(low_v5_m!C86:J86)</f>
        <v>4658301.34563525</v>
      </c>
      <c r="O98" s="5"/>
      <c r="P98" s="5"/>
      <c r="Q98" s="8" t="n">
        <f aca="false">I98*5.5017049523</f>
        <v>140584439.909727</v>
      </c>
      <c r="R98" s="8"/>
      <c r="S98" s="8"/>
      <c r="T98" s="5"/>
      <c r="U98" s="5"/>
      <c r="V98" s="8" t="n">
        <f aca="false">K98*5.5017049523</f>
        <v>22702887.7409373</v>
      </c>
      <c r="W98" s="8" t="n">
        <f aca="false">M98*5.5017049523</f>
        <v>702151.167245484</v>
      </c>
      <c r="X98" s="8" t="n">
        <f aca="false">N98*5.1890047538+L98*5.5017049523</f>
        <v>30498292.5939442</v>
      </c>
      <c r="Y98" s="8" t="n">
        <f aca="false">N98*5.1890047538</f>
        <v>24171947.8271343</v>
      </c>
      <c r="Z98" s="8" t="n">
        <f aca="false">L98*5.5017049523</f>
        <v>6326344.76680991</v>
      </c>
      <c r="AA98" s="8" t="n">
        <f aca="false">IFE_cost_central!B86</f>
        <v>0</v>
      </c>
      <c r="AB98" s="8" t="n">
        <f aca="false">AA98*$AC$13</f>
        <v>0</v>
      </c>
      <c r="AC98" s="8"/>
      <c r="AD98" s="8"/>
      <c r="AE98" s="159"/>
      <c r="AF98" s="159"/>
      <c r="AG98" s="159"/>
      <c r="AH98" s="159"/>
      <c r="AI98" s="159"/>
      <c r="AJ98" s="159"/>
      <c r="AK98" s="159"/>
      <c r="AL98" s="159"/>
      <c r="AM98" s="159"/>
      <c r="AN98" s="159"/>
      <c r="AO98" s="159"/>
      <c r="AP98" s="159"/>
      <c r="AQ98" s="159"/>
      <c r="AR98" s="159"/>
      <c r="AS98" s="159"/>
      <c r="AT98" s="159"/>
      <c r="AU98" s="159"/>
      <c r="AV98" s="159"/>
      <c r="AW98" s="159"/>
      <c r="AX98" s="159"/>
      <c r="AY98" s="159"/>
      <c r="AZ98" s="159"/>
      <c r="BA98" s="159"/>
      <c r="BB98" s="159"/>
      <c r="BC98" s="159"/>
      <c r="BD98" s="159"/>
      <c r="BE98" s="159"/>
      <c r="BF98" s="159"/>
      <c r="BG98" s="159"/>
      <c r="BH98" s="159"/>
      <c r="BI98" s="159"/>
      <c r="BJ98" s="159"/>
      <c r="BK98" s="159"/>
      <c r="BL98" s="159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3" t="n">
        <f aca="false">low_v2_m!D87+temporary_pension_bonus_low!B87</f>
        <v>31533412.8599366</v>
      </c>
      <c r="G99" s="163" t="n">
        <f aca="false">low_v2_m!E87+temporary_pension_bonus_low!B87</f>
        <v>30233371.9170462</v>
      </c>
      <c r="H99" s="67" t="n">
        <f aca="false">F99-J99</f>
        <v>27083609.2728817</v>
      </c>
      <c r="I99" s="67" t="n">
        <f aca="false">G99-K99</f>
        <v>25917062.437603</v>
      </c>
      <c r="J99" s="163" t="n">
        <f aca="false">low_v2_m!J87</f>
        <v>4449803.58705484</v>
      </c>
      <c r="K99" s="163" t="n">
        <f aca="false">low_v2_m!K87</f>
        <v>4316309.4794432</v>
      </c>
      <c r="L99" s="67" t="n">
        <f aca="false">H99-I99</f>
        <v>1166546.83527869</v>
      </c>
      <c r="M99" s="67" t="n">
        <f aca="false">J99-K99</f>
        <v>133494.107611645</v>
      </c>
      <c r="N99" s="163" t="n">
        <f aca="false">SUM(low_v5_m!C87:J87)</f>
        <v>4054676.51064616</v>
      </c>
      <c r="O99" s="7"/>
      <c r="P99" s="7"/>
      <c r="Q99" s="67" t="n">
        <f aca="false">I99*5.5017049523</f>
        <v>142588030.762029</v>
      </c>
      <c r="R99" s="67"/>
      <c r="S99" s="67"/>
      <c r="T99" s="7"/>
      <c r="U99" s="7"/>
      <c r="V99" s="67" t="n">
        <f aca="false">K99*5.5017049523</f>
        <v>23747061.2387121</v>
      </c>
      <c r="W99" s="67" t="n">
        <f aca="false">M99*5.5017049523</f>
        <v>734445.192949857</v>
      </c>
      <c r="X99" s="67" t="n">
        <f aca="false">N99*5.1890047538+L99*5.5017049523</f>
        <v>27457732.1896068</v>
      </c>
      <c r="Y99" s="67" t="n">
        <f aca="false">N99*5.1890047538</f>
        <v>21039735.6888641</v>
      </c>
      <c r="Z99" s="67" t="n">
        <f aca="false">L99*5.5017049523</f>
        <v>6417996.50074266</v>
      </c>
      <c r="AA99" s="67" t="n">
        <f aca="false">IFE_cost_central!B87</f>
        <v>0</v>
      </c>
      <c r="AB99" s="67" t="n">
        <f aca="false">AA99*$AC$13</f>
        <v>0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3" t="n">
        <f aca="false">low_v2_m!D88+temporary_pension_bonus_low!B88</f>
        <v>31133688.5281695</v>
      </c>
      <c r="G100" s="163" t="n">
        <f aca="false">low_v2_m!E88+temporary_pension_bonus_low!B88</f>
        <v>29850979.6160749</v>
      </c>
      <c r="H100" s="67" t="n">
        <f aca="false">F100-J100</f>
        <v>26660449.4088314</v>
      </c>
      <c r="I100" s="67" t="n">
        <f aca="false">G100-K100</f>
        <v>25511937.670317</v>
      </c>
      <c r="J100" s="163" t="n">
        <f aca="false">low_v2_m!J88</f>
        <v>4473239.11933802</v>
      </c>
      <c r="K100" s="163" t="n">
        <f aca="false">low_v2_m!K88</f>
        <v>4339041.94575788</v>
      </c>
      <c r="L100" s="67" t="n">
        <f aca="false">H100-I100</f>
        <v>1148511.73851445</v>
      </c>
      <c r="M100" s="67" t="n">
        <f aca="false">J100-K100</f>
        <v>134197.17358014</v>
      </c>
      <c r="N100" s="163" t="n">
        <f aca="false">SUM(low_v5_m!C88:J88)</f>
        <v>3930485.92655727</v>
      </c>
      <c r="O100" s="7"/>
      <c r="P100" s="7"/>
      <c r="Q100" s="67" t="n">
        <f aca="false">I100*5.5017049523</f>
        <v>140359153.823552</v>
      </c>
      <c r="R100" s="67"/>
      <c r="S100" s="67"/>
      <c r="T100" s="7"/>
      <c r="U100" s="7"/>
      <c r="V100" s="67" t="n">
        <f aca="false">K100*5.5017049523</f>
        <v>23872128.5612136</v>
      </c>
      <c r="W100" s="67" t="n">
        <f aca="false">M100*5.5017049523</f>
        <v>738313.254470518</v>
      </c>
      <c r="X100" s="67" t="n">
        <f aca="false">N100*5.1890047538+L100*5.5017049523</f>
        <v>26714082.8772093</v>
      </c>
      <c r="Y100" s="67" t="n">
        <f aca="false">N100*5.1890047538</f>
        <v>20395310.1576497</v>
      </c>
      <c r="Z100" s="67" t="n">
        <f aca="false">L100*5.5017049523</f>
        <v>6318772.71955961</v>
      </c>
      <c r="AA100" s="67" t="n">
        <f aca="false">IFE_cost_central!B88</f>
        <v>0</v>
      </c>
      <c r="AB100" s="67" t="n">
        <f aca="false">AA100*$AC$13</f>
        <v>0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3" t="n">
        <f aca="false">low_v2_m!D89+temporary_pension_bonus_low!B89</f>
        <v>31661164.8508164</v>
      </c>
      <c r="G101" s="163" t="n">
        <f aca="false">low_v2_m!E89+temporary_pension_bonus_low!B89</f>
        <v>30356900.0756318</v>
      </c>
      <c r="H101" s="67" t="n">
        <f aca="false">F101-J101</f>
        <v>27041242.2499187</v>
      </c>
      <c r="I101" s="67" t="n">
        <f aca="false">G101-K101</f>
        <v>25875575.1527611</v>
      </c>
      <c r="J101" s="163" t="n">
        <f aca="false">low_v2_m!J89</f>
        <v>4619922.60089766</v>
      </c>
      <c r="K101" s="163" t="n">
        <f aca="false">low_v2_m!K89</f>
        <v>4481324.92287073</v>
      </c>
      <c r="L101" s="67" t="n">
        <f aca="false">H101-I101</f>
        <v>1165667.09715764</v>
      </c>
      <c r="M101" s="67" t="n">
        <f aca="false">J101-K101</f>
        <v>138597.67802693</v>
      </c>
      <c r="N101" s="163" t="n">
        <f aca="false">SUM(low_v5_m!C89:J89)</f>
        <v>3960609.84187289</v>
      </c>
      <c r="O101" s="7"/>
      <c r="P101" s="7"/>
      <c r="Q101" s="67" t="n">
        <f aca="false">I101*5.5017049523</f>
        <v>142359779.961556</v>
      </c>
      <c r="R101" s="67"/>
      <c r="S101" s="67"/>
      <c r="T101" s="7"/>
      <c r="U101" s="7"/>
      <c r="V101" s="67" t="n">
        <f aca="false">K101*5.5017049523</f>
        <v>24654927.5210233</v>
      </c>
      <c r="W101" s="67" t="n">
        <f aca="false">M101*5.5017049523</f>
        <v>762523.531578044</v>
      </c>
      <c r="X101" s="67" t="n">
        <f aca="false">N101*5.1890047538+L101*5.5017049523</f>
        <v>26964779.7385908</v>
      </c>
      <c r="Y101" s="67" t="n">
        <f aca="false">N101*5.1890047538</f>
        <v>20551623.2974255</v>
      </c>
      <c r="Z101" s="67" t="n">
        <f aca="false">L101*5.5017049523</f>
        <v>6413156.44116535</v>
      </c>
      <c r="AA101" s="67" t="n">
        <f aca="false">IFE_cost_central!B89</f>
        <v>0</v>
      </c>
      <c r="AB101" s="67" t="n">
        <f aca="false">AA101*$AC$13</f>
        <v>0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9"/>
      <c r="B102" s="5"/>
      <c r="C102" s="159" t="n">
        <f aca="false">C98+1</f>
        <v>2037</v>
      </c>
      <c r="D102" s="159" t="n">
        <f aca="false">D98</f>
        <v>1</v>
      </c>
      <c r="E102" s="159" t="n">
        <v>249</v>
      </c>
      <c r="F102" s="161" t="n">
        <f aca="false">low_v2_m!D90+temporary_pension_bonus_low!B90</f>
        <v>31281026.2450018</v>
      </c>
      <c r="G102" s="161" t="n">
        <f aca="false">low_v2_m!E90+temporary_pension_bonus_low!B90</f>
        <v>29992906.5936019</v>
      </c>
      <c r="H102" s="8" t="n">
        <f aca="false">F102-J102</f>
        <v>26661536.0358181</v>
      </c>
      <c r="I102" s="8" t="n">
        <f aca="false">G102-K102</f>
        <v>25512001.0906937</v>
      </c>
      <c r="J102" s="161" t="n">
        <f aca="false">low_v2_m!J90</f>
        <v>4619490.20918372</v>
      </c>
      <c r="K102" s="161" t="n">
        <f aca="false">low_v2_m!K90</f>
        <v>4480905.50290821</v>
      </c>
      <c r="L102" s="8" t="n">
        <f aca="false">H102-I102</f>
        <v>1149534.94512444</v>
      </c>
      <c r="M102" s="8" t="n">
        <f aca="false">J102-K102</f>
        <v>138584.706275513</v>
      </c>
      <c r="N102" s="161" t="n">
        <f aca="false">SUM(low_v5_m!C90:J90)</f>
        <v>4742889.67510221</v>
      </c>
      <c r="O102" s="5"/>
      <c r="P102" s="5"/>
      <c r="Q102" s="8" t="n">
        <f aca="false">I102*5.5017049523</f>
        <v>140359502.743752</v>
      </c>
      <c r="R102" s="8"/>
      <c r="S102" s="8"/>
      <c r="T102" s="5"/>
      <c r="U102" s="5"/>
      <c r="V102" s="8" t="n">
        <f aca="false">K102*5.5017049523</f>
        <v>24652619.9961384</v>
      </c>
      <c r="W102" s="8" t="n">
        <f aca="false">M102*5.5017049523</f>
        <v>762452.164829033</v>
      </c>
      <c r="X102" s="8" t="n">
        <f aca="false">N102*5.1890047538+L102*5.5017049523</f>
        <v>30935279.1712874</v>
      </c>
      <c r="Y102" s="8" t="n">
        <f aca="false">N102*5.1890047538</f>
        <v>24610877.0708543</v>
      </c>
      <c r="Z102" s="8" t="n">
        <f aca="false">L102*5.5017049523</f>
        <v>6324402.10043306</v>
      </c>
      <c r="AA102" s="8" t="n">
        <f aca="false">IFE_cost_central!B90</f>
        <v>0</v>
      </c>
      <c r="AB102" s="8" t="n">
        <f aca="false">AA102*$AC$13</f>
        <v>0</v>
      </c>
      <c r="AC102" s="8"/>
      <c r="AD102" s="8"/>
      <c r="AE102" s="159"/>
      <c r="AF102" s="159"/>
      <c r="AG102" s="159"/>
      <c r="AH102" s="159"/>
      <c r="AI102" s="159"/>
      <c r="AJ102" s="159"/>
      <c r="AK102" s="159"/>
      <c r="AL102" s="159"/>
      <c r="AM102" s="159"/>
      <c r="AN102" s="159"/>
      <c r="AO102" s="159"/>
      <c r="AP102" s="159"/>
      <c r="AQ102" s="159"/>
      <c r="AR102" s="159"/>
      <c r="AS102" s="159"/>
      <c r="AT102" s="159"/>
      <c r="AU102" s="159"/>
      <c r="AV102" s="159"/>
      <c r="AW102" s="159"/>
      <c r="AX102" s="159"/>
      <c r="AY102" s="159"/>
      <c r="AZ102" s="159"/>
      <c r="BA102" s="159"/>
      <c r="BB102" s="159"/>
      <c r="BC102" s="159"/>
      <c r="BD102" s="159"/>
      <c r="BE102" s="159"/>
      <c r="BF102" s="159"/>
      <c r="BG102" s="159"/>
      <c r="BH102" s="159"/>
      <c r="BI102" s="159"/>
      <c r="BJ102" s="159"/>
      <c r="BK102" s="159"/>
      <c r="BL102" s="159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3" t="n">
        <f aca="false">low_v2_m!D91+temporary_pension_bonus_low!B91</f>
        <v>31819268.6897074</v>
      </c>
      <c r="G103" s="163" t="n">
        <f aca="false">low_v2_m!E91+temporary_pension_bonus_low!B91</f>
        <v>30510038.6011236</v>
      </c>
      <c r="H103" s="67" t="n">
        <f aca="false">F103-J103</f>
        <v>26995113.194424</v>
      </c>
      <c r="I103" s="67" t="n">
        <f aca="false">G103-K103</f>
        <v>25830607.7706987</v>
      </c>
      <c r="J103" s="163" t="n">
        <f aca="false">low_v2_m!J91</f>
        <v>4824155.49528344</v>
      </c>
      <c r="K103" s="163" t="n">
        <f aca="false">low_v2_m!K91</f>
        <v>4679430.83042493</v>
      </c>
      <c r="L103" s="67" t="n">
        <f aca="false">H103-I103</f>
        <v>1164505.42372529</v>
      </c>
      <c r="M103" s="67" t="n">
        <f aca="false">J103-K103</f>
        <v>144724.664858504</v>
      </c>
      <c r="N103" s="163" t="n">
        <f aca="false">SUM(low_v5_m!C91:J91)</f>
        <v>3937403.48844726</v>
      </c>
      <c r="O103" s="7"/>
      <c r="P103" s="7"/>
      <c r="Q103" s="67" t="n">
        <f aca="false">I103*5.5017049523</f>
        <v>142112382.692972</v>
      </c>
      <c r="R103" s="67"/>
      <c r="S103" s="67"/>
      <c r="T103" s="7"/>
      <c r="U103" s="7"/>
      <c r="V103" s="67" t="n">
        <f aca="false">K103*5.5017049523</f>
        <v>25744847.7736941</v>
      </c>
      <c r="W103" s="67" t="n">
        <f aca="false">M103*5.5017049523</f>
        <v>796232.40537199</v>
      </c>
      <c r="X103" s="67" t="n">
        <f aca="false">N103*5.1890047538+L103*5.5017049523</f>
        <v>26837970.6758712</v>
      </c>
      <c r="Y103" s="67" t="n">
        <f aca="false">N103*5.1890047538</f>
        <v>20431205.4191816</v>
      </c>
      <c r="Z103" s="67" t="n">
        <f aca="false">L103*5.5017049523</f>
        <v>6406765.25668963</v>
      </c>
      <c r="AA103" s="67" t="n">
        <f aca="false">IFE_cost_central!B91</f>
        <v>0</v>
      </c>
      <c r="AB103" s="67" t="n">
        <f aca="false">AA103*$AC$13</f>
        <v>0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3" t="n">
        <f aca="false">low_v2_m!D92+temporary_pension_bonus_low!B92</f>
        <v>31502128.1395883</v>
      </c>
      <c r="G104" s="163" t="n">
        <f aca="false">low_v2_m!E92+temporary_pension_bonus_low!B92</f>
        <v>30207550.9486184</v>
      </c>
      <c r="H104" s="67" t="n">
        <f aca="false">F104-J104</f>
        <v>26643748.3836178</v>
      </c>
      <c r="I104" s="67" t="n">
        <f aca="false">G104-K104</f>
        <v>25494922.5853269</v>
      </c>
      <c r="J104" s="163" t="n">
        <f aca="false">low_v2_m!J92</f>
        <v>4858379.75597056</v>
      </c>
      <c r="K104" s="163" t="n">
        <f aca="false">low_v2_m!K92</f>
        <v>4712628.36329145</v>
      </c>
      <c r="L104" s="67" t="n">
        <f aca="false">H104-I104</f>
        <v>1148825.79829085</v>
      </c>
      <c r="M104" s="67" t="n">
        <f aca="false">J104-K104</f>
        <v>145751.392679116</v>
      </c>
      <c r="N104" s="163" t="n">
        <f aca="false">SUM(low_v5_m!C92:J92)</f>
        <v>3799120.59290668</v>
      </c>
      <c r="O104" s="7"/>
      <c r="P104" s="7"/>
      <c r="Q104" s="67" t="n">
        <f aca="false">I104*5.5017049523</f>
        <v>140265541.846198</v>
      </c>
      <c r="R104" s="67"/>
      <c r="S104" s="67"/>
      <c r="T104" s="7"/>
      <c r="U104" s="7"/>
      <c r="V104" s="67" t="n">
        <f aca="false">K104*5.5017049523</f>
        <v>25927490.80467</v>
      </c>
      <c r="W104" s="67" t="n">
        <f aca="false">M104*5.5017049523</f>
        <v>801881.158907313</v>
      </c>
      <c r="X104" s="67" t="n">
        <f aca="false">N104*5.1890047538+L104*5.5017049523</f>
        <v>26034155.400639</v>
      </c>
      <c r="Y104" s="67" t="n">
        <f aca="false">N104*5.1890047538</f>
        <v>19713654.8168523</v>
      </c>
      <c r="Z104" s="67" t="n">
        <f aca="false">L104*5.5017049523</f>
        <v>6320500.58378676</v>
      </c>
      <c r="AA104" s="67" t="n">
        <f aca="false">IFE_cost_central!B92</f>
        <v>0</v>
      </c>
      <c r="AB104" s="67" t="n">
        <f aca="false">AA104*$AC$13</f>
        <v>0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3" t="n">
        <f aca="false">low_v2_m!D93+temporary_pension_bonus_low!B93</f>
        <v>32084208.0646281</v>
      </c>
      <c r="G105" s="163" t="n">
        <f aca="false">low_v2_m!E93+temporary_pension_bonus_low!B93</f>
        <v>30766538.5279976</v>
      </c>
      <c r="H105" s="67" t="n">
        <f aca="false">F105-J105</f>
        <v>27109388.1127606</v>
      </c>
      <c r="I105" s="67" t="n">
        <f aca="false">G105-K105</f>
        <v>25940963.174686</v>
      </c>
      <c r="J105" s="163" t="n">
        <f aca="false">low_v2_m!J93</f>
        <v>4974819.95186758</v>
      </c>
      <c r="K105" s="163" t="n">
        <f aca="false">low_v2_m!K93</f>
        <v>4825575.35331155</v>
      </c>
      <c r="L105" s="67" t="n">
        <f aca="false">H105-I105</f>
        <v>1168424.93807454</v>
      </c>
      <c r="M105" s="67" t="n">
        <f aca="false">J105-K105</f>
        <v>149244.598556028</v>
      </c>
      <c r="N105" s="163" t="n">
        <f aca="false">SUM(low_v5_m!C93:J93)</f>
        <v>3945676.88907237</v>
      </c>
      <c r="O105" s="7"/>
      <c r="P105" s="7"/>
      <c r="Q105" s="67" t="n">
        <f aca="false">I105*5.5017049523</f>
        <v>142719525.565602</v>
      </c>
      <c r="R105" s="67"/>
      <c r="S105" s="67"/>
      <c r="T105" s="7"/>
      <c r="U105" s="7"/>
      <c r="V105" s="67" t="n">
        <f aca="false">K105*5.5017049523</f>
        <v>26548891.819011</v>
      </c>
      <c r="W105" s="67" t="n">
        <f aca="false">M105*5.5017049523</f>
        <v>821099.746979723</v>
      </c>
      <c r="X105" s="67" t="n">
        <f aca="false">N105*5.1890047538+L105*5.5017049523</f>
        <v>26902465.4025508</v>
      </c>
      <c r="Y105" s="67" t="n">
        <f aca="false">N105*5.1890047538</f>
        <v>20474136.1343553</v>
      </c>
      <c r="Z105" s="67" t="n">
        <f aca="false">L105*5.5017049523</f>
        <v>6428329.26819552</v>
      </c>
      <c r="AA105" s="67" t="n">
        <f aca="false">IFE_cost_central!B93</f>
        <v>0</v>
      </c>
      <c r="AB105" s="67" t="n">
        <f aca="false">AA105*$AC$13</f>
        <v>0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9"/>
      <c r="B106" s="5"/>
      <c r="C106" s="159" t="n">
        <f aca="false">C102+1</f>
        <v>2038</v>
      </c>
      <c r="D106" s="159" t="n">
        <f aca="false">D102</f>
        <v>1</v>
      </c>
      <c r="E106" s="159" t="n">
        <v>253</v>
      </c>
      <c r="F106" s="161" t="n">
        <f aca="false">low_v2_m!D94+temporary_pension_bonus_low!B94</f>
        <v>31712756.7385128</v>
      </c>
      <c r="G106" s="161" t="n">
        <f aca="false">low_v2_m!E94+temporary_pension_bonus_low!B94</f>
        <v>30411042.7751685</v>
      </c>
      <c r="H106" s="8" t="n">
        <f aca="false">F106-J106</f>
        <v>26710216.4006554</v>
      </c>
      <c r="I106" s="8" t="n">
        <f aca="false">G106-K106</f>
        <v>25558578.6474468</v>
      </c>
      <c r="J106" s="161" t="n">
        <f aca="false">low_v2_m!J94</f>
        <v>5002540.33785737</v>
      </c>
      <c r="K106" s="161" t="n">
        <f aca="false">low_v2_m!K94</f>
        <v>4852464.12772165</v>
      </c>
      <c r="L106" s="8" t="n">
        <f aca="false">H106-I106</f>
        <v>1151637.7532086</v>
      </c>
      <c r="M106" s="8" t="n">
        <f aca="false">J106-K106</f>
        <v>150076.210135721</v>
      </c>
      <c r="N106" s="161" t="n">
        <f aca="false">SUM(low_v5_m!C94:J94)</f>
        <v>4751233.18867449</v>
      </c>
      <c r="O106" s="5"/>
      <c r="P106" s="5"/>
      <c r="Q106" s="8" t="n">
        <f aca="false">I106*5.5017049523</f>
        <v>140615758.718407</v>
      </c>
      <c r="R106" s="8"/>
      <c r="S106" s="8"/>
      <c r="T106" s="5"/>
      <c r="U106" s="5"/>
      <c r="V106" s="8" t="n">
        <f aca="false">K106*5.5017049523</f>
        <v>26696825.9223443</v>
      </c>
      <c r="W106" s="8" t="n">
        <f aca="false">M106*5.5017049523</f>
        <v>825675.02852611</v>
      </c>
      <c r="X106" s="8" t="n">
        <f aca="false">N106*5.1890047538+L106*5.5017049523</f>
        <v>30990142.7325277</v>
      </c>
      <c r="Y106" s="8" t="n">
        <f aca="false">N106*5.1890047538</f>
        <v>24654171.6024443</v>
      </c>
      <c r="Z106" s="8" t="n">
        <f aca="false">L106*5.5017049523</f>
        <v>6335971.13008342</v>
      </c>
      <c r="AA106" s="8" t="n">
        <f aca="false">IFE_cost_central!B94</f>
        <v>0</v>
      </c>
      <c r="AB106" s="8" t="n">
        <f aca="false">AA106*$AC$13</f>
        <v>0</v>
      </c>
      <c r="AC106" s="8"/>
      <c r="AD106" s="8"/>
      <c r="AE106" s="159"/>
      <c r="AF106" s="159"/>
      <c r="AG106" s="159"/>
      <c r="AH106" s="159"/>
      <c r="AI106" s="159"/>
      <c r="AJ106" s="159"/>
      <c r="AK106" s="159"/>
      <c r="AL106" s="159"/>
      <c r="AM106" s="159"/>
      <c r="AN106" s="159"/>
      <c r="AO106" s="159"/>
      <c r="AP106" s="159"/>
      <c r="AQ106" s="159"/>
      <c r="AR106" s="159"/>
      <c r="AS106" s="159"/>
      <c r="AT106" s="159"/>
      <c r="AU106" s="159"/>
      <c r="AV106" s="159"/>
      <c r="AW106" s="159"/>
      <c r="AX106" s="159"/>
      <c r="AY106" s="159"/>
      <c r="AZ106" s="159"/>
      <c r="BA106" s="159"/>
      <c r="BB106" s="159"/>
      <c r="BC106" s="159"/>
      <c r="BD106" s="159"/>
      <c r="BE106" s="159"/>
      <c r="BF106" s="159"/>
      <c r="BG106" s="159"/>
      <c r="BH106" s="159"/>
      <c r="BI106" s="159"/>
      <c r="BJ106" s="159"/>
      <c r="BK106" s="159"/>
      <c r="BL106" s="159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3" t="n">
        <f aca="false">low_v2_m!D95+temporary_pension_bonus_low!B95</f>
        <v>32209699.1728982</v>
      </c>
      <c r="G107" s="163" t="n">
        <f aca="false">low_v2_m!E95+temporary_pension_bonus_low!B95</f>
        <v>30888482.6841923</v>
      </c>
      <c r="H107" s="67" t="n">
        <f aca="false">F107-J107</f>
        <v>27099845.4308173</v>
      </c>
      <c r="I107" s="67" t="n">
        <f aca="false">G107-K107</f>
        <v>25931924.5543738</v>
      </c>
      <c r="J107" s="163" t="n">
        <f aca="false">low_v2_m!J95</f>
        <v>5109853.74208089</v>
      </c>
      <c r="K107" s="163" t="n">
        <f aca="false">low_v2_m!K95</f>
        <v>4956558.12981846</v>
      </c>
      <c r="L107" s="67" t="n">
        <f aca="false">H107-I107</f>
        <v>1167920.87644352</v>
      </c>
      <c r="M107" s="67" t="n">
        <f aca="false">J107-K107</f>
        <v>153295.612262426</v>
      </c>
      <c r="N107" s="163" t="n">
        <f aca="false">SUM(low_v5_m!C95:J95)</f>
        <v>4006797.22594764</v>
      </c>
      <c r="O107" s="7"/>
      <c r="P107" s="7"/>
      <c r="Q107" s="67" t="n">
        <f aca="false">I107*5.5017049523</f>
        <v>142669797.743468</v>
      </c>
      <c r="R107" s="67"/>
      <c r="S107" s="67"/>
      <c r="T107" s="7"/>
      <c r="U107" s="7"/>
      <c r="V107" s="67" t="n">
        <f aca="false">K107*5.5017049523</f>
        <v>27269520.4091851</v>
      </c>
      <c r="W107" s="67" t="n">
        <f aca="false">M107*5.5017049523</f>
        <v>843387.229150049</v>
      </c>
      <c r="X107" s="67" t="n">
        <f aca="false">N107*5.1890047538+L107*5.5017049523</f>
        <v>27216845.9227788</v>
      </c>
      <c r="Y107" s="67" t="n">
        <f aca="false">N107*5.1890047538</f>
        <v>20791289.852955</v>
      </c>
      <c r="Z107" s="67" t="n">
        <f aca="false">L107*5.5017049523</f>
        <v>6425556.06982385</v>
      </c>
      <c r="AA107" s="67" t="n">
        <f aca="false">IFE_cost_central!B95</f>
        <v>0</v>
      </c>
      <c r="AB107" s="67" t="n">
        <f aca="false">AA107*$AC$13</f>
        <v>0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3" t="n">
        <f aca="false">low_v2_m!D96+temporary_pension_bonus_low!B96</f>
        <v>31913750.5537248</v>
      </c>
      <c r="G108" s="163" t="n">
        <f aca="false">low_v2_m!E96+temporary_pension_bonus_low!B96</f>
        <v>30605096.2613354</v>
      </c>
      <c r="H108" s="67" t="n">
        <f aca="false">F108-J108</f>
        <v>26759752.2224955</v>
      </c>
      <c r="I108" s="67" t="n">
        <f aca="false">G108-K108</f>
        <v>25605717.8800429</v>
      </c>
      <c r="J108" s="163" t="n">
        <f aca="false">low_v2_m!J96</f>
        <v>5153998.33122937</v>
      </c>
      <c r="K108" s="163" t="n">
        <f aca="false">low_v2_m!K96</f>
        <v>4999378.38129249</v>
      </c>
      <c r="L108" s="67" t="n">
        <f aca="false">H108-I108</f>
        <v>1154034.34245256</v>
      </c>
      <c r="M108" s="67" t="n">
        <f aca="false">J108-K108</f>
        <v>154619.949936881</v>
      </c>
      <c r="N108" s="163" t="n">
        <f aca="false">SUM(low_v5_m!C96:J96)</f>
        <v>3882962.730309</v>
      </c>
      <c r="O108" s="7"/>
      <c r="P108" s="7"/>
      <c r="Q108" s="67" t="n">
        <f aca="false">I108*5.5017049523</f>
        <v>140875104.867829</v>
      </c>
      <c r="R108" s="67"/>
      <c r="S108" s="67"/>
      <c r="T108" s="7"/>
      <c r="U108" s="7"/>
      <c r="V108" s="67" t="n">
        <f aca="false">K108*5.5017049523</f>
        <v>27505104.7987784</v>
      </c>
      <c r="W108" s="67" t="n">
        <f aca="false">M108*5.5017049523</f>
        <v>850673.344292115</v>
      </c>
      <c r="X108" s="67" t="n">
        <f aca="false">N108*5.1890047538+L108*5.5017049523</f>
        <v>26497868.5233971</v>
      </c>
      <c r="Y108" s="67" t="n">
        <f aca="false">N108*5.1890047538</f>
        <v>20148712.0664016</v>
      </c>
      <c r="Z108" s="67" t="n">
        <f aca="false">L108*5.5017049523</f>
        <v>6349156.4569955</v>
      </c>
      <c r="AA108" s="67" t="n">
        <f aca="false">IFE_cost_central!B96</f>
        <v>0</v>
      </c>
      <c r="AB108" s="67" t="n">
        <f aca="false">AA108*$AC$13</f>
        <v>0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3" t="n">
        <f aca="false">low_v2_m!D97+temporary_pension_bonus_low!B97</f>
        <v>32427919.2662648</v>
      </c>
      <c r="G109" s="163" t="n">
        <f aca="false">low_v2_m!E97+temporary_pension_bonus_low!B97</f>
        <v>31099220.6808097</v>
      </c>
      <c r="H109" s="67" t="n">
        <f aca="false">F109-J109</f>
        <v>27120676.3252548</v>
      </c>
      <c r="I109" s="67" t="n">
        <f aca="false">G109-K109</f>
        <v>25951195.0280301</v>
      </c>
      <c r="J109" s="163" t="n">
        <f aca="false">low_v2_m!J97</f>
        <v>5307242.94100994</v>
      </c>
      <c r="K109" s="163" t="n">
        <f aca="false">low_v2_m!K97</f>
        <v>5148025.65277965</v>
      </c>
      <c r="L109" s="67" t="n">
        <f aca="false">H109-I109</f>
        <v>1169481.29722475</v>
      </c>
      <c r="M109" s="67" t="n">
        <f aca="false">J109-K109</f>
        <v>159217.288230298</v>
      </c>
      <c r="N109" s="163" t="n">
        <f aca="false">SUM(low_v5_m!C97:J97)</f>
        <v>3913482.6785871</v>
      </c>
      <c r="O109" s="7"/>
      <c r="P109" s="7"/>
      <c r="Q109" s="67" t="n">
        <f aca="false">I109*5.5017049523</f>
        <v>142775818.203816</v>
      </c>
      <c r="R109" s="67"/>
      <c r="S109" s="67"/>
      <c r="T109" s="7"/>
      <c r="U109" s="7"/>
      <c r="V109" s="67" t="n">
        <f aca="false">K109*5.5017049523</f>
        <v>28322918.2284652</v>
      </c>
      <c r="W109" s="67" t="n">
        <f aca="false">M109*5.5017049523</f>
        <v>875966.543148408</v>
      </c>
      <c r="X109" s="67" t="n">
        <f aca="false">N109*5.1890047538+L109*5.5017049523</f>
        <v>26741221.267666</v>
      </c>
      <c r="Y109" s="67" t="n">
        <f aca="false">N109*5.1890047538</f>
        <v>20307080.2231024</v>
      </c>
      <c r="Z109" s="67" t="n">
        <f aca="false">L109*5.5017049523</f>
        <v>6434141.04456361</v>
      </c>
      <c r="AA109" s="67" t="n">
        <f aca="false">IFE_cost_central!B97</f>
        <v>0</v>
      </c>
      <c r="AB109" s="67" t="n">
        <f aca="false">AA109*$AC$13</f>
        <v>0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9"/>
      <c r="B110" s="5"/>
      <c r="C110" s="159" t="n">
        <f aca="false">C106+1</f>
        <v>2039</v>
      </c>
      <c r="D110" s="159" t="n">
        <f aca="false">D106</f>
        <v>1</v>
      </c>
      <c r="E110" s="159" t="n">
        <v>257</v>
      </c>
      <c r="F110" s="161" t="n">
        <f aca="false">low_v2_m!D98+temporary_pension_bonus_low!B98</f>
        <v>32119716.7990495</v>
      </c>
      <c r="G110" s="161" t="n">
        <f aca="false">low_v2_m!E98+temporary_pension_bonus_low!B98</f>
        <v>30805313.8629804</v>
      </c>
      <c r="H110" s="8" t="n">
        <f aca="false">F110-J110</f>
        <v>26714899.7762874</v>
      </c>
      <c r="I110" s="8" t="n">
        <f aca="false">G110-K110</f>
        <v>25562641.3509011</v>
      </c>
      <c r="J110" s="161" t="n">
        <f aca="false">low_v2_m!J98</f>
        <v>5404817.02276217</v>
      </c>
      <c r="K110" s="161" t="n">
        <f aca="false">low_v2_m!K98</f>
        <v>5242672.5120793</v>
      </c>
      <c r="L110" s="8" t="n">
        <f aca="false">H110-I110</f>
        <v>1152258.42538624</v>
      </c>
      <c r="M110" s="8" t="n">
        <f aca="false">J110-K110</f>
        <v>162144.510682865</v>
      </c>
      <c r="N110" s="161" t="n">
        <f aca="false">SUM(low_v5_m!C98:J98)</f>
        <v>4624031.95995985</v>
      </c>
      <c r="O110" s="5"/>
      <c r="P110" s="5"/>
      <c r="Q110" s="8" t="n">
        <f aca="false">I110*5.5017049523</f>
        <v>140638110.514122</v>
      </c>
      <c r="R110" s="8"/>
      <c r="S110" s="8"/>
      <c r="T110" s="5"/>
      <c r="U110" s="5"/>
      <c r="V110" s="8" t="n">
        <f aca="false">K110*5.5017049523</f>
        <v>28843637.3229938</v>
      </c>
      <c r="W110" s="8" t="n">
        <f aca="false">M110*5.5017049523</f>
        <v>892071.257412179</v>
      </c>
      <c r="X110" s="8" t="n">
        <f aca="false">N110*5.1890047538+L110*5.5017049523</f>
        <v>30333509.7072317</v>
      </c>
      <c r="Y110" s="8" t="n">
        <f aca="false">N110*5.1890047538</f>
        <v>23994123.8219548</v>
      </c>
      <c r="Z110" s="8" t="n">
        <f aca="false">L110*5.5017049523</f>
        <v>6339385.88527687</v>
      </c>
      <c r="AA110" s="8" t="n">
        <f aca="false">IFE_cost_central!B98</f>
        <v>0</v>
      </c>
      <c r="AB110" s="8" t="n">
        <f aca="false">AA110*$AC$13</f>
        <v>0</v>
      </c>
      <c r="AC110" s="8"/>
      <c r="AD110" s="8"/>
      <c r="AE110" s="159"/>
      <c r="AF110" s="159"/>
      <c r="AG110" s="159"/>
      <c r="AH110" s="159"/>
      <c r="AI110" s="159"/>
      <c r="AJ110" s="159"/>
      <c r="AK110" s="159"/>
      <c r="AL110" s="159"/>
      <c r="AM110" s="159"/>
      <c r="AN110" s="159"/>
      <c r="AO110" s="159"/>
      <c r="AP110" s="159"/>
      <c r="AQ110" s="159"/>
      <c r="AR110" s="159"/>
      <c r="AS110" s="159"/>
      <c r="AT110" s="159"/>
      <c r="AU110" s="159"/>
      <c r="AV110" s="159"/>
      <c r="AW110" s="159"/>
      <c r="AX110" s="159"/>
      <c r="AY110" s="159"/>
      <c r="AZ110" s="159"/>
      <c r="BA110" s="159"/>
      <c r="BB110" s="159"/>
      <c r="BC110" s="159"/>
      <c r="BD110" s="159"/>
      <c r="BE110" s="159"/>
      <c r="BF110" s="159"/>
      <c r="BG110" s="159"/>
      <c r="BH110" s="159"/>
      <c r="BI110" s="159"/>
      <c r="BJ110" s="159"/>
      <c r="BK110" s="159"/>
      <c r="BL110" s="159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3" t="n">
        <f aca="false">low_v2_m!D99+temporary_pension_bonus_low!B99</f>
        <v>32654687.8234473</v>
      </c>
      <c r="G111" s="163" t="n">
        <f aca="false">low_v2_m!E99+temporary_pension_bonus_low!B99</f>
        <v>31318450.7021387</v>
      </c>
      <c r="H111" s="67" t="n">
        <f aca="false">F111-J111</f>
        <v>27088090.4813551</v>
      </c>
      <c r="I111" s="67" t="n">
        <f aca="false">G111-K111</f>
        <v>25918851.2803092</v>
      </c>
      <c r="J111" s="163" t="n">
        <f aca="false">low_v2_m!J99</f>
        <v>5566597.34209218</v>
      </c>
      <c r="K111" s="163" t="n">
        <f aca="false">low_v2_m!K99</f>
        <v>5399599.42182942</v>
      </c>
      <c r="L111" s="67" t="n">
        <f aca="false">H111-I111</f>
        <v>1169239.20104586</v>
      </c>
      <c r="M111" s="67" t="n">
        <f aca="false">J111-K111</f>
        <v>166997.920262765</v>
      </c>
      <c r="N111" s="163" t="n">
        <f aca="false">SUM(low_v5_m!C99:J99)</f>
        <v>3905617.10667493</v>
      </c>
      <c r="O111" s="7"/>
      <c r="P111" s="7"/>
      <c r="Q111" s="67" t="n">
        <f aca="false">I111*5.5017049523</f>
        <v>142597872.446804</v>
      </c>
      <c r="R111" s="67"/>
      <c r="S111" s="67"/>
      <c r="T111" s="7"/>
      <c r="U111" s="7"/>
      <c r="V111" s="67" t="n">
        <f aca="false">K111*5.5017049523</f>
        <v>29707002.8795151</v>
      </c>
      <c r="W111" s="67" t="n">
        <f aca="false">M111*5.5017049523</f>
        <v>918773.284933456</v>
      </c>
      <c r="X111" s="67" t="n">
        <f aca="false">N111*5.1890047538+L111*5.5017049523</f>
        <v>26699074.8358761</v>
      </c>
      <c r="Y111" s="67" t="n">
        <f aca="false">N111*5.1890047538</f>
        <v>20266265.7330588</v>
      </c>
      <c r="Z111" s="67" t="n">
        <f aca="false">L111*5.5017049523</f>
        <v>6432809.10281732</v>
      </c>
      <c r="AA111" s="67" t="n">
        <f aca="false">IFE_cost_central!B99</f>
        <v>0</v>
      </c>
      <c r="AB111" s="67" t="n">
        <f aca="false">AA111*$AC$13</f>
        <v>0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3" t="n">
        <f aca="false">low_v2_m!D100+temporary_pension_bonus_low!B100</f>
        <v>32263832.5437161</v>
      </c>
      <c r="G112" s="163" t="n">
        <f aca="false">low_v2_m!E100+temporary_pension_bonus_low!B100</f>
        <v>30944339.9759798</v>
      </c>
      <c r="H112" s="67" t="n">
        <f aca="false">F112-J112</f>
        <v>26720566.1162006</v>
      </c>
      <c r="I112" s="67" t="n">
        <f aca="false">G112-K112</f>
        <v>25567371.5412899</v>
      </c>
      <c r="J112" s="163" t="n">
        <f aca="false">low_v2_m!J100</f>
        <v>5543266.42751544</v>
      </c>
      <c r="K112" s="163" t="n">
        <f aca="false">low_v2_m!K100</f>
        <v>5376968.43468998</v>
      </c>
      <c r="L112" s="67" t="n">
        <f aca="false">H112-I112</f>
        <v>1153194.57491079</v>
      </c>
      <c r="M112" s="67" t="n">
        <f aca="false">J112-K112</f>
        <v>166297.992825463</v>
      </c>
      <c r="N112" s="163" t="n">
        <f aca="false">SUM(low_v5_m!C100:J100)</f>
        <v>3839477.25542569</v>
      </c>
      <c r="O112" s="7"/>
      <c r="P112" s="7"/>
      <c r="Q112" s="67" t="n">
        <f aca="false">I112*5.5017049523</f>
        <v>140664134.626008</v>
      </c>
      <c r="R112" s="67"/>
      <c r="S112" s="67"/>
      <c r="T112" s="7"/>
      <c r="U112" s="7"/>
      <c r="V112" s="67" t="n">
        <f aca="false">K112*5.5017049523</f>
        <v>29582493.8654946</v>
      </c>
      <c r="W112" s="67" t="n">
        <f aca="false">M112*5.5017049523</f>
        <v>914922.490685402</v>
      </c>
      <c r="X112" s="67" t="n">
        <f aca="false">N112*5.1890047538+L112*5.5017049523</f>
        <v>26267602.0342631</v>
      </c>
      <c r="Y112" s="67" t="n">
        <f aca="false">N112*5.1890047538</f>
        <v>19923065.7305109</v>
      </c>
      <c r="Z112" s="67" t="n">
        <f aca="false">L112*5.5017049523</f>
        <v>6344536.30375221</v>
      </c>
      <c r="AA112" s="67" t="n">
        <f aca="false">IFE_cost_central!B100</f>
        <v>0</v>
      </c>
      <c r="AB112" s="67" t="n">
        <f aca="false">AA112*$AC$13</f>
        <v>0</v>
      </c>
      <c r="AC112" s="67"/>
      <c r="AD112" s="6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3" t="n">
        <f aca="false">low_v2_m!D101+temporary_pension_bonus_low!B101</f>
        <v>32861077.9189623</v>
      </c>
      <c r="G113" s="163" t="n">
        <f aca="false">low_v2_m!E101+temporary_pension_bonus_low!B101</f>
        <v>31518135.9993863</v>
      </c>
      <c r="H113" s="67" t="n">
        <f aca="false">F113-J113</f>
        <v>27160533.7064288</v>
      </c>
      <c r="I113" s="67" t="n">
        <f aca="false">G113-K113</f>
        <v>25988608.1132288</v>
      </c>
      <c r="J113" s="163" t="n">
        <f aca="false">low_v2_m!J101</f>
        <v>5700544.21253347</v>
      </c>
      <c r="K113" s="163" t="n">
        <f aca="false">low_v2_m!K101</f>
        <v>5529527.88615747</v>
      </c>
      <c r="L113" s="67" t="n">
        <f aca="false">H113-I113</f>
        <v>1171925.59319999</v>
      </c>
      <c r="M113" s="67" t="n">
        <f aca="false">J113-K113</f>
        <v>171016.326376004</v>
      </c>
      <c r="N113" s="163" t="n">
        <f aca="false">SUM(low_v5_m!C101:J101)</f>
        <v>3868221.00466566</v>
      </c>
      <c r="O113" s="7"/>
      <c r="P113" s="7"/>
      <c r="Q113" s="67" t="n">
        <f aca="false">I113*5.5017049523</f>
        <v>142981653.959935</v>
      </c>
      <c r="R113" s="67"/>
      <c r="S113" s="67"/>
      <c r="T113" s="7"/>
      <c r="U113" s="7"/>
      <c r="V113" s="67" t="n">
        <f aca="false">K113*5.5017049523</f>
        <v>30421830.9551535</v>
      </c>
      <c r="W113" s="67" t="n">
        <f aca="false">M113*5.5017049523</f>
        <v>940881.369747015</v>
      </c>
      <c r="X113" s="67" t="n">
        <f aca="false">N113*5.1890047538+L113*5.5017049523</f>
        <v>26519806.0217946</v>
      </c>
      <c r="Y113" s="67" t="n">
        <f aca="false">N113*5.1890047538</f>
        <v>20072217.1819591</v>
      </c>
      <c r="Z113" s="67" t="n">
        <f aca="false">L113*5.5017049523</f>
        <v>6447588.83983552</v>
      </c>
      <c r="AA113" s="67" t="n">
        <f aca="false">IFE_cost_central!B101</f>
        <v>0</v>
      </c>
      <c r="AB113" s="67" t="n">
        <f aca="false">AA113*$AC$13</f>
        <v>0</v>
      </c>
      <c r="AC113" s="67"/>
      <c r="AD113" s="6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9"/>
      <c r="B114" s="5"/>
      <c r="C114" s="159" t="n">
        <f aca="false">C110+1</f>
        <v>2040</v>
      </c>
      <c r="D114" s="159" t="n">
        <f aca="false">D110</f>
        <v>1</v>
      </c>
      <c r="E114" s="159" t="n">
        <v>261</v>
      </c>
      <c r="F114" s="161" t="n">
        <f aca="false">low_v2_m!D102+temporary_pension_bonus_low!B102</f>
        <v>32493754.8355596</v>
      </c>
      <c r="G114" s="161" t="n">
        <f aca="false">low_v2_m!E102+temporary_pension_bonus_low!B102</f>
        <v>31167358.918645</v>
      </c>
      <c r="H114" s="8" t="n">
        <f aca="false">F114-J114</f>
        <v>26845466.2241266</v>
      </c>
      <c r="I114" s="8" t="n">
        <f aca="false">G114-K114</f>
        <v>25688518.965555</v>
      </c>
      <c r="J114" s="161" t="n">
        <f aca="false">low_v2_m!J102</f>
        <v>5648288.61143297</v>
      </c>
      <c r="K114" s="161" t="n">
        <f aca="false">low_v2_m!K102</f>
        <v>5478839.95308998</v>
      </c>
      <c r="L114" s="8" t="n">
        <f aca="false">H114-I114</f>
        <v>1156947.25857159</v>
      </c>
      <c r="M114" s="8" t="n">
        <f aca="false">J114-K114</f>
        <v>169448.658342988</v>
      </c>
      <c r="N114" s="161" t="n">
        <f aca="false">SUM(low_v5_m!C102:J102)</f>
        <v>4586504.62669008</v>
      </c>
      <c r="O114" s="5"/>
      <c r="P114" s="5"/>
      <c r="Q114" s="8" t="n">
        <f aca="false">I114*5.5017049523</f>
        <v>141330652.010047</v>
      </c>
      <c r="R114" s="8"/>
      <c r="S114" s="8"/>
      <c r="T114" s="5"/>
      <c r="U114" s="5"/>
      <c r="V114" s="8" t="n">
        <f aca="false">K114*5.5017049523</f>
        <v>30142960.9027742</v>
      </c>
      <c r="W114" s="8" t="n">
        <f aca="false">M114*5.5017049523</f>
        <v>932256.522766209</v>
      </c>
      <c r="X114" s="8" t="n">
        <f aca="false">N114*5.1890047538+L114*5.5017049523</f>
        <v>30164576.7732537</v>
      </c>
      <c r="Y114" s="8" t="n">
        <f aca="false">N114*5.1890047538</f>
        <v>23799394.3112205</v>
      </c>
      <c r="Z114" s="8" t="n">
        <f aca="false">L114*5.5017049523</f>
        <v>6365182.46203321</v>
      </c>
      <c r="AA114" s="8" t="n">
        <f aca="false">IFE_cost_central!B102</f>
        <v>0</v>
      </c>
      <c r="AB114" s="8" t="n">
        <f aca="false">AA114*$AC$13</f>
        <v>0</v>
      </c>
      <c r="AC114" s="8"/>
      <c r="AD114" s="8"/>
      <c r="AE114" s="159"/>
      <c r="AF114" s="159"/>
      <c r="AG114" s="159"/>
      <c r="AH114" s="159"/>
      <c r="AI114" s="159"/>
      <c r="AJ114" s="159"/>
      <c r="AK114" s="159"/>
      <c r="AL114" s="159"/>
      <c r="AM114" s="159"/>
      <c r="AN114" s="159"/>
      <c r="AO114" s="159"/>
      <c r="AP114" s="159"/>
      <c r="AQ114" s="159"/>
      <c r="AR114" s="159"/>
      <c r="AS114" s="159"/>
      <c r="AT114" s="159"/>
      <c r="AU114" s="159"/>
      <c r="AV114" s="159"/>
      <c r="AW114" s="159"/>
      <c r="AX114" s="159"/>
      <c r="AY114" s="159"/>
      <c r="AZ114" s="159"/>
      <c r="BA114" s="159"/>
      <c r="BB114" s="159"/>
      <c r="BC114" s="159"/>
      <c r="BD114" s="159"/>
      <c r="BE114" s="159"/>
      <c r="BF114" s="159"/>
      <c r="BG114" s="159"/>
      <c r="BH114" s="159"/>
      <c r="BI114" s="159"/>
      <c r="BJ114" s="159"/>
      <c r="BK114" s="159"/>
      <c r="BL114" s="159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3" t="n">
        <f aca="false">low_v2_m!D103+temporary_pension_bonus_low!B103</f>
        <v>32857897.2718459</v>
      </c>
      <c r="G115" s="163" t="n">
        <f aca="false">low_v2_m!E103+temporary_pension_bonus_low!B103</f>
        <v>31517771.2975114</v>
      </c>
      <c r="H115" s="67" t="n">
        <f aca="false">F115-J115</f>
        <v>27057724.8779248</v>
      </c>
      <c r="I115" s="67" t="n">
        <f aca="false">G115-K115</f>
        <v>25891604.075408</v>
      </c>
      <c r="J115" s="163" t="n">
        <f aca="false">low_v2_m!J103</f>
        <v>5800172.39392109</v>
      </c>
      <c r="K115" s="163" t="n">
        <f aca="false">low_v2_m!K103</f>
        <v>5626167.22210346</v>
      </c>
      <c r="L115" s="67" t="n">
        <f aca="false">H115-I115</f>
        <v>1166120.80251686</v>
      </c>
      <c r="M115" s="67" t="n">
        <f aca="false">J115-K115</f>
        <v>174005.171817632</v>
      </c>
      <c r="N115" s="163" t="n">
        <f aca="false">SUM(low_v5_m!C103:J103)</f>
        <v>3804501.39030526</v>
      </c>
      <c r="O115" s="7"/>
      <c r="P115" s="7"/>
      <c r="Q115" s="67" t="n">
        <f aca="false">I115*5.5017049523</f>
        <v>142447966.364663</v>
      </c>
      <c r="R115" s="67"/>
      <c r="S115" s="67"/>
      <c r="T115" s="7"/>
      <c r="U115" s="7"/>
      <c r="V115" s="67" t="n">
        <f aca="false">K115*5.5017049523</f>
        <v>30953512.0683145</v>
      </c>
      <c r="W115" s="67" t="n">
        <f aca="false">M115*5.5017049523</f>
        <v>957325.115514881</v>
      </c>
      <c r="X115" s="67" t="n">
        <f aca="false">N115*5.1890047538+L115*5.5017049523</f>
        <v>26157228.3943197</v>
      </c>
      <c r="Y115" s="67" t="n">
        <f aca="false">N115*5.1890047538</f>
        <v>19741575.8001327</v>
      </c>
      <c r="Z115" s="67" t="n">
        <f aca="false">L115*5.5017049523</f>
        <v>6415652.59418703</v>
      </c>
      <c r="AA115" s="67" t="n">
        <f aca="false">IFE_cost_central!B103</f>
        <v>0</v>
      </c>
      <c r="AB115" s="67" t="n">
        <f aca="false">AA115*$AC$13</f>
        <v>0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3" t="n">
        <f aca="false">low_v2_m!D104+temporary_pension_bonus_low!B104</f>
        <v>32509359.2093204</v>
      </c>
      <c r="G116" s="163" t="n">
        <f aca="false">low_v2_m!E104+temporary_pension_bonus_low!B104</f>
        <v>31184407.651243</v>
      </c>
      <c r="H116" s="67" t="n">
        <f aca="false">F116-J116</f>
        <v>26739889.1041054</v>
      </c>
      <c r="I116" s="67" t="n">
        <f aca="false">G116-K116</f>
        <v>25588021.6491845</v>
      </c>
      <c r="J116" s="163" t="n">
        <f aca="false">low_v2_m!J104</f>
        <v>5769470.10521499</v>
      </c>
      <c r="K116" s="163" t="n">
        <f aca="false">low_v2_m!K104</f>
        <v>5596386.00205854</v>
      </c>
      <c r="L116" s="67" t="n">
        <f aca="false">H116-I116</f>
        <v>1151867.45492098</v>
      </c>
      <c r="M116" s="67" t="n">
        <f aca="false">J116-K116</f>
        <v>173084.10315645</v>
      </c>
      <c r="N116" s="163" t="n">
        <f aca="false">SUM(low_v5_m!C104:J104)</f>
        <v>3662632.52986571</v>
      </c>
      <c r="O116" s="7"/>
      <c r="P116" s="7"/>
      <c r="Q116" s="67" t="n">
        <f aca="false">I116*5.5017049523</f>
        <v>140777745.426878</v>
      </c>
      <c r="R116" s="67"/>
      <c r="S116" s="67"/>
      <c r="T116" s="7"/>
      <c r="U116" s="7"/>
      <c r="V116" s="67" t="n">
        <f aca="false">K116*5.5017049523</f>
        <v>30789664.5825079</v>
      </c>
      <c r="W116" s="67" t="n">
        <f aca="false">M116*5.5017049523</f>
        <v>952257.667500246</v>
      </c>
      <c r="X116" s="67" t="n">
        <f aca="false">N116*5.1890047538+L116*5.5017049523</f>
        <v>25342652.4900276</v>
      </c>
      <c r="Y116" s="67" t="n">
        <f aca="false">N116*5.1890047538</f>
        <v>19005417.6088957</v>
      </c>
      <c r="Z116" s="67" t="n">
        <f aca="false">L116*5.5017049523</f>
        <v>6337234.88113196</v>
      </c>
      <c r="AA116" s="67" t="n">
        <f aca="false">IFE_cost_central!B104</f>
        <v>0</v>
      </c>
      <c r="AB116" s="67" t="n">
        <f aca="false">AA116*$AC$13</f>
        <v>0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3" t="n">
        <f aca="false">low_v2_m!D105+temporary_pension_bonus_low!B105</f>
        <v>33019240.5445786</v>
      </c>
      <c r="G117" s="163" t="n">
        <f aca="false">low_v2_m!E105+temporary_pension_bonus_low!B105</f>
        <v>31673681.5861666</v>
      </c>
      <c r="H117" s="67" t="n">
        <f aca="false">F117-J117</f>
        <v>27065252.255044</v>
      </c>
      <c r="I117" s="67" t="n">
        <f aca="false">G117-K117</f>
        <v>25898312.9453181</v>
      </c>
      <c r="J117" s="163" t="n">
        <f aca="false">low_v2_m!J105</f>
        <v>5953988.28953461</v>
      </c>
      <c r="K117" s="163" t="n">
        <f aca="false">low_v2_m!K105</f>
        <v>5775368.64084857</v>
      </c>
      <c r="L117" s="67" t="n">
        <f aca="false">H117-I117</f>
        <v>1166939.30972594</v>
      </c>
      <c r="M117" s="67" t="n">
        <f aca="false">J117-K117</f>
        <v>178619.648686038</v>
      </c>
      <c r="N117" s="163" t="n">
        <f aca="false">SUM(low_v5_m!C105:J105)</f>
        <v>3791694.71271217</v>
      </c>
      <c r="O117" s="7"/>
      <c r="P117" s="7"/>
      <c r="Q117" s="67" t="n">
        <f aca="false">I117*5.5017049523</f>
        <v>142484876.587472</v>
      </c>
      <c r="R117" s="67"/>
      <c r="S117" s="67"/>
      <c r="T117" s="7"/>
      <c r="U117" s="7"/>
      <c r="V117" s="67" t="n">
        <f aca="false">K117*5.5017049523</f>
        <v>31774374.2527147</v>
      </c>
      <c r="W117" s="67" t="n">
        <f aca="false">M117*5.5017049523</f>
        <v>982712.605754063</v>
      </c>
      <c r="X117" s="67" t="n">
        <f aca="false">N117*5.1890047538+L117*5.5017049523</f>
        <v>26095277.6685745</v>
      </c>
      <c r="Y117" s="67" t="n">
        <f aca="false">N117*5.1890047538</f>
        <v>19675121.8892218</v>
      </c>
      <c r="Z117" s="67" t="n">
        <f aca="false">L117*5.5017049523</f>
        <v>6420155.77935275</v>
      </c>
      <c r="AA117" s="67" t="n">
        <f aca="false">IFE_cost_central!B105</f>
        <v>0</v>
      </c>
      <c r="AB117" s="67" t="n">
        <f aca="false">AA117*$AC$13</f>
        <v>0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W49" colorId="64" zoomScale="75" zoomScaleNormal="75" zoomScalePageLayoutView="100" workbookViewId="0">
      <selection pane="topLeft" activeCell="Z40" activeCellId="0" sqref="Z40"/>
    </sheetView>
  </sheetViews>
  <sheetFormatPr defaultColWidth="9.25390625" defaultRowHeight="12.8" zeroHeight="false" outlineLevelRow="0" outlineLevelCol="0"/>
  <cols>
    <col collapsed="false" customWidth="true" hidden="false" outlineLevel="0" max="7" min="6" style="110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110" width="17.35"/>
    <col collapsed="false" customWidth="true" hidden="false" outlineLevel="0" max="11" min="11" style="110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true" hidden="false" outlineLevel="0" max="14" min="14" style="110" width="8.83"/>
    <col collapsed="false" customWidth="true" hidden="false" outlineLevel="0" max="18" min="17" style="0" width="13.5"/>
    <col collapsed="false" customWidth="true" hidden="false" outlineLevel="0" max="24" min="24" style="0" width="16.48"/>
    <col collapsed="false" customWidth="true" hidden="false" outlineLevel="0" max="27" min="27" style="0" width="15.8"/>
    <col collapsed="false" customWidth="true" hidden="false" outlineLevel="0" max="28" min="28" style="0" width="12.1"/>
  </cols>
  <sheetData>
    <row r="1" customFormat="false" ht="12.8" hidden="false" customHeight="true" outlineLevel="0" collapsed="false">
      <c r="A1" s="139"/>
      <c r="B1" s="140"/>
      <c r="C1" s="139"/>
      <c r="D1" s="139"/>
      <c r="E1" s="139"/>
      <c r="F1" s="141" t="s">
        <v>175</v>
      </c>
      <c r="G1" s="141" t="s">
        <v>176</v>
      </c>
      <c r="H1" s="139"/>
      <c r="I1" s="139"/>
      <c r="J1" s="142" t="s">
        <v>177</v>
      </c>
      <c r="K1" s="142" t="s">
        <v>178</v>
      </c>
      <c r="L1" s="139"/>
      <c r="M1" s="143"/>
      <c r="N1" s="144" t="s">
        <v>179</v>
      </c>
      <c r="O1" s="139"/>
      <c r="P1" s="140"/>
      <c r="Q1" s="139"/>
      <c r="R1" s="139"/>
      <c r="S1" s="139"/>
      <c r="T1" s="139"/>
      <c r="U1" s="140"/>
      <c r="V1" s="139"/>
      <c r="W1" s="139"/>
      <c r="X1" s="139"/>
      <c r="Y1" s="139"/>
      <c r="Z1" s="139"/>
      <c r="AA1" s="139"/>
      <c r="AB1" s="139"/>
      <c r="AC1" s="139"/>
      <c r="AD1" s="139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</row>
    <row r="2" customFormat="false" ht="12.8" hidden="false" customHeight="true" outlineLevel="0" collapsed="false">
      <c r="A2" s="139"/>
      <c r="B2" s="140"/>
      <c r="C2" s="139"/>
      <c r="D2" s="139"/>
      <c r="E2" s="139"/>
      <c r="F2" s="142" t="s">
        <v>180</v>
      </c>
      <c r="G2" s="142" t="s">
        <v>181</v>
      </c>
      <c r="H2" s="139"/>
      <c r="I2" s="139"/>
      <c r="J2" s="144"/>
      <c r="K2" s="144"/>
      <c r="L2" s="139"/>
      <c r="M2" s="143"/>
      <c r="N2" s="144" t="s">
        <v>182</v>
      </c>
      <c r="O2" s="139"/>
      <c r="P2" s="140"/>
      <c r="Q2" s="139"/>
      <c r="R2" s="139"/>
      <c r="S2" s="139"/>
      <c r="T2" s="139"/>
      <c r="U2" s="140"/>
      <c r="V2" s="139"/>
      <c r="W2" s="139"/>
      <c r="X2" s="139"/>
      <c r="Y2" s="139"/>
      <c r="Z2" s="139"/>
      <c r="AA2" s="139"/>
      <c r="AB2" s="139"/>
      <c r="AC2" s="139"/>
      <c r="AD2" s="139"/>
      <c r="AE2" s="145"/>
      <c r="AF2" s="145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  <c r="AW2" s="145"/>
      <c r="AX2" s="145"/>
      <c r="AY2" s="145"/>
      <c r="AZ2" s="145"/>
      <c r="BA2" s="145"/>
      <c r="BB2" s="145"/>
      <c r="BC2" s="145"/>
      <c r="BD2" s="145"/>
      <c r="BE2" s="145"/>
      <c r="BF2" s="145"/>
      <c r="BG2" s="145"/>
      <c r="BH2" s="145"/>
      <c r="BI2" s="145"/>
      <c r="BJ2" s="145"/>
      <c r="BK2" s="145"/>
      <c r="BL2" s="145"/>
    </row>
    <row r="3" customFormat="false" ht="50.25" hidden="false" customHeight="true" outlineLevel="0" collapsed="false">
      <c r="A3" s="146" t="s">
        <v>183</v>
      </c>
      <c r="B3" s="147"/>
      <c r="C3" s="146" t="s">
        <v>184</v>
      </c>
      <c r="D3" s="146" t="s">
        <v>185</v>
      </c>
      <c r="E3" s="146" t="s">
        <v>186</v>
      </c>
      <c r="F3" s="148" t="s">
        <v>187</v>
      </c>
      <c r="G3" s="148" t="s">
        <v>188</v>
      </c>
      <c r="H3" s="146" t="s">
        <v>189</v>
      </c>
      <c r="I3" s="146" t="s">
        <v>190</v>
      </c>
      <c r="J3" s="148" t="s">
        <v>191</v>
      </c>
      <c r="K3" s="148" t="s">
        <v>192</v>
      </c>
      <c r="L3" s="146" t="s">
        <v>193</v>
      </c>
      <c r="M3" s="149" t="s">
        <v>194</v>
      </c>
      <c r="N3" s="148" t="s">
        <v>195</v>
      </c>
      <c r="O3" s="146" t="s">
        <v>196</v>
      </c>
      <c r="P3" s="147" t="s">
        <v>197</v>
      </c>
      <c r="Q3" s="146" t="s">
        <v>198</v>
      </c>
      <c r="R3" s="146" t="s">
        <v>199</v>
      </c>
      <c r="S3" s="146" t="s">
        <v>200</v>
      </c>
      <c r="T3" s="146" t="s">
        <v>201</v>
      </c>
      <c r="U3" s="147" t="s">
        <v>202</v>
      </c>
      <c r="V3" s="146" t="s">
        <v>203</v>
      </c>
      <c r="W3" s="146" t="s">
        <v>204</v>
      </c>
      <c r="X3" s="146" t="s">
        <v>205</v>
      </c>
      <c r="Y3" s="146" t="s">
        <v>206</v>
      </c>
      <c r="Z3" s="146" t="s">
        <v>207</v>
      </c>
      <c r="AA3" s="148" t="s">
        <v>208</v>
      </c>
      <c r="AB3" s="148" t="s">
        <v>209</v>
      </c>
      <c r="AC3" s="146"/>
      <c r="AD3" s="146"/>
      <c r="AE3" s="150"/>
      <c r="AF3" s="150"/>
      <c r="AG3" s="150"/>
      <c r="AH3" s="150"/>
      <c r="AI3" s="150"/>
      <c r="AJ3" s="150"/>
      <c r="AK3" s="150"/>
      <c r="AL3" s="150"/>
      <c r="AM3" s="150"/>
      <c r="AN3" s="150"/>
      <c r="AO3" s="150"/>
      <c r="AP3" s="150"/>
      <c r="AQ3" s="150"/>
      <c r="AR3" s="150"/>
      <c r="AS3" s="150"/>
      <c r="AT3" s="150"/>
      <c r="AU3" s="150"/>
      <c r="AV3" s="150"/>
      <c r="AW3" s="150"/>
      <c r="AX3" s="150"/>
      <c r="AY3" s="150"/>
      <c r="AZ3" s="150"/>
      <c r="BA3" s="150"/>
      <c r="BB3" s="150"/>
      <c r="BC3" s="150"/>
      <c r="BD3" s="150"/>
      <c r="BE3" s="150"/>
      <c r="BF3" s="150"/>
      <c r="BG3" s="150"/>
      <c r="BH3" s="150"/>
      <c r="BI3" s="150"/>
      <c r="BJ3" s="150"/>
      <c r="BK3" s="150"/>
      <c r="BL3" s="150"/>
    </row>
    <row r="4" customFormat="false" ht="12.8" hidden="false" customHeight="false" outlineLevel="0" collapsed="false">
      <c r="A4" s="151" t="s">
        <v>210</v>
      </c>
      <c r="B4" s="152"/>
      <c r="C4" s="151" t="n">
        <v>2014</v>
      </c>
      <c r="D4" s="151" t="n">
        <v>1</v>
      </c>
      <c r="E4" s="151" t="n">
        <v>1005</v>
      </c>
      <c r="F4" s="153" t="n">
        <v>13919743</v>
      </c>
      <c r="G4" s="153" t="n">
        <v>13367098</v>
      </c>
      <c r="H4" s="154" t="n">
        <f aca="false">F4-J4</f>
        <v>13919743</v>
      </c>
      <c r="I4" s="154" t="n">
        <f aca="false">G4-K4</f>
        <v>13367098</v>
      </c>
      <c r="J4" s="155"/>
      <c r="K4" s="155"/>
      <c r="L4" s="154" t="n">
        <f aca="false">H4-I4</f>
        <v>552645</v>
      </c>
      <c r="M4" s="154" t="n">
        <f aca="false">J4-K4</f>
        <v>0</v>
      </c>
      <c r="N4" s="153" t="n">
        <v>2431521</v>
      </c>
      <c r="O4" s="156" t="n">
        <v>68064666.1181856</v>
      </c>
      <c r="P4" s="151" t="n">
        <f aca="false">O4/I4</f>
        <v>5.09195534574412</v>
      </c>
      <c r="Q4" s="154" t="n">
        <f aca="false">I4*5.5017049523</f>
        <v>73541829.2644794</v>
      </c>
      <c r="R4" s="154" t="n">
        <v>11018747.8054275</v>
      </c>
      <c r="S4" s="154" t="n">
        <v>2463940.91347832</v>
      </c>
      <c r="T4" s="156" t="n">
        <v>13733232.3112091</v>
      </c>
      <c r="U4" s="151" t="n">
        <f aca="false">R4/N4</f>
        <v>4.53162765422445</v>
      </c>
      <c r="V4" s="152"/>
      <c r="W4" s="152"/>
      <c r="X4" s="154" t="n">
        <f aca="false">N4*U12+L4*P13</f>
        <v>15657663.7612308</v>
      </c>
      <c r="Y4" s="154" t="n">
        <f aca="false">N4*5.1890047538</f>
        <v>12617174.0279645</v>
      </c>
      <c r="Z4" s="154" t="n">
        <f aca="false">L4*5.5017049523</f>
        <v>3040489.73336383</v>
      </c>
      <c r="AA4" s="154"/>
      <c r="AB4" s="154"/>
      <c r="AC4" s="154"/>
      <c r="AD4" s="154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1"/>
      <c r="BA4" s="151"/>
      <c r="BB4" s="151"/>
      <c r="BC4" s="151"/>
      <c r="BD4" s="151"/>
      <c r="BE4" s="151"/>
      <c r="BF4" s="151"/>
      <c r="BG4" s="151"/>
      <c r="BH4" s="151"/>
      <c r="BI4" s="151"/>
      <c r="BJ4" s="151"/>
      <c r="BK4" s="151"/>
      <c r="BL4" s="151"/>
    </row>
    <row r="5" customFormat="false" ht="12.8" hidden="false" customHeight="false" outlineLevel="0" collapsed="false">
      <c r="B5" s="152"/>
      <c r="C5" s="151" t="n">
        <v>2014</v>
      </c>
      <c r="D5" s="151" t="n">
        <v>2</v>
      </c>
      <c r="E5" s="151" t="n">
        <v>1004</v>
      </c>
      <c r="F5" s="153" t="n">
        <v>14482790</v>
      </c>
      <c r="G5" s="153" t="n">
        <v>13911325</v>
      </c>
      <c r="H5" s="154" t="n">
        <f aca="false">F5-J5</f>
        <v>14482790</v>
      </c>
      <c r="I5" s="154" t="n">
        <f aca="false">G5-K5</f>
        <v>13911325</v>
      </c>
      <c r="J5" s="155"/>
      <c r="K5" s="155"/>
      <c r="L5" s="154" t="n">
        <f aca="false">H5-I5</f>
        <v>571465</v>
      </c>
      <c r="M5" s="154" t="n">
        <f aca="false">J5-K5</f>
        <v>0</v>
      </c>
      <c r="N5" s="153" t="n">
        <v>2156056</v>
      </c>
      <c r="O5" s="156" t="n">
        <v>80470827.8892677</v>
      </c>
      <c r="P5" s="151" t="n">
        <f aca="false">O5/I5</f>
        <v>5.78455523749662</v>
      </c>
      <c r="Q5" s="154" t="n">
        <f aca="false">I5*5.5017049523</f>
        <v>76536005.6455548</v>
      </c>
      <c r="R5" s="154" t="n">
        <v>13090128.797517</v>
      </c>
      <c r="S5" s="154" t="n">
        <v>2913043.96959149</v>
      </c>
      <c r="T5" s="156" t="n">
        <v>16270046.9661959</v>
      </c>
      <c r="U5" s="151" t="n">
        <f aca="false">R5/N5</f>
        <v>6.07133061363759</v>
      </c>
      <c r="V5" s="152"/>
      <c r="W5" s="152"/>
      <c r="X5" s="154" t="n">
        <f aca="false">N5*5.1890047538+L5*5.5017049523</f>
        <v>14331816.6540251</v>
      </c>
      <c r="Y5" s="154" t="n">
        <f aca="false">N5*5.1890047538</f>
        <v>11187784.833459</v>
      </c>
      <c r="Z5" s="154" t="n">
        <f aca="false">L5*5.5017049523</f>
        <v>3144031.82056612</v>
      </c>
      <c r="AA5" s="154"/>
      <c r="AB5" s="154"/>
      <c r="AC5" s="154"/>
      <c r="AD5" s="154"/>
    </row>
    <row r="6" customFormat="false" ht="12.8" hidden="false" customHeight="false" outlineLevel="0" collapsed="false">
      <c r="B6" s="152"/>
      <c r="C6" s="151" t="n">
        <v>2014</v>
      </c>
      <c r="D6" s="151" t="n">
        <v>3</v>
      </c>
      <c r="E6" s="151" t="n">
        <v>1003</v>
      </c>
      <c r="F6" s="153" t="n">
        <v>15149966</v>
      </c>
      <c r="G6" s="153" t="n">
        <v>14531608</v>
      </c>
      <c r="H6" s="154" t="n">
        <f aca="false">F6-J6</f>
        <v>15149966</v>
      </c>
      <c r="I6" s="154" t="n">
        <f aca="false">G6-K6</f>
        <v>14531608</v>
      </c>
      <c r="J6" s="155"/>
      <c r="K6" s="155"/>
      <c r="L6" s="154" t="n">
        <f aca="false">H6-I6</f>
        <v>618358</v>
      </c>
      <c r="M6" s="154" t="n">
        <f aca="false">J6-K6</f>
        <v>0</v>
      </c>
      <c r="N6" s="153" t="n">
        <v>2697106</v>
      </c>
      <c r="O6" s="156" t="n">
        <v>71025009.1540406</v>
      </c>
      <c r="P6" s="151" t="n">
        <f aca="false">O6/I6</f>
        <v>4.88762215124717</v>
      </c>
      <c r="Q6" s="154" t="n">
        <f aca="false">I6*5.5017049523</f>
        <v>79948619.6984823</v>
      </c>
      <c r="R6" s="154" t="n">
        <v>13303482.9648562</v>
      </c>
      <c r="S6" s="154" t="n">
        <v>2571105.33137627</v>
      </c>
      <c r="T6" s="156" t="n">
        <v>17670963.688597</v>
      </c>
      <c r="U6" s="151" t="n">
        <f aca="false">R6/N6</f>
        <v>4.93250282519716</v>
      </c>
      <c r="V6" s="152"/>
      <c r="W6" s="152"/>
      <c r="X6" s="154" t="n">
        <f aca="false">N6*5.1890047538+L6*5.5017049523</f>
        <v>17397319.1263968</v>
      </c>
      <c r="Y6" s="154" t="n">
        <f aca="false">N6*5.1890047538</f>
        <v>13995295.8555025</v>
      </c>
      <c r="Z6" s="154" t="n">
        <f aca="false">L6*5.5017049523</f>
        <v>3402023.27089432</v>
      </c>
      <c r="AA6" s="154"/>
      <c r="AB6" s="154"/>
      <c r="AC6" s="154"/>
      <c r="AD6" s="154"/>
    </row>
    <row r="7" customFormat="false" ht="12.8" hidden="false" customHeight="false" outlineLevel="0" collapsed="false">
      <c r="C7" s="151" t="n">
        <v>2014</v>
      </c>
      <c r="D7" s="151" t="n">
        <v>4</v>
      </c>
      <c r="E7" s="151" t="n">
        <v>160</v>
      </c>
      <c r="F7" s="153" t="n">
        <v>15745971</v>
      </c>
      <c r="G7" s="153" t="n">
        <v>15148486</v>
      </c>
      <c r="H7" s="154" t="n">
        <f aca="false">F7-J7</f>
        <v>15745971</v>
      </c>
      <c r="I7" s="154" t="n">
        <f aca="false">G7-K7</f>
        <v>15148486</v>
      </c>
      <c r="J7" s="155"/>
      <c r="K7" s="155"/>
      <c r="L7" s="154" t="n">
        <f aca="false">H7-I7</f>
        <v>597485</v>
      </c>
      <c r="M7" s="154" t="n">
        <f aca="false">J7-K7</f>
        <v>0</v>
      </c>
      <c r="N7" s="153" t="n">
        <v>2598761</v>
      </c>
      <c r="O7" s="156" t="n">
        <v>90838150.786</v>
      </c>
      <c r="P7" s="151" t="n">
        <f aca="false">O7/I7</f>
        <v>5.99651679950062</v>
      </c>
      <c r="Q7" s="154" t="n">
        <f aca="false">I7*5.5017049523</f>
        <v>83342500.4460472</v>
      </c>
      <c r="R7" s="154" t="n">
        <v>12713686.068</v>
      </c>
      <c r="S7" s="154" t="n">
        <v>3288341.0584532</v>
      </c>
      <c r="T7" s="156" t="n">
        <v>17161490.7544532</v>
      </c>
      <c r="U7" s="151" t="n">
        <f aca="false">R7/N7</f>
        <v>4.89221058342803</v>
      </c>
      <c r="V7" s="152"/>
      <c r="W7" s="152"/>
      <c r="X7" s="154" t="n">
        <f aca="false">N7*5.1890047538+L7*5.5017049523</f>
        <v>16772169.366415</v>
      </c>
      <c r="Y7" s="154" t="n">
        <f aca="false">N7*5.1890047538</f>
        <v>13484983.18299</v>
      </c>
      <c r="Z7" s="154" t="n">
        <f aca="false">L7*5.5017049523</f>
        <v>3287186.18342497</v>
      </c>
      <c r="AA7" s="154"/>
      <c r="AB7" s="154"/>
      <c r="AC7" s="154"/>
      <c r="AD7" s="154"/>
    </row>
    <row r="8" customFormat="false" ht="12.8" hidden="false" customHeight="false" outlineLevel="0" collapsed="false">
      <c r="B8" s="152"/>
      <c r="C8" s="151" t="n">
        <f aca="false">C4+1</f>
        <v>2015</v>
      </c>
      <c r="D8" s="151" t="n">
        <f aca="false">D4</f>
        <v>1</v>
      </c>
      <c r="E8" s="151" t="n">
        <v>1001</v>
      </c>
      <c r="F8" s="153" t="n">
        <v>16507879</v>
      </c>
      <c r="G8" s="153" t="n">
        <v>15853349</v>
      </c>
      <c r="H8" s="154" t="n">
        <f aca="false">F8-J8</f>
        <v>16507879</v>
      </c>
      <c r="I8" s="154" t="n">
        <f aca="false">G8-K8</f>
        <v>15853349</v>
      </c>
      <c r="J8" s="155"/>
      <c r="K8" s="155"/>
      <c r="L8" s="154" t="n">
        <f aca="false">H8-I8</f>
        <v>654530</v>
      </c>
      <c r="M8" s="154" t="n">
        <f aca="false">J8-K8</f>
        <v>0</v>
      </c>
      <c r="N8" s="153" t="n">
        <v>3002195</v>
      </c>
      <c r="O8" s="156" t="n">
        <v>81897043.9675653</v>
      </c>
      <c r="P8" s="151" t="n">
        <f aca="false">O8/I8</f>
        <v>5.16591440506137</v>
      </c>
      <c r="Q8" s="154" t="n">
        <f aca="false">I8*5.5017049523</f>
        <v>87220448.7038403</v>
      </c>
      <c r="R8" s="154" t="n">
        <v>13986686.083894</v>
      </c>
      <c r="S8" s="154" t="n">
        <v>2964672.99162586</v>
      </c>
      <c r="T8" s="156" t="n">
        <v>18231627.4986104</v>
      </c>
      <c r="U8" s="151" t="n">
        <f aca="false">R8/N8</f>
        <v>4.65881999133767</v>
      </c>
      <c r="V8" s="152"/>
      <c r="W8" s="152"/>
      <c r="X8" s="154" t="n">
        <f aca="false">N8*5.1890047538+L8*5.5017049523</f>
        <v>19179435.0692635</v>
      </c>
      <c r="Y8" s="154" t="n">
        <f aca="false">N8*5.1890047538</f>
        <v>15578404.1268346</v>
      </c>
      <c r="Z8" s="154" t="n">
        <f aca="false">L8*5.5017049523</f>
        <v>3601030.94242892</v>
      </c>
      <c r="AA8" s="154" t="s">
        <v>211</v>
      </c>
      <c r="AB8" s="154"/>
      <c r="AC8" s="154"/>
      <c r="AD8" s="154"/>
    </row>
    <row r="9" customFormat="false" ht="12.8" hidden="false" customHeight="false" outlineLevel="0" collapsed="false">
      <c r="B9" s="152"/>
      <c r="C9" s="151" t="n">
        <f aca="false">C5+1</f>
        <v>2015</v>
      </c>
      <c r="D9" s="151" t="n">
        <f aca="false">D5</f>
        <v>2</v>
      </c>
      <c r="E9" s="151" t="n">
        <v>1000</v>
      </c>
      <c r="F9" s="153" t="n">
        <v>17877475</v>
      </c>
      <c r="G9" s="153" t="n">
        <v>17180984</v>
      </c>
      <c r="H9" s="154" t="n">
        <f aca="false">F9-J9</f>
        <v>17877475</v>
      </c>
      <c r="I9" s="154" t="n">
        <f aca="false">G9-K9</f>
        <v>17180984</v>
      </c>
      <c r="J9" s="155"/>
      <c r="K9" s="155"/>
      <c r="L9" s="154" t="n">
        <f aca="false">H9-I9</f>
        <v>696491</v>
      </c>
      <c r="M9" s="154" t="n">
        <f aca="false">J9-K9</f>
        <v>0</v>
      </c>
      <c r="N9" s="153" t="n">
        <v>2371185</v>
      </c>
      <c r="O9" s="156" t="n">
        <v>104523364.336654</v>
      </c>
      <c r="P9" s="151" t="n">
        <f aca="false">O9/I9</f>
        <v>6.08366577471081</v>
      </c>
      <c r="Q9" s="154" t="n">
        <f aca="false">I9*5.5017049523</f>
        <v>94524704.7581871</v>
      </c>
      <c r="R9" s="154" t="n">
        <v>14339828.6769147</v>
      </c>
      <c r="S9" s="154" t="n">
        <v>3783745.78898687</v>
      </c>
      <c r="T9" s="156" t="n">
        <v>19687951.5296409</v>
      </c>
      <c r="U9" s="151" t="n">
        <f aca="false">R9/N9</f>
        <v>6.04753685474339</v>
      </c>
      <c r="V9" s="152"/>
      <c r="W9" s="152"/>
      <c r="X9" s="154" t="n">
        <f aca="false">N9*5.1890047538+L9*5.5017049523</f>
        <v>16135978.2210716</v>
      </c>
      <c r="Y9" s="154" t="n">
        <f aca="false">N9*5.1890047538</f>
        <v>12304090.2371393</v>
      </c>
      <c r="Z9" s="154" t="n">
        <f aca="false">L9*5.5017049523</f>
        <v>3831887.98393238</v>
      </c>
      <c r="AA9" s="154" t="s">
        <v>212</v>
      </c>
      <c r="AB9" s="154" t="n">
        <v>0</v>
      </c>
      <c r="AC9" s="154" t="n">
        <v>0</v>
      </c>
      <c r="AD9" s="154"/>
    </row>
    <row r="10" customFormat="false" ht="12.8" hidden="false" customHeight="false" outlineLevel="0" collapsed="false">
      <c r="B10" s="152"/>
      <c r="C10" s="151" t="n">
        <v>2016</v>
      </c>
      <c r="D10" s="151" t="n">
        <v>2</v>
      </c>
      <c r="E10" s="151" t="n">
        <v>996</v>
      </c>
      <c r="F10" s="153" t="n">
        <v>18529945</v>
      </c>
      <c r="G10" s="153" t="n">
        <v>17797215</v>
      </c>
      <c r="H10" s="154" t="n">
        <f aca="false">F10-J10</f>
        <v>18529945</v>
      </c>
      <c r="I10" s="154" t="n">
        <f aca="false">G10-K10</f>
        <v>17797215</v>
      </c>
      <c r="J10" s="155"/>
      <c r="K10" s="155"/>
      <c r="L10" s="154" t="n">
        <f aca="false">H10-I10</f>
        <v>732730</v>
      </c>
      <c r="M10" s="154" t="n">
        <f aca="false">J10-K10</f>
        <v>0</v>
      </c>
      <c r="N10" s="155"/>
      <c r="O10" s="152"/>
      <c r="P10" s="152"/>
      <c r="Q10" s="154" t="n">
        <f aca="false">I10*5.5017049523</f>
        <v>97915025.9026478</v>
      </c>
      <c r="R10" s="154"/>
      <c r="S10" s="154"/>
      <c r="T10" s="152"/>
      <c r="U10" s="152"/>
      <c r="V10" s="152"/>
      <c r="W10" s="152"/>
      <c r="X10" s="154"/>
      <c r="Y10" s="154"/>
      <c r="Z10" s="154"/>
      <c r="AA10" s="154" t="s">
        <v>18</v>
      </c>
      <c r="AB10" s="154" t="n">
        <v>17079733.2296869</v>
      </c>
      <c r="AC10" s="157" t="n">
        <f aca="false">AB10/AA35</f>
        <v>8.39332657103718</v>
      </c>
      <c r="AD10" s="0" t="s">
        <v>213</v>
      </c>
    </row>
    <row r="11" customFormat="false" ht="12.8" hidden="false" customHeight="false" outlineLevel="0" collapsed="false">
      <c r="B11" s="152"/>
      <c r="C11" s="151" t="n">
        <v>2016</v>
      </c>
      <c r="D11" s="151" t="n">
        <v>3</v>
      </c>
      <c r="E11" s="151" t="n">
        <v>995</v>
      </c>
      <c r="F11" s="153" t="n">
        <v>19118239</v>
      </c>
      <c r="G11" s="153" t="n">
        <v>18342944</v>
      </c>
      <c r="H11" s="154" t="n">
        <f aca="false">F11-J11</f>
        <v>19118239</v>
      </c>
      <c r="I11" s="154" t="n">
        <f aca="false">G11-K11</f>
        <v>18342944</v>
      </c>
      <c r="J11" s="155"/>
      <c r="K11" s="155"/>
      <c r="L11" s="154" t="n">
        <f aca="false">H11-I11</f>
        <v>775295</v>
      </c>
      <c r="M11" s="154" t="n">
        <f aca="false">J11-K11</f>
        <v>0</v>
      </c>
      <c r="N11" s="155"/>
      <c r="O11" s="152"/>
      <c r="P11" s="152"/>
      <c r="Q11" s="154" t="n">
        <f aca="false">I11*5.5017049523</f>
        <v>100917465.844562</v>
      </c>
      <c r="R11" s="154"/>
      <c r="S11" s="154"/>
      <c r="T11" s="152"/>
      <c r="U11" s="152"/>
      <c r="V11" s="152"/>
      <c r="W11" s="152"/>
      <c r="X11" s="154"/>
      <c r="Y11" s="154"/>
      <c r="Z11" s="154"/>
      <c r="AA11" s="154" t="s">
        <v>20</v>
      </c>
      <c r="AB11" s="154" t="n">
        <v>24337291.3360368</v>
      </c>
      <c r="AC11" s="157" t="n">
        <f aca="false">AB11/AA36</f>
        <v>9.13972947023404</v>
      </c>
      <c r="AD11" s="154" t="s">
        <v>214</v>
      </c>
    </row>
    <row r="12" customFormat="false" ht="12.8" hidden="false" customHeight="false" outlineLevel="0" collapsed="false">
      <c r="B12" s="152"/>
      <c r="C12" s="151" t="n">
        <v>2016</v>
      </c>
      <c r="D12" s="151" t="n">
        <v>4</v>
      </c>
      <c r="E12" s="151" t="n">
        <v>994</v>
      </c>
      <c r="F12" s="153" t="n">
        <v>20592277</v>
      </c>
      <c r="G12" s="153" t="n">
        <v>19759371</v>
      </c>
      <c r="H12" s="154" t="n">
        <f aca="false">F12-J12</f>
        <v>20592277</v>
      </c>
      <c r="I12" s="154" t="n">
        <f aca="false">G12-K12</f>
        <v>19759371</v>
      </c>
      <c r="J12" s="155"/>
      <c r="K12" s="155"/>
      <c r="L12" s="154" t="n">
        <f aca="false">H12-I12</f>
        <v>832906</v>
      </c>
      <c r="M12" s="154" t="n">
        <f aca="false">J12-K12</f>
        <v>0</v>
      </c>
      <c r="N12" s="155"/>
      <c r="O12" s="152"/>
      <c r="P12" s="152" t="s">
        <v>215</v>
      </c>
      <c r="Q12" s="154" t="n">
        <f aca="false">I12*5.5017049523</f>
        <v>108710229.285033</v>
      </c>
      <c r="R12" s="154"/>
      <c r="S12" s="154"/>
      <c r="T12" s="152"/>
      <c r="U12" s="151" t="n">
        <f aca="false">AVERAGE(U4:U9)</f>
        <v>5.18900475376138</v>
      </c>
      <c r="V12" s="152"/>
      <c r="W12" s="152"/>
      <c r="X12" s="154"/>
      <c r="Y12" s="154"/>
      <c r="Z12" s="154"/>
      <c r="AA12" s="154" t="s">
        <v>24</v>
      </c>
      <c r="AB12" s="154" t="n">
        <v>7699173.32650563</v>
      </c>
      <c r="AC12" s="157" t="n">
        <f aca="false">AB12/AA37</f>
        <v>9.57081928598489</v>
      </c>
      <c r="AD12" s="154" t="s">
        <v>216</v>
      </c>
    </row>
    <row r="13" customFormat="false" ht="12.8" hidden="false" customHeight="false" outlineLevel="0" collapsed="false">
      <c r="B13" s="152"/>
      <c r="C13" s="151" t="n">
        <v>2017</v>
      </c>
      <c r="D13" s="151" t="n">
        <v>1</v>
      </c>
      <c r="E13" s="151" t="n">
        <v>993</v>
      </c>
      <c r="F13" s="153" t="n">
        <v>20242858</v>
      </c>
      <c r="G13" s="153" t="n">
        <v>19409870</v>
      </c>
      <c r="H13" s="154" t="n">
        <f aca="false">F13-J13</f>
        <v>20242858</v>
      </c>
      <c r="I13" s="154" t="n">
        <f aca="false">G13-K13</f>
        <v>19409870</v>
      </c>
      <c r="J13" s="155"/>
      <c r="K13" s="155"/>
      <c r="L13" s="154" t="n">
        <f aca="false">H13-I13</f>
        <v>832988</v>
      </c>
      <c r="M13" s="154" t="n">
        <f aca="false">J13-K13</f>
        <v>0</v>
      </c>
      <c r="N13" s="155"/>
      <c r="O13" s="152"/>
      <c r="P13" s="151" t="n">
        <f aca="false">AVERAGE(P4:P9)</f>
        <v>5.50170495229345</v>
      </c>
      <c r="Q13" s="154" t="n">
        <f aca="false">I13*5.5017049523</f>
        <v>106787377.902499</v>
      </c>
      <c r="R13" s="154"/>
      <c r="S13" s="154"/>
      <c r="T13" s="152"/>
      <c r="U13" s="152"/>
      <c r="V13" s="152"/>
      <c r="W13" s="152"/>
      <c r="X13" s="154"/>
      <c r="Y13" s="154"/>
      <c r="Z13" s="154"/>
      <c r="AA13" s="154"/>
      <c r="AB13" s="154"/>
      <c r="AC13" s="158" t="n">
        <f aca="false">AVERAGE(AC10:AC12)</f>
        <v>9.03462510908537</v>
      </c>
      <c r="AD13" s="154"/>
    </row>
    <row r="14" customFormat="false" ht="12.8" hidden="false" customHeight="false" outlineLevel="0" collapsed="false">
      <c r="A14" s="159" t="s">
        <v>217</v>
      </c>
      <c r="B14" s="5"/>
      <c r="C14" s="159" t="n">
        <v>2015</v>
      </c>
      <c r="D14" s="159" t="n">
        <v>1</v>
      </c>
      <c r="E14" s="159" t="n">
        <v>161</v>
      </c>
      <c r="F14" s="160" t="n">
        <f aca="false">central_v2_m!B2+temporary_pension_bonus_central!B2</f>
        <v>17752028.6015336</v>
      </c>
      <c r="G14" s="160" t="n">
        <f aca="false">central_v2_m!C2+temporary_pension_bonus_central!B2</f>
        <v>17058028.0286595</v>
      </c>
      <c r="H14" s="8" t="n">
        <f aca="false">F14-J14</f>
        <v>17752028.6015336</v>
      </c>
      <c r="I14" s="8" t="n">
        <f aca="false">G14-K14</f>
        <v>17058028.0286595</v>
      </c>
      <c r="J14" s="161" t="n">
        <f aca="false">central_v2_m!J2</f>
        <v>0</v>
      </c>
      <c r="K14" s="161" t="n">
        <f aca="false">central_v2_m!K2</f>
        <v>0</v>
      </c>
      <c r="L14" s="8" t="n">
        <f aca="false">H14-I14</f>
        <v>694000.572874077</v>
      </c>
      <c r="M14" s="8" t="n">
        <f aca="false">J14-K14</f>
        <v>0</v>
      </c>
      <c r="N14" s="161" t="n">
        <f aca="false">SUM(central_v5_m!C2:J2)</f>
        <v>2791830.5901303</v>
      </c>
      <c r="O14" s="5"/>
      <c r="P14" s="5"/>
      <c r="Q14" s="8" t="n">
        <f aca="false">I14*5.5017049523</f>
        <v>93848237.2817482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18305008.5926708</v>
      </c>
      <c r="Y14" s="8" t="n">
        <f aca="false">N14*5.1890047538</f>
        <v>14486822.2039904</v>
      </c>
      <c r="Z14" s="8" t="n">
        <f aca="false">L14*5.5017049523</f>
        <v>3818186.38868034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  <c r="BJ14" s="159"/>
      <c r="BK14" s="159"/>
      <c r="BL14" s="159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2" t="n">
        <f aca="false">central_v2_m!B3+temporary_pension_bonus_central!B3</f>
        <v>20464301.5356196</v>
      </c>
      <c r="G15" s="162" t="n">
        <f aca="false">central_v2_m!C3+temporary_pension_bonus_central!B3</f>
        <v>19662552.1576393</v>
      </c>
      <c r="H15" s="67" t="n">
        <f aca="false">F15-J15</f>
        <v>20464301.5356196</v>
      </c>
      <c r="I15" s="67" t="n">
        <f aca="false">G15-K15</f>
        <v>19662552.1576393</v>
      </c>
      <c r="J15" s="163" t="n">
        <f aca="false">central_v2_m!J3</f>
        <v>0</v>
      </c>
      <c r="K15" s="163" t="n">
        <f aca="false">central_v2_m!K3</f>
        <v>0</v>
      </c>
      <c r="L15" s="67" t="n">
        <f aca="false">H15-I15</f>
        <v>801749.377980366</v>
      </c>
      <c r="M15" s="67" t="n">
        <f aca="false">J15-K15</f>
        <v>0</v>
      </c>
      <c r="N15" s="163" t="n">
        <f aca="false">SUM(central_v5_m!C3:J3)</f>
        <v>2473830.00986629</v>
      </c>
      <c r="O15" s="7"/>
      <c r="P15" s="7"/>
      <c r="Q15" s="67" t="n">
        <f aca="false">I15*5.5017049523</f>
        <v>108177560.580541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17247704.2046273</v>
      </c>
      <c r="Y15" s="67" t="n">
        <f aca="false">N15*5.1890047538</f>
        <v>12836715.6812893</v>
      </c>
      <c r="Z15" s="67" t="n">
        <f aca="false">L15*5.5017049523</f>
        <v>4410988.52333803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62" t="n">
        <f aca="false">central_v2_m!B4+temporary_pension_bonus_central!B4</f>
        <v>19838660.7787013</v>
      </c>
      <c r="G16" s="162" t="n">
        <f aca="false">central_v2_m!C4+temporary_pension_bonus_central!B4</f>
        <v>19059939.5541995</v>
      </c>
      <c r="H16" s="67" t="n">
        <f aca="false">F16-J16</f>
        <v>19838660.7787013</v>
      </c>
      <c r="I16" s="67" t="n">
        <f aca="false">G16-K16</f>
        <v>19059939.5541995</v>
      </c>
      <c r="J16" s="163" t="n">
        <f aca="false">central_v2_m!J4</f>
        <v>0</v>
      </c>
      <c r="K16" s="163" t="n">
        <f aca="false">central_v2_m!K4</f>
        <v>0</v>
      </c>
      <c r="L16" s="67" t="n">
        <f aca="false">H16-I16</f>
        <v>778721.224501777</v>
      </c>
      <c r="M16" s="67" t="n">
        <f aca="false">J16-K16</f>
        <v>0</v>
      </c>
      <c r="N16" s="163" t="n">
        <f aca="false">SUM(central_v5_m!C4:J4)</f>
        <v>2940705.35015561</v>
      </c>
      <c r="O16" s="164" t="n">
        <v>94527377.1142455</v>
      </c>
      <c r="Q16" s="67" t="n">
        <f aca="false">I16*5.5017049523</f>
        <v>104862163.835878</v>
      </c>
      <c r="R16" s="67" t="n">
        <v>16695329.1346057</v>
      </c>
      <c r="S16" s="67" t="n">
        <v>3421891.05153569</v>
      </c>
      <c r="T16" s="164" t="n">
        <v>22190060.6351791</v>
      </c>
      <c r="U16" s="7" t="n">
        <f aca="false">R22/N16</f>
        <v>7.06562558900055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19543628.4587851</v>
      </c>
      <c r="Y16" s="67" t="n">
        <f aca="false">N16*5.1890047538</f>
        <v>15259334.0414826</v>
      </c>
      <c r="Z16" s="67" t="n">
        <f aca="false">L16*5.5017049523</f>
        <v>4284294.41730255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62" t="n">
        <f aca="false">central_v2_m!B5+temporary_pension_bonus_central!B5</f>
        <v>21428307.4668662</v>
      </c>
      <c r="G17" s="162" t="n">
        <f aca="false">central_v2_m!C5+temporary_pension_bonus_central!B5</f>
        <v>20584690.0610774</v>
      </c>
      <c r="H17" s="67" t="n">
        <f aca="false">F17-J17</f>
        <v>21428307.4668662</v>
      </c>
      <c r="I17" s="67" t="n">
        <f aca="false">G17-K17</f>
        <v>20584690.0610774</v>
      </c>
      <c r="J17" s="163" t="n">
        <f aca="false">central_v2_m!J5</f>
        <v>0</v>
      </c>
      <c r="K17" s="163" t="n">
        <f aca="false">central_v2_m!K5</f>
        <v>0</v>
      </c>
      <c r="L17" s="67" t="n">
        <f aca="false">H17-I17</f>
        <v>843617.405788835</v>
      </c>
      <c r="M17" s="67" t="n">
        <f aca="false">J17-K17</f>
        <v>0</v>
      </c>
      <c r="N17" s="163" t="n">
        <f aca="false">SUM(central_v5_m!C5:J5)</f>
        <v>2780472.86787377</v>
      </c>
      <c r="O17" s="164" t="n">
        <v>111875162.875528</v>
      </c>
      <c r="Q17" s="67" t="n">
        <f aca="false">I17*5.5017049523</f>
        <v>113250891.25059</v>
      </c>
      <c r="R17" s="67" t="n">
        <v>16337001.0457356</v>
      </c>
      <c r="S17" s="67" t="n">
        <v>4049880.89609411</v>
      </c>
      <c r="T17" s="164" t="n">
        <v>22729747.8617584</v>
      </c>
      <c r="U17" s="7" t="n">
        <f aca="false">R23/N17</f>
        <v>6.66625924510309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19069220.9884838</v>
      </c>
      <c r="Y17" s="67" t="n">
        <f aca="false">N17*5.1890047538</f>
        <v>14427886.9292089</v>
      </c>
      <c r="Z17" s="67" t="n">
        <f aca="false">L17*5.5017049523</f>
        <v>4641334.05927491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59"/>
      <c r="B18" s="5"/>
      <c r="C18" s="159" t="n">
        <f aca="false">C14+1</f>
        <v>2016</v>
      </c>
      <c r="D18" s="159" t="n">
        <f aca="false">D14</f>
        <v>1</v>
      </c>
      <c r="E18" s="159" t="n">
        <v>165</v>
      </c>
      <c r="F18" s="160" t="n">
        <f aca="false">central_v2_m!B6+temporary_pension_bonus_central!B6</f>
        <v>18775410.8432988</v>
      </c>
      <c r="G18" s="160" t="n">
        <f aca="false">central_v2_m!C6+temporary_pension_bonus_central!B6</f>
        <v>18038300.930827</v>
      </c>
      <c r="H18" s="8" t="n">
        <f aca="false">F18-J18</f>
        <v>18775410.8432988</v>
      </c>
      <c r="I18" s="8" t="n">
        <f aca="false">G18-K18</f>
        <v>18038300.930827</v>
      </c>
      <c r="J18" s="161" t="n">
        <f aca="false">central_v2_m!J6</f>
        <v>0</v>
      </c>
      <c r="K18" s="161" t="n">
        <f aca="false">central_v2_m!K6</f>
        <v>0</v>
      </c>
      <c r="L18" s="8" t="n">
        <f aca="false">H18-I18</f>
        <v>737109.912471727</v>
      </c>
      <c r="M18" s="8" t="n">
        <f aca="false">J18-K18</f>
        <v>0</v>
      </c>
      <c r="N18" s="161" t="n">
        <f aca="false">SUM(central_v5_m!C6:J6)</f>
        <v>2805850.32186679</v>
      </c>
      <c r="O18" s="165" t="n">
        <v>91414555.2301573</v>
      </c>
      <c r="P18" s="5"/>
      <c r="Q18" s="8" t="n">
        <f aca="false">I18*5.5017049523</f>
        <v>99241409.5622087</v>
      </c>
      <c r="R18" s="8" t="n">
        <v>17527446.3296216</v>
      </c>
      <c r="S18" s="8" t="n">
        <v>3309206.89933169</v>
      </c>
      <c r="T18" s="165" t="n">
        <v>22762488.8207359</v>
      </c>
      <c r="U18" s="5" t="n">
        <f aca="false">R24/N18</f>
        <v>6.59934568352413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18614931.9144532</v>
      </c>
      <c r="Y18" s="8" t="n">
        <f aca="false">N18*5.1890047538</f>
        <v>14559570.658618</v>
      </c>
      <c r="Z18" s="8" t="n">
        <f aca="false">L18*5.5017049523</f>
        <v>4055361.25583512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  <c r="BB18" s="159"/>
      <c r="BC18" s="159"/>
      <c r="BD18" s="159"/>
      <c r="BE18" s="159"/>
      <c r="BF18" s="159"/>
      <c r="BG18" s="159"/>
      <c r="BH18" s="159"/>
      <c r="BI18" s="159"/>
      <c r="BJ18" s="159"/>
      <c r="BK18" s="159"/>
      <c r="BL18" s="159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2" t="n">
        <f aca="false">central_v2_m!B7+temporary_pension_bonus_central!B7</f>
        <v>19389829.6064779</v>
      </c>
      <c r="G19" s="162" t="n">
        <f aca="false">central_v2_m!C7+temporary_pension_bonus_central!B7</f>
        <v>18626968.2325262</v>
      </c>
      <c r="H19" s="67" t="n">
        <f aca="false">F19-J19</f>
        <v>19389829.6064779</v>
      </c>
      <c r="I19" s="67" t="n">
        <f aca="false">G19-K19</f>
        <v>18626968.2325262</v>
      </c>
      <c r="J19" s="163" t="n">
        <f aca="false">central_v2_m!J7</f>
        <v>0</v>
      </c>
      <c r="K19" s="163" t="n">
        <f aca="false">central_v2_m!K7</f>
        <v>0</v>
      </c>
      <c r="L19" s="67" t="n">
        <f aca="false">H19-I19</f>
        <v>762861.373951677</v>
      </c>
      <c r="M19" s="67" t="n">
        <f aca="false">J19-K19</f>
        <v>0</v>
      </c>
      <c r="N19" s="163" t="n">
        <f aca="false">SUM(central_v5_m!C7:J7)</f>
        <v>2806275.73960396</v>
      </c>
      <c r="O19" s="164" t="n">
        <v>104116643.411142</v>
      </c>
      <c r="P19" s="7" t="n">
        <v>5.91</v>
      </c>
      <c r="Q19" s="67" t="n">
        <f aca="false">I19*5.5017049523</f>
        <v>102480083.371224</v>
      </c>
      <c r="R19" s="67" t="n">
        <v>18813591.3018501</v>
      </c>
      <c r="S19" s="67" t="n">
        <v>3769022.49148334</v>
      </c>
      <c r="T19" s="164" t="n">
        <v>24440890.5830178</v>
      </c>
      <c r="U19" s="7" t="n">
        <f aca="false">R19/N19</f>
        <v>6.70411358240412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18758816.3522669</v>
      </c>
      <c r="Y19" s="67" t="n">
        <f aca="false">N19*5.1890047538</f>
        <v>14561778.1532786</v>
      </c>
      <c r="Z19" s="67" t="n">
        <f aca="false">L19*5.5017049523</f>
        <v>4197038.19898832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3" t="n">
        <f aca="false">central_v2_m!D8+temporary_pension_bonus_central!B8</f>
        <v>18548497.0379554</v>
      </c>
      <c r="G20" s="163" t="n">
        <f aca="false">central_v2_m!E8+temporary_pension_bonus_central!B8</f>
        <v>17816479.4850812</v>
      </c>
      <c r="H20" s="67" t="n">
        <f aca="false">F20-J20</f>
        <v>18548497.0379554</v>
      </c>
      <c r="I20" s="67" t="n">
        <f aca="false">G20-K20</f>
        <v>17816479.4850812</v>
      </c>
      <c r="J20" s="163" t="n">
        <f aca="false">central_v2_m!J8</f>
        <v>0</v>
      </c>
      <c r="K20" s="163" t="n">
        <f aca="false">central_v2_m!K8</f>
        <v>0</v>
      </c>
      <c r="L20" s="67" t="n">
        <f aca="false">H20-I20</f>
        <v>732017.552874163</v>
      </c>
      <c r="M20" s="67" t="n">
        <f aca="false">J20-K20</f>
        <v>0</v>
      </c>
      <c r="N20" s="163" t="n">
        <f aca="false">SUM(central_v5_m!C8:J8)</f>
        <v>2465377.23771734</v>
      </c>
      <c r="O20" s="164" t="n">
        <v>90764685.8571572</v>
      </c>
      <c r="P20" s="7" t="n">
        <v>5.43</v>
      </c>
      <c r="Q20" s="67" t="n">
        <f aca="false">I20*5.5017049523</f>
        <v>98021013.4156225</v>
      </c>
      <c r="R20" s="67" t="n">
        <v>16989362.3248539</v>
      </c>
      <c r="S20" s="67" t="n">
        <v>3285681.62802909</v>
      </c>
      <c r="T20" s="164" t="n">
        <v>22167728.6392591</v>
      </c>
      <c r="U20" s="7" t="n">
        <f aca="false">R20/N20</f>
        <v>6.89118162727265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16820198.8022439</v>
      </c>
      <c r="Y20" s="67" t="n">
        <f aca="false">N20*5.1890047538</f>
        <v>12792854.2064256</v>
      </c>
      <c r="Z20" s="67" t="n">
        <f aca="false">L20*5.5017049523</f>
        <v>4027344.59581831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3" t="n">
        <f aca="false">central_v2_m!D9+temporary_pension_bonus_central!B9</f>
        <v>20248931.6960952</v>
      </c>
      <c r="G21" s="163" t="n">
        <f aca="false">central_v2_m!E9+temporary_pension_bonus_central!B9</f>
        <v>19448154.1891762</v>
      </c>
      <c r="H21" s="67" t="n">
        <f aca="false">F21-J21</f>
        <v>20221898.4421759</v>
      </c>
      <c r="I21" s="67" t="n">
        <f aca="false">G21-K21</f>
        <v>19421931.9328745</v>
      </c>
      <c r="J21" s="163" t="n">
        <f aca="false">central_v2_m!J9</f>
        <v>27033.2539192594</v>
      </c>
      <c r="K21" s="163" t="n">
        <f aca="false">central_v2_m!K9</f>
        <v>26222.2563016816</v>
      </c>
      <c r="L21" s="67" t="n">
        <f aca="false">H21-I21</f>
        <v>799966.509301379</v>
      </c>
      <c r="M21" s="67" t="n">
        <f aca="false">J21-K21</f>
        <v>810.997617577777</v>
      </c>
      <c r="N21" s="163" t="n">
        <f aca="false">SUM(central_v5_m!C9:J9)</f>
        <v>3850141.96622837</v>
      </c>
      <c r="O21" s="164" t="n">
        <v>112083822.294624</v>
      </c>
      <c r="P21" s="7" t="n">
        <v>6.14</v>
      </c>
      <c r="Q21" s="67" t="n">
        <f aca="false">I21*5.5017049523</f>
        <v>106853739.098329</v>
      </c>
      <c r="R21" s="67" t="n">
        <v>21412355.8556138</v>
      </c>
      <c r="S21" s="67" t="n">
        <v>4057434.36706539</v>
      </c>
      <c r="T21" s="164" t="n">
        <v>27652287.4723871</v>
      </c>
      <c r="U21" s="7" t="n">
        <f aca="false">R21/N21</f>
        <v>5.56144579691681</v>
      </c>
      <c r="V21" s="67" t="n">
        <f aca="false">K21*5.5017049523</f>
        <v>144267.117355442</v>
      </c>
      <c r="W21" s="67" t="n">
        <f aca="false">M21*5.5017049523</f>
        <v>4461.86960893116</v>
      </c>
      <c r="X21" s="67" t="n">
        <f aca="false">N21*5.1890047538+L21*5.5017049523</f>
        <v>24379584.6714615</v>
      </c>
      <c r="Y21" s="67" t="n">
        <f aca="false">N21*5.1890047538</f>
        <v>19978404.9655639</v>
      </c>
      <c r="Z21" s="67" t="n">
        <f aca="false">L21*5.5017049523</f>
        <v>4401179.70589754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9"/>
      <c r="B22" s="5"/>
      <c r="C22" s="159" t="n">
        <f aca="false">C18+1</f>
        <v>2017</v>
      </c>
      <c r="D22" s="159" t="n">
        <f aca="false">D18</f>
        <v>1</v>
      </c>
      <c r="E22" s="159" t="n">
        <v>169</v>
      </c>
      <c r="F22" s="161" t="n">
        <f aca="false">central_v2_m!D10+temporary_pension_bonus_central!B10</f>
        <v>19350287.8126766</v>
      </c>
      <c r="G22" s="161" t="n">
        <f aca="false">central_v2_m!E10+temporary_pension_bonus_central!B10</f>
        <v>18585738.274123</v>
      </c>
      <c r="H22" s="8" t="n">
        <f aca="false">F22-J22</f>
        <v>19290429.5474228</v>
      </c>
      <c r="I22" s="8" t="n">
        <f aca="false">G22-K22</f>
        <v>18527675.7568267</v>
      </c>
      <c r="J22" s="161" t="n">
        <f aca="false">central_v2_m!J10</f>
        <v>59858.2652538374</v>
      </c>
      <c r="K22" s="161" t="n">
        <f aca="false">central_v2_m!K10</f>
        <v>58062.5172962223</v>
      </c>
      <c r="L22" s="8" t="n">
        <f aca="false">H22-I22</f>
        <v>762753.790596038</v>
      </c>
      <c r="M22" s="8" t="n">
        <f aca="false">J22-K22</f>
        <v>1795.74795761512</v>
      </c>
      <c r="N22" s="161" t="n">
        <f aca="false">SUM(central_v5_m!C10:J10)</f>
        <v>4283437.70764497</v>
      </c>
      <c r="O22" s="165" t="n">
        <v>99073334.5554007</v>
      </c>
      <c r="P22" s="5" t="n">
        <v>5.69</v>
      </c>
      <c r="Q22" s="8" t="n">
        <f aca="false">I22*5.5017049523</f>
        <v>101933805.465942</v>
      </c>
      <c r="R22" s="8" t="n">
        <v>20777922.9717703</v>
      </c>
      <c r="S22" s="8" t="n">
        <v>3586454.71090551</v>
      </c>
      <c r="T22" s="165" t="n">
        <v>25889654.8342129</v>
      </c>
      <c r="U22" s="5" t="n">
        <f aca="false">R22/N22</f>
        <v>4.85075875731457</v>
      </c>
      <c r="V22" s="8" t="n">
        <f aca="false">K22*5.5017049523</f>
        <v>319442.838951631</v>
      </c>
      <c r="W22" s="8" t="n">
        <f aca="false">M22*5.5017049523</f>
        <v>9879.67543149374</v>
      </c>
      <c r="X22" s="8" t="n">
        <f aca="false">N22*5.1890047538+L22*5.5017049523</f>
        <v>26423224.9346837</v>
      </c>
      <c r="Y22" s="8" t="n">
        <f aca="false">N22*5.1890047538</f>
        <v>22226778.6275759</v>
      </c>
      <c r="Z22" s="8" t="n">
        <f aca="false">L22*5.5017049523</f>
        <v>4196446.30710782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  <c r="BB22" s="159"/>
      <c r="BC22" s="159"/>
      <c r="BD22" s="159"/>
      <c r="BE22" s="159"/>
      <c r="BF22" s="159"/>
      <c r="BG22" s="159"/>
      <c r="BH22" s="159"/>
      <c r="BI22" s="159"/>
      <c r="BJ22" s="159"/>
      <c r="BK22" s="159"/>
      <c r="BL22" s="159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3" t="n">
        <f aca="false">central_v2_m!D11+temporary_pension_bonus_central!B11</f>
        <v>20752223.8277471</v>
      </c>
      <c r="G23" s="163" t="n">
        <f aca="false">central_v2_m!E11+temporary_pension_bonus_central!B11</f>
        <v>19929925.3267141</v>
      </c>
      <c r="H23" s="67" t="n">
        <f aca="false">F23-J23</f>
        <v>20644653.0032388</v>
      </c>
      <c r="I23" s="67" t="n">
        <f aca="false">G23-K23</f>
        <v>19825581.626941</v>
      </c>
      <c r="J23" s="163" t="n">
        <f aca="false">central_v2_m!J11</f>
        <v>107570.824508354</v>
      </c>
      <c r="K23" s="163" t="n">
        <f aca="false">central_v2_m!K11</f>
        <v>104343.699773103</v>
      </c>
      <c r="L23" s="67" t="n">
        <f aca="false">H23-I23</f>
        <v>819071.376297761</v>
      </c>
      <c r="M23" s="67" t="n">
        <f aca="false">J23-K23</f>
        <v>3227.1247352506</v>
      </c>
      <c r="N23" s="163" t="n">
        <f aca="false">SUM(central_v5_m!C11:J11)</f>
        <v>3935455.5931213</v>
      </c>
      <c r="O23" s="164" t="n">
        <v>118311548.494431</v>
      </c>
      <c r="P23" s="7"/>
      <c r="Q23" s="67" t="n">
        <f aca="false">I23*5.5017049523</f>
        <v>109074500.619169</v>
      </c>
      <c r="R23" s="67" t="n">
        <v>18535352.9612218</v>
      </c>
      <c r="S23" s="67" t="n">
        <v>4282878.0554984</v>
      </c>
      <c r="T23" s="164" t="n">
        <v>24020927.7863425</v>
      </c>
      <c r="U23" s="7" t="n">
        <f aca="false">R23/N23</f>
        <v>4.7098366434675</v>
      </c>
      <c r="V23" s="67" t="n">
        <f aca="false">K23*5.5017049523</f>
        <v>574068.249782984</v>
      </c>
      <c r="W23" s="67" t="n">
        <f aca="false">M23*5.5017049523</f>
        <v>17754.6881376181</v>
      </c>
      <c r="X23" s="67" t="n">
        <f aca="false">N23*5.1890047538+L23*5.5017049523</f>
        <v>24927386.8283398</v>
      </c>
      <c r="Y23" s="67" t="n">
        <f aca="false">N23*5.1890047538</f>
        <v>20421097.7810752</v>
      </c>
      <c r="Z23" s="67" t="n">
        <f aca="false">L23*5.5017049523</f>
        <v>4506289.04726457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3" t="n">
        <f aca="false">central_v2_m!D12+temporary_pension_bonus_central!B12</f>
        <v>19953518.5523058</v>
      </c>
      <c r="G24" s="163" t="n">
        <f aca="false">central_v2_m!E12+temporary_pension_bonus_central!B12</f>
        <v>19162137.7113877</v>
      </c>
      <c r="H24" s="67" t="n">
        <f aca="false">F24-J24</f>
        <v>19823236.3134283</v>
      </c>
      <c r="I24" s="67" t="n">
        <f aca="false">G24-K24</f>
        <v>19035763.9396765</v>
      </c>
      <c r="J24" s="163" t="n">
        <f aca="false">central_v2_m!J12</f>
        <v>130282.238877497</v>
      </c>
      <c r="K24" s="163" t="n">
        <f aca="false">central_v2_m!K12</f>
        <v>126373.771711172</v>
      </c>
      <c r="L24" s="67" t="n">
        <f aca="false">H24-I24</f>
        <v>787472.373751808</v>
      </c>
      <c r="M24" s="67" t="n">
        <f aca="false">J24-K24</f>
        <v>3908.46716632492</v>
      </c>
      <c r="N24" s="163" t="n">
        <f aca="false">SUM(central_v5_m!C12:J12)</f>
        <v>3541186.58305837</v>
      </c>
      <c r="O24" s="164" t="n">
        <v>103254577.736778</v>
      </c>
      <c r="P24" s="7"/>
      <c r="Q24" s="67" t="n">
        <f aca="false">I24*5.5017049523</f>
        <v>104729156.737732</v>
      </c>
      <c r="R24" s="67" t="n">
        <v>18516776.2102264</v>
      </c>
      <c r="S24" s="67" t="n">
        <v>3737815.71407136</v>
      </c>
      <c r="T24" s="164" t="n">
        <v>24278813.7103198</v>
      </c>
      <c r="U24" s="7" t="n">
        <f aca="false">R24/N24</f>
        <v>5.22897502741418</v>
      </c>
      <c r="V24" s="67" t="n">
        <f aca="false">K24*5.5017049523</f>
        <v>695271.205664184</v>
      </c>
      <c r="W24" s="67" t="n">
        <f aca="false">M24*5.5017049523</f>
        <v>21503.2331648717</v>
      </c>
      <c r="X24" s="67" t="n">
        <f aca="false">N24*5.1890047538+L24*5.5017049523</f>
        <v>22707674.6720524</v>
      </c>
      <c r="Y24" s="67" t="n">
        <f aca="false">N24*5.1890047538</f>
        <v>18375234.0135827</v>
      </c>
      <c r="Z24" s="67" t="n">
        <f aca="false">L24*5.5017049523</f>
        <v>4332440.65846976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3" t="n">
        <f aca="false">central_v2_m!D13+temporary_pension_bonus_central!B13</f>
        <v>21757288.6952487</v>
      </c>
      <c r="G25" s="163" t="n">
        <f aca="false">central_v2_m!E13+temporary_pension_bonus_central!B13</f>
        <v>20892265.4637002</v>
      </c>
      <c r="H25" s="67" t="n">
        <f aca="false">F25-J25</f>
        <v>21581898.143693</v>
      </c>
      <c r="I25" s="67" t="n">
        <f aca="false">G25-K25</f>
        <v>20722136.6286911</v>
      </c>
      <c r="J25" s="163" t="n">
        <f aca="false">central_v2_m!J13</f>
        <v>175390.551555699</v>
      </c>
      <c r="K25" s="163" t="n">
        <f aca="false">central_v2_m!K13</f>
        <v>170128.835009028</v>
      </c>
      <c r="L25" s="67" t="n">
        <f aca="false">H25-I25</f>
        <v>859761.515001815</v>
      </c>
      <c r="M25" s="67" t="n">
        <f aca="false">J25-K25</f>
        <v>5261.71654667103</v>
      </c>
      <c r="N25" s="163" t="n">
        <f aca="false">SUM(central_v5_m!C13:J13)</f>
        <v>4002808.92783046</v>
      </c>
      <c r="O25" s="166" t="n">
        <v>124728426.724285</v>
      </c>
      <c r="Q25" s="67" t="n">
        <f aca="false">I25*5.5017049523</f>
        <v>114007081.712307</v>
      </c>
      <c r="R25" s="67" t="n">
        <v>18747481.3987943</v>
      </c>
      <c r="S25" s="67" t="n">
        <v>4515169.04741912</v>
      </c>
      <c r="T25" s="166" t="n">
        <v>24785174.0476736</v>
      </c>
      <c r="V25" s="67" t="n">
        <f aca="false">K25*5.5017049523</f>
        <v>935998.654098198</v>
      </c>
      <c r="W25" s="67" t="n">
        <f aca="false">M25*5.5017049523</f>
        <v>28948.4119824189</v>
      </c>
      <c r="X25" s="67" t="n">
        <f aca="false">N25*5.1890047538+L25*5.5017049523</f>
        <v>25500748.7399477</v>
      </c>
      <c r="Y25" s="67" t="n">
        <f aca="false">N25*5.1890047538</f>
        <v>20770594.5550653</v>
      </c>
      <c r="Z25" s="67" t="n">
        <f aca="false">L25*5.5017049523</f>
        <v>4730154.18488244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59"/>
      <c r="B26" s="5"/>
      <c r="C26" s="159" t="n">
        <f aca="false">C22+1</f>
        <v>2018</v>
      </c>
      <c r="D26" s="159" t="n">
        <f aca="false">D22</f>
        <v>1</v>
      </c>
      <c r="E26" s="159" t="n">
        <v>173</v>
      </c>
      <c r="F26" s="161" t="n">
        <f aca="false">central_v2_m!D14+temporary_pension_bonus_central!B14</f>
        <v>20275928.6756804</v>
      </c>
      <c r="G26" s="161" t="n">
        <f aca="false">central_v2_m!E14+temporary_pension_bonus_central!B14</f>
        <v>19470272.6667142</v>
      </c>
      <c r="H26" s="8" t="n">
        <f aca="false">F26-J26</f>
        <v>20087218.1212093</v>
      </c>
      <c r="I26" s="8" t="n">
        <f aca="false">G26-K26</f>
        <v>19287223.4288772</v>
      </c>
      <c r="J26" s="161" t="n">
        <f aca="false">central_v2_m!J14</f>
        <v>188710.554471114</v>
      </c>
      <c r="K26" s="161" t="n">
        <f aca="false">central_v2_m!K14</f>
        <v>183049.23783698</v>
      </c>
      <c r="L26" s="8" t="n">
        <f aca="false">H26-I26</f>
        <v>799994.692332089</v>
      </c>
      <c r="M26" s="8" t="n">
        <f aca="false">J26-K26</f>
        <v>5661.31663413343</v>
      </c>
      <c r="N26" s="161" t="n">
        <f aca="false">SUM(central_v5_m!C14:J14)</f>
        <v>4245386.95990992</v>
      </c>
      <c r="O26" s="5"/>
      <c r="P26" s="5"/>
      <c r="Q26" s="8" t="n">
        <f aca="false">I26*5.5017049523</f>
        <v>106112612.65477</v>
      </c>
      <c r="R26" s="8"/>
      <c r="S26" s="8"/>
      <c r="T26" s="5"/>
      <c r="U26" s="5"/>
      <c r="V26" s="8" t="n">
        <f aca="false">K26*5.5017049523</f>
        <v>1007082.89832246</v>
      </c>
      <c r="W26" s="8" t="n">
        <f aca="false">M26*5.5017049523</f>
        <v>31146.8937625503</v>
      </c>
      <c r="X26" s="8" t="n">
        <f aca="false">N26*5.1890047538+L26*5.5017049523</f>
        <v>26430667.8773103</v>
      </c>
      <c r="Y26" s="8" t="n">
        <f aca="false">N26*5.1890047538</f>
        <v>22029333.1166931</v>
      </c>
      <c r="Z26" s="8" t="n">
        <f aca="false">L26*5.5017049523</f>
        <v>4401334.76061717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  <c r="BB26" s="159"/>
      <c r="BC26" s="159"/>
      <c r="BD26" s="159"/>
      <c r="BE26" s="159"/>
      <c r="BF26" s="159"/>
      <c r="BG26" s="159"/>
      <c r="BH26" s="159"/>
      <c r="BI26" s="159"/>
      <c r="BJ26" s="159"/>
      <c r="BK26" s="159"/>
      <c r="BL26" s="159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3" t="n">
        <f aca="false">central_v2_m!D15+temporary_pension_bonus_central!B15</f>
        <v>20370222.2845854</v>
      </c>
      <c r="G27" s="163" t="n">
        <f aca="false">central_v2_m!E15+temporary_pension_bonus_central!B15</f>
        <v>19571869.9493154</v>
      </c>
      <c r="H27" s="67" t="n">
        <f aca="false">F27-J27</f>
        <v>20156000.2404608</v>
      </c>
      <c r="I27" s="67" t="n">
        <f aca="false">G27-K27</f>
        <v>19364074.5665146</v>
      </c>
      <c r="J27" s="163" t="n">
        <f aca="false">central_v2_m!J15</f>
        <v>214222.044124553</v>
      </c>
      <c r="K27" s="163" t="n">
        <f aca="false">central_v2_m!K15</f>
        <v>207795.382800816</v>
      </c>
      <c r="L27" s="67" t="n">
        <f aca="false">H27-I27</f>
        <v>791925.673946198</v>
      </c>
      <c r="M27" s="67" t="n">
        <f aca="false">J27-K27</f>
        <v>6426.6613237366</v>
      </c>
      <c r="N27" s="163" t="n">
        <f aca="false">SUM(central_v5_m!C15:J15)</f>
        <v>3638783.13527951</v>
      </c>
      <c r="O27" s="7"/>
      <c r="P27" s="7"/>
      <c r="Q27" s="67" t="n">
        <f aca="false">I27*5.5017049523</f>
        <v>106535424.9393</v>
      </c>
      <c r="R27" s="67"/>
      <c r="S27" s="67"/>
      <c r="T27" s="7"/>
      <c r="U27" s="7"/>
      <c r="V27" s="67" t="n">
        <f aca="false">K27*5.5017049523</f>
        <v>1143228.88662032</v>
      </c>
      <c r="W27" s="67" t="n">
        <f aca="false">M27*5.5017049523</f>
        <v>35357.5944315565</v>
      </c>
      <c r="X27" s="67" t="n">
        <f aca="false">N27*5.1890047538+L27*5.5017049523</f>
        <v>23238604.389216</v>
      </c>
      <c r="Y27" s="67" t="n">
        <f aca="false">N27*5.1890047538</f>
        <v>18881662.9870127</v>
      </c>
      <c r="Z27" s="67" t="n">
        <f aca="false">L27*5.5017049523</f>
        <v>4356941.40220331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3" t="n">
        <f aca="false">central_v2_m!D16+temporary_pension_bonus_central!B16</f>
        <v>19069373.7065321</v>
      </c>
      <c r="G28" s="163" t="n">
        <f aca="false">central_v2_m!E16+temporary_pension_bonus_central!B16</f>
        <v>18311867.0426217</v>
      </c>
      <c r="H28" s="67" t="n">
        <f aca="false">F28-J28</f>
        <v>18838305.1439732</v>
      </c>
      <c r="I28" s="67" t="n">
        <f aca="false">G28-K28</f>
        <v>18087730.5369396</v>
      </c>
      <c r="J28" s="163" t="n">
        <f aca="false">central_v2_m!J16</f>
        <v>231068.56255891</v>
      </c>
      <c r="K28" s="163" t="n">
        <f aca="false">central_v2_m!K16</f>
        <v>224136.505682143</v>
      </c>
      <c r="L28" s="67" t="n">
        <f aca="false">H28-I28</f>
        <v>750574.607033629</v>
      </c>
      <c r="M28" s="67" t="n">
        <f aca="false">J28-K28</f>
        <v>6932.05687676731</v>
      </c>
      <c r="N28" s="163" t="n">
        <f aca="false">SUM(central_v5_m!C16:J16)</f>
        <v>3267878.84085963</v>
      </c>
      <c r="O28" s="7"/>
      <c r="P28" s="7"/>
      <c r="Q28" s="67" t="n">
        <f aca="false">I28*5.5017049523</f>
        <v>99513356.6709483</v>
      </c>
      <c r="R28" s="67"/>
      <c r="S28" s="67"/>
      <c r="T28" s="7"/>
      <c r="U28" s="7"/>
      <c r="V28" s="67" t="n">
        <f aca="false">K28*5.5017049523</f>
        <v>1233132.92330266</v>
      </c>
      <c r="W28" s="67" t="n">
        <f aca="false">M28*5.5017049523</f>
        <v>38138.131648536</v>
      </c>
      <c r="X28" s="67" t="n">
        <f aca="false">N28*5.1890047538+L28*5.5017049523</f>
        <v>21086478.8726506</v>
      </c>
      <c r="Y28" s="67" t="n">
        <f aca="false">N28*5.1890047538</f>
        <v>16957038.840063</v>
      </c>
      <c r="Z28" s="67" t="n">
        <f aca="false">L28*5.5017049523</f>
        <v>4129440.03258754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3" t="n">
        <f aca="false">central_v2_m!D17+temporary_pension_bonus_central!B17</f>
        <v>17479155.9507605</v>
      </c>
      <c r="G29" s="163" t="n">
        <f aca="false">central_v2_m!E17+temporary_pension_bonus_central!B17</f>
        <v>16786166.6307179</v>
      </c>
      <c r="H29" s="67" t="n">
        <f aca="false">F29-J29</f>
        <v>17247333.9732183</v>
      </c>
      <c r="I29" s="67" t="n">
        <f aca="false">G29-K29</f>
        <v>16561299.312502</v>
      </c>
      <c r="J29" s="163" t="n">
        <f aca="false">central_v2_m!J17</f>
        <v>231821.977542121</v>
      </c>
      <c r="K29" s="163" t="n">
        <f aca="false">central_v2_m!K17</f>
        <v>224867.318215857</v>
      </c>
      <c r="L29" s="67" t="n">
        <f aca="false">H29-I29</f>
        <v>686034.660716327</v>
      </c>
      <c r="M29" s="67" t="n">
        <f aca="false">J29-K29</f>
        <v>6954.65932626362</v>
      </c>
      <c r="N29" s="163" t="n">
        <f aca="false">SUM(central_v5_m!C17:J17)</f>
        <v>2997014.76629459</v>
      </c>
      <c r="O29" s="7"/>
      <c r="P29" s="7"/>
      <c r="Q29" s="67" t="n">
        <f aca="false">I29*5.5017049523</f>
        <v>91115382.4441148</v>
      </c>
      <c r="R29" s="67"/>
      <c r="S29" s="67"/>
      <c r="T29" s="7"/>
      <c r="U29" s="7"/>
      <c r="V29" s="67" t="n">
        <f aca="false">K29*5.5017049523</f>
        <v>1237153.6382386</v>
      </c>
      <c r="W29" s="67" t="n">
        <f aca="false">M29*5.5017049523</f>
        <v>38262.4836568639</v>
      </c>
      <c r="X29" s="67" t="n">
        <f aca="false">N29*5.1890047538+L29*5.5017049523</f>
        <v>19325884.1598239</v>
      </c>
      <c r="Y29" s="67" t="n">
        <f aca="false">N29*5.1890047538</f>
        <v>15551523.8695114</v>
      </c>
      <c r="Z29" s="67" t="n">
        <f aca="false">L29*5.5017049523</f>
        <v>3774360.29031247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9"/>
      <c r="B30" s="5"/>
      <c r="C30" s="159" t="n">
        <f aca="false">C26+1</f>
        <v>2019</v>
      </c>
      <c r="D30" s="159" t="n">
        <f aca="false">D26</f>
        <v>1</v>
      </c>
      <c r="E30" s="159" t="n">
        <v>177</v>
      </c>
      <c r="F30" s="161" t="n">
        <f aca="false">central_v2_m!D18+temporary_pension_bonus_central!B18</f>
        <v>17310658.0747464</v>
      </c>
      <c r="G30" s="161" t="n">
        <f aca="false">central_v2_m!E18+temporary_pension_bonus_central!B18</f>
        <v>16623711.4041057</v>
      </c>
      <c r="H30" s="8" t="n">
        <f aca="false">F30-J30</f>
        <v>17129888.3275274</v>
      </c>
      <c r="I30" s="8" t="n">
        <f aca="false">G30-K30</f>
        <v>16448364.7493033</v>
      </c>
      <c r="J30" s="161" t="n">
        <f aca="false">central_v2_m!J18</f>
        <v>180769.74721895</v>
      </c>
      <c r="K30" s="161" t="n">
        <f aca="false">central_v2_m!K18</f>
        <v>175346.654802382</v>
      </c>
      <c r="L30" s="8" t="n">
        <f aca="false">H30-I30</f>
        <v>681523.578224169</v>
      </c>
      <c r="M30" s="8" t="n">
        <f aca="false">J30-K30</f>
        <v>5423.09241656851</v>
      </c>
      <c r="N30" s="161" t="n">
        <f aca="false">SUM(central_v5_m!C18:J18)</f>
        <v>3514113.18561026</v>
      </c>
      <c r="O30" s="5"/>
      <c r="P30" s="5"/>
      <c r="Q30" s="8" t="n">
        <f aca="false">I30*5.5017049523</f>
        <v>90494049.7984785</v>
      </c>
      <c r="R30" s="8"/>
      <c r="S30" s="8"/>
      <c r="T30" s="5"/>
      <c r="U30" s="5"/>
      <c r="V30" s="8" t="n">
        <f aca="false">K30*5.5017049523</f>
        <v>964705.559095501</v>
      </c>
      <c r="W30" s="8" t="n">
        <f aca="false">M30*5.5017049523</f>
        <v>29836.2544050156</v>
      </c>
      <c r="X30" s="8" t="n">
        <f aca="false">N30*5.1890047538+L30*5.5017049523</f>
        <v>21984291.670948</v>
      </c>
      <c r="Y30" s="8" t="n">
        <f aca="false">N30*5.1890047538</f>
        <v>18234750.0255229</v>
      </c>
      <c r="Z30" s="8" t="n">
        <f aca="false">L30*5.5017049523</f>
        <v>3749541.64542513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3" t="n">
        <f aca="false">central_v2_m!D19+temporary_pension_bonus_central!B19</f>
        <v>17541734.2835509</v>
      </c>
      <c r="G31" s="163" t="n">
        <f aca="false">central_v2_m!E19+temporary_pension_bonus_central!B19</f>
        <v>16843899.83684</v>
      </c>
      <c r="H31" s="67" t="n">
        <f aca="false">F31-J31</f>
        <v>17355162.0639035</v>
      </c>
      <c r="I31" s="67" t="n">
        <f aca="false">G31-K31</f>
        <v>16662924.783782</v>
      </c>
      <c r="J31" s="163" t="n">
        <f aca="false">central_v2_m!J19</f>
        <v>186572.219647412</v>
      </c>
      <c r="K31" s="163" t="n">
        <f aca="false">central_v2_m!K19</f>
        <v>180975.053057989</v>
      </c>
      <c r="L31" s="67" t="n">
        <f aca="false">H31-I31</f>
        <v>692237.280121459</v>
      </c>
      <c r="M31" s="67" t="n">
        <f aca="false">J31-K31</f>
        <v>5597.16658942236</v>
      </c>
      <c r="N31" s="163" t="n">
        <f aca="false">SUM(central_v5_m!C19:J19)</f>
        <v>3220351.57066625</v>
      </c>
      <c r="O31" s="7"/>
      <c r="P31" s="7"/>
      <c r="Q31" s="67" t="n">
        <f aca="false">I31*5.5017049523</f>
        <v>91674495.8027361</v>
      </c>
      <c r="R31" s="67"/>
      <c r="S31" s="67"/>
      <c r="T31" s="7"/>
      <c r="U31" s="7"/>
      <c r="V31" s="67" t="n">
        <f aca="false">K31*5.5017049523</f>
        <v>995671.345651895</v>
      </c>
      <c r="W31" s="67" t="n">
        <f aca="false">M31*5.5017049523</f>
        <v>30793.9591438731</v>
      </c>
      <c r="X31" s="67" t="n">
        <f aca="false">N31*5.1890047538+L31*5.5017049523</f>
        <v>20518904.8813054</v>
      </c>
      <c r="Y31" s="67" t="n">
        <f aca="false">N31*5.1890047538</f>
        <v>16710419.6090945</v>
      </c>
      <c r="Z31" s="67" t="n">
        <f aca="false">L31*5.5017049523</f>
        <v>3808485.27221091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3" t="n">
        <f aca="false">central_v2_m!D20+temporary_pension_bonus_central!B20</f>
        <v>18002430.9923024</v>
      </c>
      <c r="G32" s="163" t="n">
        <f aca="false">central_v2_m!E20+temporary_pension_bonus_central!B20</f>
        <v>17284486.1303527</v>
      </c>
      <c r="H32" s="67" t="n">
        <f aca="false">F32-J32</f>
        <v>17802671.3839704</v>
      </c>
      <c r="I32" s="67" t="n">
        <f aca="false">G32-K32</f>
        <v>17090719.3102707</v>
      </c>
      <c r="J32" s="163" t="n">
        <f aca="false">central_v2_m!J20</f>
        <v>199759.608332013</v>
      </c>
      <c r="K32" s="163" t="n">
        <f aca="false">central_v2_m!K20</f>
        <v>193766.820082053</v>
      </c>
      <c r="L32" s="67" t="n">
        <f aca="false">H32-I32</f>
        <v>711952.073699757</v>
      </c>
      <c r="M32" s="67" t="n">
        <f aca="false">J32-K32</f>
        <v>5992.7882499604</v>
      </c>
      <c r="N32" s="163" t="n">
        <f aca="false">SUM(central_v5_m!C20:J20)</f>
        <v>3151590.38644392</v>
      </c>
      <c r="O32" s="7"/>
      <c r="P32" s="7"/>
      <c r="Q32" s="67" t="n">
        <f aca="false">I32*5.5017049523</f>
        <v>94028095.0676853</v>
      </c>
      <c r="R32" s="67"/>
      <c r="S32" s="67"/>
      <c r="T32" s="7"/>
      <c r="U32" s="7"/>
      <c r="V32" s="67" t="n">
        <f aca="false">K32*5.5017049523</f>
        <v>1066047.87363685</v>
      </c>
      <c r="W32" s="67" t="n">
        <f aca="false">M32*5.5017049523</f>
        <v>32970.5527928924</v>
      </c>
      <c r="X32" s="67" t="n">
        <f aca="false">N32*5.1890047538+L32*5.5017049523</f>
        <v>20270567.7469621</v>
      </c>
      <c r="Y32" s="67" t="n">
        <f aca="false">N32*5.1890047538</f>
        <v>16353617.4972879</v>
      </c>
      <c r="Z32" s="67" t="n">
        <f aca="false">L32*5.5017049523</f>
        <v>3916950.24967421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3" t="n">
        <f aca="false">central_v2_m!D21+temporary_pension_bonus_central!B21</f>
        <v>17673144.0653628</v>
      </c>
      <c r="G33" s="163" t="n">
        <f aca="false">central_v2_m!E21+temporary_pension_bonus_central!B21</f>
        <v>16968724.8112082</v>
      </c>
      <c r="H33" s="67" t="n">
        <f aca="false">F33-J33</f>
        <v>17463226.422548</v>
      </c>
      <c r="I33" s="67" t="n">
        <f aca="false">G33-K33</f>
        <v>16765104.6976778</v>
      </c>
      <c r="J33" s="163" t="n">
        <f aca="false">central_v2_m!J21</f>
        <v>209917.642814777</v>
      </c>
      <c r="K33" s="163" t="n">
        <f aca="false">central_v2_m!K21</f>
        <v>203620.113530334</v>
      </c>
      <c r="L33" s="67" t="n">
        <f aca="false">H33-I33</f>
        <v>698121.724870205</v>
      </c>
      <c r="M33" s="67" t="n">
        <f aca="false">J33-K33</f>
        <v>6297.5292844433</v>
      </c>
      <c r="N33" s="163" t="n">
        <f aca="false">SUM(central_v5_m!C21:J21)</f>
        <v>3305970.27675219</v>
      </c>
      <c r="O33" s="7"/>
      <c r="P33" s="7"/>
      <c r="Q33" s="67" t="n">
        <f aca="false">I33*5.5017049523</f>
        <v>92236659.5410422</v>
      </c>
      <c r="R33" s="67"/>
      <c r="S33" s="67"/>
      <c r="T33" s="7"/>
      <c r="U33" s="7"/>
      <c r="V33" s="67" t="n">
        <f aca="false">K33*5.5017049523</f>
        <v>1120257.78699773</v>
      </c>
      <c r="W33" s="67" t="n">
        <f aca="false">M33*5.5017049523</f>
        <v>34647.148051476</v>
      </c>
      <c r="X33" s="67" t="n">
        <f aca="false">N33*5.1890047538+L33*5.5017049523</f>
        <v>20995555.2330152</v>
      </c>
      <c r="Y33" s="67" t="n">
        <f aca="false">N33*5.1890047538</f>
        <v>17154695.4819886</v>
      </c>
      <c r="Z33" s="67" t="n">
        <f aca="false">L33*5.5017049523</f>
        <v>3840859.75102662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9"/>
      <c r="B34" s="5"/>
      <c r="C34" s="159" t="n">
        <f aca="false">C30+1</f>
        <v>2020</v>
      </c>
      <c r="D34" s="159" t="n">
        <f aca="false">D30</f>
        <v>1</v>
      </c>
      <c r="E34" s="159" t="n">
        <v>181</v>
      </c>
      <c r="F34" s="161" t="n">
        <f aca="false">central_v2_m!D22+temporary_pension_bonus_central!B22</f>
        <v>20143463.1501904</v>
      </c>
      <c r="G34" s="161" t="n">
        <f aca="false">central_v2_m!E22+temporary_pension_bonus_central!B22</f>
        <v>19423309.246337</v>
      </c>
      <c r="H34" s="8" t="n">
        <f aca="false">F34-J34</f>
        <v>19908930.9818148</v>
      </c>
      <c r="I34" s="8" t="n">
        <f aca="false">G34-K34</f>
        <v>19195813.0430127</v>
      </c>
      <c r="J34" s="161" t="n">
        <f aca="false">central_v2_m!J22</f>
        <v>234532.168375594</v>
      </c>
      <c r="K34" s="161" t="n">
        <f aca="false">central_v2_m!K22</f>
        <v>227496.203324326</v>
      </c>
      <c r="L34" s="8" t="n">
        <f aca="false">H34-I34</f>
        <v>713117.938802142</v>
      </c>
      <c r="M34" s="8" t="n">
        <f aca="false">J34-K34</f>
        <v>7035.96505126779</v>
      </c>
      <c r="N34" s="161" t="n">
        <f aca="false">SUM(central_v5_m!C22:J22)</f>
        <v>3800149.86655555</v>
      </c>
      <c r="O34" s="5"/>
      <c r="P34" s="5"/>
      <c r="Q34" s="8" t="n">
        <f aca="false">I34*5.5017049523</f>
        <v>105609699.682168</v>
      </c>
      <c r="R34" s="8"/>
      <c r="S34" s="8"/>
      <c r="T34" s="5"/>
      <c r="U34" s="5"/>
      <c r="V34" s="8" t="n">
        <f aca="false">K34*5.5017049523</f>
        <v>1251616.98845889</v>
      </c>
      <c r="W34" s="8" t="n">
        <f aca="false">M34*5.5017049523</f>
        <v>38709.8037667697</v>
      </c>
      <c r="X34" s="8" t="n">
        <f aca="false">N34*5.1890047538+L34*5.5017049523</f>
        <v>23642360.2181909</v>
      </c>
      <c r="Y34" s="8" t="n">
        <f aca="false">N34*5.1890047538</f>
        <v>19718995.7227092</v>
      </c>
      <c r="Z34" s="8" t="n">
        <f aca="false">L34*5.5017049523</f>
        <v>3923364.49548171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3" t="n">
        <f aca="false">central_v2_m!D23+temporary_pension_bonus_central!B23</f>
        <v>18758756.7741442</v>
      </c>
      <c r="G35" s="163" t="n">
        <f aca="false">central_v2_m!E23+temporary_pension_bonus_central!B23</f>
        <v>18019967.9638264</v>
      </c>
      <c r="H35" s="67" t="n">
        <f aca="false">F35-J35</f>
        <v>18470811.3688482</v>
      </c>
      <c r="I35" s="67" t="n">
        <f aca="false">G35-K35</f>
        <v>17740660.9206893</v>
      </c>
      <c r="J35" s="163" t="n">
        <f aca="false">central_v2_m!J23</f>
        <v>287945.405295982</v>
      </c>
      <c r="K35" s="163" t="n">
        <f aca="false">central_v2_m!K23</f>
        <v>279307.043137103</v>
      </c>
      <c r="L35" s="67" t="n">
        <f aca="false">H35-I35</f>
        <v>730150.448158845</v>
      </c>
      <c r="M35" s="67" t="n">
        <f aca="false">J35-K35</f>
        <v>8638.3621588794</v>
      </c>
      <c r="N35" s="163" t="n">
        <f aca="false">SUM(central_v5_m!C23:J23)</f>
        <v>2945031.41658614</v>
      </c>
      <c r="O35" s="7"/>
      <c r="P35" s="7"/>
      <c r="Q35" s="67" t="n">
        <f aca="false">I35*5.5017049523</f>
        <v>97603882.0444316</v>
      </c>
      <c r="R35" s="67"/>
      <c r="S35" s="67"/>
      <c r="T35" s="7"/>
      <c r="U35" s="7"/>
      <c r="V35" s="67" t="n">
        <f aca="false">K35*5.5017049523</f>
        <v>1536664.94243967</v>
      </c>
      <c r="W35" s="67" t="n">
        <f aca="false">M35*5.5017049523</f>
        <v>47525.7198692677</v>
      </c>
      <c r="X35" s="67" t="n">
        <f aca="false">N35*5.1890047538+L35*5.5017049523</f>
        <v>19298854.3573154</v>
      </c>
      <c r="Y35" s="67" t="n">
        <f aca="false">N35*5.1890047538</f>
        <v>15281782.0207558</v>
      </c>
      <c r="Z35" s="67" t="n">
        <f aca="false">L35*5.5017049523</f>
        <v>4017072.33655958</v>
      </c>
      <c r="AA35" s="67" t="n">
        <f aca="false">IFE_cost_central!B23*3</f>
        <v>2034918.22761</v>
      </c>
      <c r="AB35" s="67" t="n">
        <f aca="false">AA35*$AC$13</f>
        <v>18384723.3141008</v>
      </c>
      <c r="AC35" s="167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3" t="n">
        <f aca="false">central_v2_m!D24+temporary_pension_bonus_central!B24</f>
        <v>18654003.3352711</v>
      </c>
      <c r="G36" s="163" t="n">
        <f aca="false">central_v2_m!E24+temporary_pension_bonus_central!B24</f>
        <v>17917860.2858019</v>
      </c>
      <c r="H36" s="67" t="n">
        <f aca="false">F36-J36</f>
        <v>18344510.6249462</v>
      </c>
      <c r="I36" s="67" t="n">
        <f aca="false">G36-K36</f>
        <v>17617652.3567868</v>
      </c>
      <c r="J36" s="163" t="n">
        <f aca="false">central_v2_m!J24</f>
        <v>309492.710324832</v>
      </c>
      <c r="K36" s="163" t="n">
        <f aca="false">central_v2_m!K24</f>
        <v>300207.929015087</v>
      </c>
      <c r="L36" s="67" t="n">
        <f aca="false">H36-I36</f>
        <v>726858.268159479</v>
      </c>
      <c r="M36" s="67" t="n">
        <f aca="false">J36-K36</f>
        <v>9284.78130974498</v>
      </c>
      <c r="N36" s="163" t="n">
        <f aca="false">SUM(central_v5_m!C24:J24)</f>
        <v>2909983.19696201</v>
      </c>
      <c r="O36" s="7"/>
      <c r="P36" s="7"/>
      <c r="Q36" s="67" t="n">
        <f aca="false">I36*5.5017049523</f>
        <v>96927125.2192335</v>
      </c>
      <c r="R36" s="67"/>
      <c r="S36" s="67"/>
      <c r="T36" s="7"/>
      <c r="U36" s="7"/>
      <c r="V36" s="67" t="n">
        <f aca="false">K36*5.5017049523</f>
        <v>1651655.44978203</v>
      </c>
      <c r="W36" s="67" t="n">
        <f aca="false">M36*5.5017049523</f>
        <v>51082.1273128465</v>
      </c>
      <c r="X36" s="67" t="n">
        <f aca="false">N36*5.1890047538+L36*5.5017049523</f>
        <v>19098876.3760672</v>
      </c>
      <c r="Y36" s="67" t="n">
        <f aca="false">N36*5.1890047538</f>
        <v>15099916.642514</v>
      </c>
      <c r="Z36" s="67" t="n">
        <f aca="false">L36*5.5017049523</f>
        <v>3998959.73355321</v>
      </c>
      <c r="AA36" s="67" t="n">
        <f aca="false">IFE_cost_central!B24*3</f>
        <v>2662802.15572</v>
      </c>
      <c r="AB36" s="67" t="n">
        <f aca="false">AA36*$AC$13</f>
        <v>24057419.2165946</v>
      </c>
      <c r="AC36" s="167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3" t="n">
        <f aca="false">central_v2_m!D25+temporary_pension_bonus_central!B25</f>
        <v>18207782.1877866</v>
      </c>
      <c r="G37" s="163" t="n">
        <f aca="false">central_v2_m!E25+temporary_pension_bonus_central!B25</f>
        <v>17487819.9649195</v>
      </c>
      <c r="H37" s="67" t="n">
        <f aca="false">F37-J37</f>
        <v>17884982.8675612</v>
      </c>
      <c r="I37" s="67" t="n">
        <f aca="false">G37-K37</f>
        <v>17174704.6243009</v>
      </c>
      <c r="J37" s="163" t="n">
        <f aca="false">central_v2_m!J25</f>
        <v>322799.320225382</v>
      </c>
      <c r="K37" s="163" t="n">
        <f aca="false">central_v2_m!K25</f>
        <v>313115.34061862</v>
      </c>
      <c r="L37" s="67" t="n">
        <f aca="false">H37-I37</f>
        <v>710278.243260305</v>
      </c>
      <c r="M37" s="67" t="n">
        <f aca="false">J37-K37</f>
        <v>9683.97960676154</v>
      </c>
      <c r="N37" s="163" t="n">
        <f aca="false">SUM(central_v5_m!C25:J25)</f>
        <v>2905674.43826709</v>
      </c>
      <c r="O37" s="7"/>
      <c r="P37" s="7"/>
      <c r="Q37" s="67" t="n">
        <f aca="false">I37*5.5017049523</f>
        <v>94490157.4858061</v>
      </c>
      <c r="R37" s="67"/>
      <c r="S37" s="67"/>
      <c r="T37" s="7"/>
      <c r="U37" s="7"/>
      <c r="V37" s="67" t="n">
        <f aca="false">K37*5.5017049523</f>
        <v>1722668.22012256</v>
      </c>
      <c r="W37" s="67" t="n">
        <f aca="false">M37*5.5017049523</f>
        <v>53278.3985604922</v>
      </c>
      <c r="X37" s="67" t="n">
        <f aca="false">N37*5.1890047538+L37*5.5017049523</f>
        <v>18985299.8016193</v>
      </c>
      <c r="Y37" s="67" t="n">
        <f aca="false">N37*5.1890047538</f>
        <v>15077558.4731631</v>
      </c>
      <c r="Z37" s="67" t="n">
        <f aca="false">L37*5.5017049523</f>
        <v>3907741.32845617</v>
      </c>
      <c r="AA37" s="67" t="n">
        <f aca="false">IFE_cost_central!B25*3</f>
        <v>804442.45121</v>
      </c>
      <c r="AB37" s="67" t="n">
        <f aca="false">AA37*$AC$13</f>
        <v>7267835.96851605</v>
      </c>
      <c r="AC37" s="167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9"/>
      <c r="B38" s="5"/>
      <c r="C38" s="159" t="n">
        <f aca="false">C34+1</f>
        <v>2021</v>
      </c>
      <c r="D38" s="159" t="n">
        <f aca="false">D34</f>
        <v>1</v>
      </c>
      <c r="E38" s="159" t="n">
        <v>185</v>
      </c>
      <c r="F38" s="161" t="n">
        <f aca="false">central_v2_m!D26+temporary_pension_bonus_central!B26</f>
        <v>17855396.6260622</v>
      </c>
      <c r="G38" s="161" t="n">
        <f aca="false">central_v2_m!E26+temporary_pension_bonus_central!B26</f>
        <v>17148410.2124284</v>
      </c>
      <c r="H38" s="8" t="n">
        <f aca="false">F38-J38</f>
        <v>17535975.8340185</v>
      </c>
      <c r="I38" s="8" t="n">
        <f aca="false">G38-K38</f>
        <v>16838572.044146</v>
      </c>
      <c r="J38" s="161" t="n">
        <f aca="false">central_v2_m!J26</f>
        <v>319420.792043662</v>
      </c>
      <c r="K38" s="161" t="n">
        <f aca="false">central_v2_m!K26</f>
        <v>309838.168282352</v>
      </c>
      <c r="L38" s="8" t="n">
        <f aca="false">H38-I38</f>
        <v>697403.789872468</v>
      </c>
      <c r="M38" s="8" t="n">
        <f aca="false">J38-K38</f>
        <v>9582.62376130983</v>
      </c>
      <c r="N38" s="161" t="n">
        <f aca="false">SUM(central_v5_m!C26:J26)</f>
        <v>3435051.04419429</v>
      </c>
      <c r="O38" s="5"/>
      <c r="P38" s="5"/>
      <c r="Q38" s="8" t="n">
        <f aca="false">I38*5.5017049523</f>
        <v>92640855.2049385</v>
      </c>
      <c r="R38" s="8"/>
      <c r="S38" s="8"/>
      <c r="T38" s="5"/>
      <c r="U38" s="5"/>
      <c r="V38" s="8" t="n">
        <f aca="false">K38*5.5017049523</f>
        <v>1704638.18485058</v>
      </c>
      <c r="W38" s="8" t="n">
        <f aca="false">M38*5.5017049523</f>
        <v>52720.768603626</v>
      </c>
      <c r="X38" s="8" t="n">
        <f aca="false">N38*5.1890047538+L38*5.5017049523</f>
        <v>21661406.082364</v>
      </c>
      <c r="Y38" s="8" t="n">
        <f aca="false">N38*5.1890047538</f>
        <v>17824496.1978698</v>
      </c>
      <c r="Z38" s="8" t="n">
        <f aca="false">L38*5.5017049523</f>
        <v>3836909.88449414</v>
      </c>
      <c r="AA38" s="8" t="n">
        <f aca="false">IFE_cost_central!B26</f>
        <v>0</v>
      </c>
      <c r="AB38" s="8" t="n">
        <f aca="false">AA38*$AC$13</f>
        <v>0</v>
      </c>
      <c r="AC38" s="8"/>
      <c r="AD38" s="8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59"/>
      <c r="BD38" s="159"/>
      <c r="BE38" s="159"/>
      <c r="BF38" s="159"/>
      <c r="BG38" s="159"/>
      <c r="BH38" s="159"/>
      <c r="BI38" s="159"/>
      <c r="BJ38" s="159"/>
      <c r="BK38" s="159"/>
      <c r="BL38" s="159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3" t="n">
        <f aca="false">central_v2_m!D27+temporary_pension_bonus_central!B27</f>
        <v>18427550.9293845</v>
      </c>
      <c r="G39" s="163" t="n">
        <f aca="false">central_v2_m!E27+temporary_pension_bonus_central!B27</f>
        <v>17696755.3201986</v>
      </c>
      <c r="H39" s="67" t="n">
        <f aca="false">F39-J39</f>
        <v>18063344.6306425</v>
      </c>
      <c r="I39" s="67" t="n">
        <f aca="false">G39-K39</f>
        <v>17343475.2104189</v>
      </c>
      <c r="J39" s="163" t="n">
        <f aca="false">central_v2_m!J27</f>
        <v>364206.298741957</v>
      </c>
      <c r="K39" s="163" t="n">
        <f aca="false">central_v2_m!K27</f>
        <v>353280.109779698</v>
      </c>
      <c r="L39" s="67" t="n">
        <f aca="false">H39-I39</f>
        <v>719869.420223612</v>
      </c>
      <c r="M39" s="67" t="n">
        <f aca="false">J39-K39</f>
        <v>10926.1889622588</v>
      </c>
      <c r="N39" s="163" t="n">
        <f aca="false">SUM(central_v5_m!C27:J27)</f>
        <v>2987393.80661847</v>
      </c>
      <c r="O39" s="7"/>
      <c r="P39" s="7"/>
      <c r="Q39" s="67" t="n">
        <f aca="false">I39*5.5017049523</f>
        <v>95418683.4552541</v>
      </c>
      <c r="R39" s="67"/>
      <c r="S39" s="67"/>
      <c r="T39" s="7"/>
      <c r="U39" s="7"/>
      <c r="V39" s="67" t="n">
        <f aca="false">K39*5.5017049523</f>
        <v>1943642.92952405</v>
      </c>
      <c r="W39" s="67" t="n">
        <f aca="false">M39*5.5017049523</f>
        <v>60112.6679234249</v>
      </c>
      <c r="X39" s="67" t="n">
        <f aca="false">N39*5.1890047538+L39*5.5017049523</f>
        <v>19462109.8182695</v>
      </c>
      <c r="Y39" s="67" t="n">
        <f aca="false">N39*5.1890047538</f>
        <v>15501600.6640159</v>
      </c>
      <c r="Z39" s="67" t="n">
        <f aca="false">L39*5.5017049523</f>
        <v>3960509.15425358</v>
      </c>
      <c r="AA39" s="67" t="n">
        <f aca="false">IFE_cost_central!B27</f>
        <v>0</v>
      </c>
      <c r="AB39" s="67" t="n">
        <f aca="false">AA39*$AC$13</f>
        <v>0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3" t="n">
        <f aca="false">central_v2_m!D28+temporary_pension_bonus_central!B28</f>
        <v>17314077.212255</v>
      </c>
      <c r="G40" s="163" t="n">
        <f aca="false">central_v2_m!E28+temporary_pension_bonus_central!B28</f>
        <v>16626464.4676674</v>
      </c>
      <c r="H40" s="67" t="n">
        <f aca="false">F40-J40</f>
        <v>16950953.7483265</v>
      </c>
      <c r="I40" s="67" t="n">
        <f aca="false">G40-K40</f>
        <v>16274234.7076567</v>
      </c>
      <c r="J40" s="163" t="n">
        <f aca="false">central_v2_m!J28</f>
        <v>363123.463928491</v>
      </c>
      <c r="K40" s="163" t="n">
        <f aca="false">central_v2_m!K28</f>
        <v>352229.760010636</v>
      </c>
      <c r="L40" s="67" t="n">
        <f aca="false">H40-I40</f>
        <v>676719.040669754</v>
      </c>
      <c r="M40" s="67" t="n">
        <f aca="false">J40-K40</f>
        <v>10893.7039178546</v>
      </c>
      <c r="N40" s="163" t="n">
        <f aca="false">SUM(central_v5_m!C28:J28)</f>
        <v>2687424.62335526</v>
      </c>
      <c r="O40" s="7"/>
      <c r="P40" s="7"/>
      <c r="Q40" s="67" t="n">
        <f aca="false">I40*5.5017049523</f>
        <v>89536037.6860075</v>
      </c>
      <c r="R40" s="67"/>
      <c r="S40" s="67"/>
      <c r="T40" s="7"/>
      <c r="U40" s="7"/>
      <c r="V40" s="67" t="n">
        <f aca="false">K40*5.5017049523</f>
        <v>1937864.21499796</v>
      </c>
      <c r="W40" s="67" t="n">
        <f aca="false">M40*5.5017049523</f>
        <v>59933.9447937508</v>
      </c>
      <c r="X40" s="67" t="n">
        <f aca="false">N40*5.1890047538+L40*5.5017049523</f>
        <v>17668167.6434381</v>
      </c>
      <c r="Y40" s="67" t="n">
        <f aca="false">N40*5.1890047538</f>
        <v>13945059.1460696</v>
      </c>
      <c r="Z40" s="67" t="n">
        <f aca="false">L40*5.5017049523</f>
        <v>3723108.49736849</v>
      </c>
      <c r="AA40" s="67" t="n">
        <f aca="false">IFE_cost_central!B28</f>
        <v>0</v>
      </c>
      <c r="AB40" s="67" t="n">
        <f aca="false">AA40*$AC$13</f>
        <v>0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3" t="n">
        <f aca="false">central_v2_m!D29+temporary_pension_bonus_central!B29</f>
        <v>19911320.8060261</v>
      </c>
      <c r="G41" s="163" t="n">
        <f aca="false">central_v2_m!E29+temporary_pension_bonus_central!B29</f>
        <v>19118801.9313634</v>
      </c>
      <c r="H41" s="67" t="n">
        <f aca="false">F41-J41</f>
        <v>19478498.2775445</v>
      </c>
      <c r="I41" s="67" t="n">
        <f aca="false">G41-K41</f>
        <v>18698964.0787363</v>
      </c>
      <c r="J41" s="163" t="n">
        <f aca="false">central_v2_m!J29</f>
        <v>432822.528481609</v>
      </c>
      <c r="K41" s="163" t="n">
        <f aca="false">central_v2_m!K29</f>
        <v>419837.852627161</v>
      </c>
      <c r="L41" s="67" t="n">
        <f aca="false">H41-I41</f>
        <v>779534.19880826</v>
      </c>
      <c r="M41" s="67" t="n">
        <f aca="false">J41-K41</f>
        <v>12984.6758544483</v>
      </c>
      <c r="N41" s="163" t="n">
        <f aca="false">SUM(central_v5_m!C29:J29)</f>
        <v>3301724.6158686</v>
      </c>
      <c r="O41" s="7"/>
      <c r="P41" s="7"/>
      <c r="Q41" s="67" t="n">
        <f aca="false">I41*5.5017049523</f>
        <v>102876183.274863</v>
      </c>
      <c r="R41" s="67"/>
      <c r="S41" s="67"/>
      <c r="T41" s="7"/>
      <c r="U41" s="7"/>
      <c r="V41" s="67" t="n">
        <f aca="false">K41*5.5017049523</f>
        <v>2309823.99296185</v>
      </c>
      <c r="W41" s="67" t="n">
        <f aca="false">M41*5.5017049523</f>
        <v>71437.8554524284</v>
      </c>
      <c r="X41" s="67" t="n">
        <f aca="false">N41*5.1890047538+L41*5.5017049523</f>
        <v>21421431.8895513</v>
      </c>
      <c r="Y41" s="67" t="n">
        <f aca="false">N41*5.1890047538</f>
        <v>17132664.7274806</v>
      </c>
      <c r="Z41" s="67" t="n">
        <f aca="false">L41*5.5017049523</f>
        <v>4288767.16207062</v>
      </c>
      <c r="AA41" s="67" t="n">
        <f aca="false">IFE_cost_central!B29</f>
        <v>0</v>
      </c>
      <c r="AB41" s="67" t="n">
        <f aca="false">AA41*$AC$13</f>
        <v>0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9"/>
      <c r="B42" s="5"/>
      <c r="C42" s="159" t="n">
        <f aca="false">C38+1</f>
        <v>2022</v>
      </c>
      <c r="D42" s="159" t="n">
        <f aca="false">D38</f>
        <v>1</v>
      </c>
      <c r="E42" s="159" t="n">
        <v>189</v>
      </c>
      <c r="F42" s="161" t="n">
        <f aca="false">central_v2_m!D30+temporary_pension_bonus_central!B30</f>
        <v>18854901.3057795</v>
      </c>
      <c r="G42" s="161" t="n">
        <f aca="false">central_v2_m!E30+temporary_pension_bonus_central!B30</f>
        <v>18103173.770395</v>
      </c>
      <c r="H42" s="8" t="n">
        <f aca="false">F42-J42</f>
        <v>18419642.2055358</v>
      </c>
      <c r="I42" s="8" t="n">
        <f aca="false">G42-K42</f>
        <v>17680972.4431587</v>
      </c>
      <c r="J42" s="161" t="n">
        <f aca="false">central_v2_m!J30</f>
        <v>435259.100243612</v>
      </c>
      <c r="K42" s="161" t="n">
        <f aca="false">central_v2_m!K30</f>
        <v>422201.327236303</v>
      </c>
      <c r="L42" s="8" t="n">
        <f aca="false">H42-I42</f>
        <v>738669.762377117</v>
      </c>
      <c r="M42" s="8" t="n">
        <f aca="false">J42-K42</f>
        <v>13057.7730073084</v>
      </c>
      <c r="N42" s="161" t="n">
        <f aca="false">SUM(central_v5_m!C30:J30)</f>
        <v>3640581.5647682</v>
      </c>
      <c r="O42" s="5"/>
      <c r="P42" s="5"/>
      <c r="Q42" s="8" t="n">
        <f aca="false">I42*5.5017049523</f>
        <v>97275493.6520061</v>
      </c>
      <c r="R42" s="8"/>
      <c r="S42" s="8"/>
      <c r="T42" s="5"/>
      <c r="U42" s="5"/>
      <c r="V42" s="8" t="n">
        <f aca="false">K42*5.5017049523</f>
        <v>2322827.1329236</v>
      </c>
      <c r="W42" s="8" t="n">
        <f aca="false">M42*5.5017049523</f>
        <v>71840.0144203177</v>
      </c>
      <c r="X42" s="8" t="n">
        <f aca="false">N42*5.1890047538+L42*5.5017049523</f>
        <v>22954938.1359633</v>
      </c>
      <c r="Y42" s="8" t="n">
        <f aca="false">N42*5.1890047538</f>
        <v>18890995.0461788</v>
      </c>
      <c r="Z42" s="8" t="n">
        <f aca="false">L42*5.5017049523</f>
        <v>4063943.08978445</v>
      </c>
      <c r="AA42" s="8" t="n">
        <f aca="false">IFE_cost_central!B30</f>
        <v>0</v>
      </c>
      <c r="AB42" s="8" t="n">
        <f aca="false">AA42*$AC$13</f>
        <v>0</v>
      </c>
      <c r="AC42" s="8"/>
      <c r="AD42" s="8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  <c r="BB42" s="159"/>
      <c r="BC42" s="159"/>
      <c r="BD42" s="159"/>
      <c r="BE42" s="159"/>
      <c r="BF42" s="159"/>
      <c r="BG42" s="159"/>
      <c r="BH42" s="159"/>
      <c r="BI42" s="159"/>
      <c r="BJ42" s="159"/>
      <c r="BK42" s="159"/>
      <c r="BL42" s="159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3" t="n">
        <f aca="false">central_v2_m!D31+temporary_pension_bonus_central!B31</f>
        <v>21109313.8595953</v>
      </c>
      <c r="G43" s="163" t="n">
        <f aca="false">central_v2_m!E31+temporary_pension_bonus_central!B31</f>
        <v>20266548.9830776</v>
      </c>
      <c r="H43" s="67" t="n">
        <f aca="false">F43-J43</f>
        <v>20601946.4770406</v>
      </c>
      <c r="I43" s="67" t="n">
        <f aca="false">G43-K43</f>
        <v>19774402.6219996</v>
      </c>
      <c r="J43" s="163" t="n">
        <f aca="false">central_v2_m!J31</f>
        <v>507367.382554669</v>
      </c>
      <c r="K43" s="163" t="n">
        <f aca="false">central_v2_m!K31</f>
        <v>492146.361078029</v>
      </c>
      <c r="L43" s="67" t="n">
        <f aca="false">H43-I43</f>
        <v>827543.855040994</v>
      </c>
      <c r="M43" s="67" t="n">
        <f aca="false">J43-K43</f>
        <v>15221.02147664</v>
      </c>
      <c r="N43" s="163" t="n">
        <f aca="false">SUM(central_v5_m!C31:J31)</f>
        <v>3498252.53085399</v>
      </c>
      <c r="O43" s="7"/>
      <c r="P43" s="7"/>
      <c r="Q43" s="67" t="n">
        <f aca="false">I43*5.5017049523</f>
        <v>108792928.834229</v>
      </c>
      <c r="R43" s="67"/>
      <c r="S43" s="67"/>
      <c r="T43" s="7"/>
      <c r="U43" s="7"/>
      <c r="V43" s="67" t="n">
        <f aca="false">K43*5.5017049523</f>
        <v>2707644.07199941</v>
      </c>
      <c r="W43" s="67" t="n">
        <f aca="false">M43*5.5017049523</f>
        <v>83741.569237095</v>
      </c>
      <c r="X43" s="67" t="n">
        <f aca="false">N43*5.1890047538+L43*5.5017049523</f>
        <v>22705351.1381187</v>
      </c>
      <c r="Y43" s="67" t="n">
        <f aca="false">N43*5.1890047538</f>
        <v>18152449.0125942</v>
      </c>
      <c r="Z43" s="67" t="n">
        <f aca="false">L43*5.5017049523</f>
        <v>4552902.12552447</v>
      </c>
      <c r="AA43" s="67" t="n">
        <f aca="false">IFE_cost_central!B31</f>
        <v>0</v>
      </c>
      <c r="AB43" s="67" t="n">
        <f aca="false">AA43*$AC$13</f>
        <v>0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3" t="n">
        <f aca="false">central_v2_m!D32+temporary_pension_bonus_central!B32</f>
        <v>20128840.1778697</v>
      </c>
      <c r="G44" s="163" t="n">
        <f aca="false">central_v2_m!E32+temporary_pension_bonus_central!B32</f>
        <v>19322868.4578209</v>
      </c>
      <c r="H44" s="67" t="n">
        <f aca="false">F44-J44</f>
        <v>19628150.8581122</v>
      </c>
      <c r="I44" s="67" t="n">
        <f aca="false">G44-K44</f>
        <v>18837199.8176561</v>
      </c>
      <c r="J44" s="163" t="n">
        <f aca="false">central_v2_m!J32</f>
        <v>500689.319757509</v>
      </c>
      <c r="K44" s="163" t="n">
        <f aca="false">central_v2_m!K32</f>
        <v>485668.640164784</v>
      </c>
      <c r="L44" s="67" t="n">
        <f aca="false">H44-I44</f>
        <v>790951.040456109</v>
      </c>
      <c r="M44" s="67" t="n">
        <f aca="false">J44-K44</f>
        <v>15020.6795927252</v>
      </c>
      <c r="N44" s="163" t="n">
        <f aca="false">SUM(central_v5_m!C32:J32)</f>
        <v>3237484.89348786</v>
      </c>
      <c r="O44" s="7"/>
      <c r="P44" s="7"/>
      <c r="Q44" s="67" t="n">
        <f aca="false">I44*5.5017049523</f>
        <v>103636715.524263</v>
      </c>
      <c r="R44" s="67"/>
      <c r="S44" s="67"/>
      <c r="T44" s="7"/>
      <c r="U44" s="7"/>
      <c r="V44" s="67" t="n">
        <f aca="false">K44*5.5017049523</f>
        <v>2672005.5627714</v>
      </c>
      <c r="W44" s="67" t="n">
        <f aca="false">M44*5.5017049523</f>
        <v>82639.347302208</v>
      </c>
      <c r="X44" s="67" t="n">
        <f aca="false">N44*5.1890047538+L44*5.5017049523</f>
        <v>21150903.7589684</v>
      </c>
      <c r="Y44" s="67" t="n">
        <f aca="false">N44*5.1890047538</f>
        <v>16799324.5026642</v>
      </c>
      <c r="Z44" s="67" t="n">
        <f aca="false">L44*5.5017049523</f>
        <v>4351579.25630421</v>
      </c>
      <c r="AA44" s="67" t="n">
        <f aca="false">IFE_cost_central!B32</f>
        <v>0</v>
      </c>
      <c r="AB44" s="67" t="n">
        <f aca="false">AA44*$AC$13</f>
        <v>0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3" t="n">
        <f aca="false">central_v2_m!D33+temporary_pension_bonus_central!B33</f>
        <v>22055304.405462</v>
      </c>
      <c r="G45" s="163" t="n">
        <f aca="false">central_v2_m!E33+temporary_pension_bonus_central!B33</f>
        <v>21169543.2711369</v>
      </c>
      <c r="H45" s="67" t="n">
        <f aca="false">F45-J45</f>
        <v>21494272.8264798</v>
      </c>
      <c r="I45" s="67" t="n">
        <f aca="false">G45-K45</f>
        <v>20625342.6395242</v>
      </c>
      <c r="J45" s="163" t="n">
        <f aca="false">central_v2_m!J33</f>
        <v>561031.578982205</v>
      </c>
      <c r="K45" s="163" t="n">
        <f aca="false">central_v2_m!K33</f>
        <v>544200.631612739</v>
      </c>
      <c r="L45" s="67" t="n">
        <f aca="false">H45-I45</f>
        <v>868930.18695556</v>
      </c>
      <c r="M45" s="67" t="n">
        <f aca="false">J45-K45</f>
        <v>16830.9473694662</v>
      </c>
      <c r="N45" s="163" t="n">
        <f aca="false">SUM(central_v5_m!C33:J33)</f>
        <v>3674190.50735247</v>
      </c>
      <c r="O45" s="7"/>
      <c r="P45" s="7"/>
      <c r="Q45" s="67" t="n">
        <f aca="false">I45*5.5017049523</f>
        <v>113474549.742755</v>
      </c>
      <c r="R45" s="67"/>
      <c r="S45" s="67"/>
      <c r="T45" s="7"/>
      <c r="U45" s="7"/>
      <c r="V45" s="67" t="n">
        <f aca="false">K45*5.5017049523</f>
        <v>2994031.30998859</v>
      </c>
      <c r="W45" s="67" t="n">
        <f aca="false">M45*5.5017049523</f>
        <v>92598.9064944928</v>
      </c>
      <c r="X45" s="67" t="n">
        <f aca="false">N45*5.1890047538+L45*5.5017049523</f>
        <v>23845989.5217952</v>
      </c>
      <c r="Y45" s="67" t="n">
        <f aca="false">N45*5.1890047538</f>
        <v>19065392.0090188</v>
      </c>
      <c r="Z45" s="67" t="n">
        <f aca="false">L45*5.5017049523</f>
        <v>4780597.51277637</v>
      </c>
      <c r="AA45" s="67" t="n">
        <f aca="false">IFE_cost_central!B33</f>
        <v>0</v>
      </c>
      <c r="AB45" s="67" t="n">
        <f aca="false">AA45*$AC$13</f>
        <v>0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9"/>
      <c r="B46" s="5"/>
      <c r="C46" s="159" t="n">
        <f aca="false">C42+1</f>
        <v>2023</v>
      </c>
      <c r="D46" s="159" t="n">
        <f aca="false">D42</f>
        <v>1</v>
      </c>
      <c r="E46" s="159" t="n">
        <v>193</v>
      </c>
      <c r="F46" s="161" t="n">
        <f aca="false">central_v2_m!D34+temporary_pension_bonus_central!B34</f>
        <v>21065604.3551484</v>
      </c>
      <c r="G46" s="161" t="n">
        <f aca="false">central_v2_m!E34+temporary_pension_bonus_central!B34</f>
        <v>20218343.7749422</v>
      </c>
      <c r="H46" s="8" t="n">
        <f aca="false">F46-J46</f>
        <v>20513746.9982232</v>
      </c>
      <c r="I46" s="8" t="n">
        <f aca="false">G46-K46</f>
        <v>19683042.1387248</v>
      </c>
      <c r="J46" s="161" t="n">
        <f aca="false">central_v2_m!J34</f>
        <v>551857.356925204</v>
      </c>
      <c r="K46" s="161" t="n">
        <f aca="false">central_v2_m!K34</f>
        <v>535301.636217448</v>
      </c>
      <c r="L46" s="8" t="n">
        <f aca="false">H46-I46</f>
        <v>830704.8594984</v>
      </c>
      <c r="M46" s="8" t="n">
        <f aca="false">J46-K46</f>
        <v>16555.7207077561</v>
      </c>
      <c r="N46" s="161" t="n">
        <f aca="false">SUM(central_v5_m!C34:J34)</f>
        <v>4091695.84791028</v>
      </c>
      <c r="O46" s="5"/>
      <c r="P46" s="5"/>
      <c r="Q46" s="8" t="n">
        <f aca="false">I46*5.5017049523</f>
        <v>108290290.410952</v>
      </c>
      <c r="R46" s="8"/>
      <c r="S46" s="8"/>
      <c r="T46" s="5"/>
      <c r="U46" s="5"/>
      <c r="V46" s="8" t="n">
        <f aca="false">K46*5.5017049523</f>
        <v>2945071.66295183</v>
      </c>
      <c r="W46" s="8" t="n">
        <f aca="false">M46*5.5017049523</f>
        <v>91084.6906067575</v>
      </c>
      <c r="X46" s="8" t="n">
        <f aca="false">N46*5.1890047538+L46*5.5017049523</f>
        <v>25802122.2453122</v>
      </c>
      <c r="Y46" s="8" t="n">
        <f aca="false">N46*5.1890047538</f>
        <v>21231829.2059102</v>
      </c>
      <c r="Z46" s="8" t="n">
        <f aca="false">L46*5.5017049523</f>
        <v>4570293.03940202</v>
      </c>
      <c r="AA46" s="8" t="n">
        <f aca="false">IFE_cost_central!B34</f>
        <v>0</v>
      </c>
      <c r="AB46" s="8" t="n">
        <f aca="false">AA46*$AC$13</f>
        <v>0</v>
      </c>
      <c r="AC46" s="8"/>
      <c r="AD46" s="8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59"/>
      <c r="BC46" s="159"/>
      <c r="BD46" s="159"/>
      <c r="BE46" s="159"/>
      <c r="BF46" s="159"/>
      <c r="BG46" s="159"/>
      <c r="BH46" s="159"/>
      <c r="BI46" s="159"/>
      <c r="BJ46" s="159"/>
      <c r="BK46" s="159"/>
      <c r="BL46" s="159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3" t="n">
        <f aca="false">central_v2_m!D35+temporary_pension_bonus_central!B35</f>
        <v>22759506.1386226</v>
      </c>
      <c r="G47" s="163" t="n">
        <f aca="false">central_v2_m!E35+temporary_pension_bonus_central!B35</f>
        <v>21843800.2846304</v>
      </c>
      <c r="H47" s="67" t="n">
        <f aca="false">F47-J47</f>
        <v>22148602.7951873</v>
      </c>
      <c r="I47" s="67" t="n">
        <f aca="false">G47-K47</f>
        <v>21251224.0414982</v>
      </c>
      <c r="J47" s="163" t="n">
        <f aca="false">central_v2_m!J35</f>
        <v>610903.343435278</v>
      </c>
      <c r="K47" s="163" t="n">
        <f aca="false">central_v2_m!K35</f>
        <v>592576.24313222</v>
      </c>
      <c r="L47" s="67" t="n">
        <f aca="false">H47-I47</f>
        <v>897378.753689092</v>
      </c>
      <c r="M47" s="67" t="n">
        <f aca="false">J47-K47</f>
        <v>18327.1003030583</v>
      </c>
      <c r="N47" s="163" t="n">
        <f aca="false">SUM(central_v5_m!C35:J35)</f>
        <v>3802480.44776194</v>
      </c>
      <c r="O47" s="7"/>
      <c r="P47" s="7"/>
      <c r="Q47" s="67" t="n">
        <f aca="false">I47*5.5017049523</f>
        <v>116917964.551548</v>
      </c>
      <c r="R47" s="67"/>
      <c r="S47" s="67"/>
      <c r="T47" s="7"/>
      <c r="U47" s="7"/>
      <c r="V47" s="67" t="n">
        <f aca="false">K47*5.5017049523</f>
        <v>3260179.65145586</v>
      </c>
      <c r="W47" s="67" t="n">
        <f aca="false">M47*5.5017049523</f>
        <v>100830.298498635</v>
      </c>
      <c r="X47" s="67" t="n">
        <f aca="false">N47*5.1890047538+L47*5.5017049523</f>
        <v>24668202.2529283</v>
      </c>
      <c r="Y47" s="67" t="n">
        <f aca="false">N47*5.1890047538</f>
        <v>19731089.1196682</v>
      </c>
      <c r="Z47" s="67" t="n">
        <f aca="false">L47*5.5017049523</f>
        <v>4937113.13326008</v>
      </c>
      <c r="AA47" s="67" t="n">
        <f aca="false">IFE_cost_central!B35</f>
        <v>0</v>
      </c>
      <c r="AB47" s="67" t="n">
        <f aca="false">AA47*$AC$13</f>
        <v>0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3" t="n">
        <f aca="false">central_v2_m!D36+temporary_pension_bonus_central!B36</f>
        <v>21822788.3564612</v>
      </c>
      <c r="G48" s="163" t="n">
        <f aca="false">central_v2_m!E36+temporary_pension_bonus_central!B36</f>
        <v>20943211.7636117</v>
      </c>
      <c r="H48" s="67" t="n">
        <f aca="false">F48-J48</f>
        <v>21229098.2311958</v>
      </c>
      <c r="I48" s="67" t="n">
        <f aca="false">G48-K48</f>
        <v>20367332.3421042</v>
      </c>
      <c r="J48" s="163" t="n">
        <f aca="false">central_v2_m!J36</f>
        <v>593690.125265429</v>
      </c>
      <c r="K48" s="163" t="n">
        <f aca="false">central_v2_m!K36</f>
        <v>575879.421507466</v>
      </c>
      <c r="L48" s="67" t="n">
        <f aca="false">H48-I48</f>
        <v>861765.889091533</v>
      </c>
      <c r="M48" s="67" t="n">
        <f aca="false">J48-K48</f>
        <v>17810.7037579629</v>
      </c>
      <c r="N48" s="163" t="n">
        <f aca="false">SUM(central_v5_m!C36:J36)</f>
        <v>3467765.68659128</v>
      </c>
      <c r="O48" s="7"/>
      <c r="P48" s="7"/>
      <c r="Q48" s="67" t="n">
        <f aca="false">I48*5.5017049523</f>
        <v>112055053.211695</v>
      </c>
      <c r="R48" s="67"/>
      <c r="S48" s="67"/>
      <c r="T48" s="7"/>
      <c r="U48" s="7"/>
      <c r="V48" s="67" t="n">
        <f aca="false">K48*5.5017049523</f>
        <v>3168318.66523528</v>
      </c>
      <c r="W48" s="67" t="n">
        <f aca="false">M48*5.5017049523</f>
        <v>97989.2370691328</v>
      </c>
      <c r="X48" s="67" t="n">
        <f aca="false">N48*5.1890047538+L48*5.5017049523</f>
        <v>22735434.2925248</v>
      </c>
      <c r="Y48" s="67" t="n">
        <f aca="false">N48*5.1890047538</f>
        <v>17994252.6327867</v>
      </c>
      <c r="Z48" s="67" t="n">
        <f aca="false">L48*5.5017049523</f>
        <v>4741181.6597381</v>
      </c>
      <c r="AA48" s="67" t="n">
        <f aca="false">IFE_cost_central!B36</f>
        <v>0</v>
      </c>
      <c r="AB48" s="67" t="n">
        <f aca="false">AA48*$AC$13</f>
        <v>0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3" t="n">
        <f aca="false">central_v2_m!D37+temporary_pension_bonus_central!B37</f>
        <v>23430586.8748892</v>
      </c>
      <c r="G49" s="163" t="n">
        <f aca="false">central_v2_m!E37+temporary_pension_bonus_central!B37</f>
        <v>22485452.5706657</v>
      </c>
      <c r="H49" s="67" t="n">
        <f aca="false">F49-J49</f>
        <v>22782962.7672999</v>
      </c>
      <c r="I49" s="67" t="n">
        <f aca="false">G49-K49</f>
        <v>21857257.1863041</v>
      </c>
      <c r="J49" s="163" t="n">
        <f aca="false">central_v2_m!J37</f>
        <v>647624.107589239</v>
      </c>
      <c r="K49" s="163" t="n">
        <f aca="false">central_v2_m!K37</f>
        <v>628195.384361562</v>
      </c>
      <c r="L49" s="67" t="n">
        <f aca="false">H49-I49</f>
        <v>925705.580995791</v>
      </c>
      <c r="M49" s="67" t="n">
        <f aca="false">J49-K49</f>
        <v>19428.7232276771</v>
      </c>
      <c r="N49" s="163" t="n">
        <f aca="false">SUM(central_v5_m!C37:J37)</f>
        <v>3875861.13514971</v>
      </c>
      <c r="O49" s="7"/>
      <c r="P49" s="7"/>
      <c r="Q49" s="67" t="n">
        <f aca="false">I49*5.5017049523</f>
        <v>120252180.105584</v>
      </c>
      <c r="R49" s="67"/>
      <c r="S49" s="67"/>
      <c r="T49" s="7"/>
      <c r="U49" s="7"/>
      <c r="V49" s="67" t="n">
        <f aca="false">K49*5.5017049523</f>
        <v>3456145.65715401</v>
      </c>
      <c r="W49" s="67" t="n">
        <f aca="false">M49*5.5017049523</f>
        <v>106891.102798577</v>
      </c>
      <c r="X49" s="67" t="n">
        <f aca="false">N49*5.1890047538+L49*5.5017049523</f>
        <v>25204820.8346968</v>
      </c>
      <c r="Y49" s="67" t="n">
        <f aca="false">N49*5.1890047538</f>
        <v>20111861.8553605</v>
      </c>
      <c r="Z49" s="67" t="n">
        <f aca="false">L49*5.5017049523</f>
        <v>5092958.97933629</v>
      </c>
      <c r="AA49" s="67" t="n">
        <f aca="false">IFE_cost_central!B37</f>
        <v>0</v>
      </c>
      <c r="AB49" s="67" t="n">
        <f aca="false">AA49*$AC$13</f>
        <v>0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9"/>
      <c r="B50" s="5"/>
      <c r="C50" s="159" t="n">
        <f aca="false">C46+1</f>
        <v>2024</v>
      </c>
      <c r="D50" s="159" t="n">
        <f aca="false">D46</f>
        <v>1</v>
      </c>
      <c r="E50" s="159" t="n">
        <v>197</v>
      </c>
      <c r="F50" s="161" t="n">
        <f aca="false">central_v2_m!D38+temporary_pension_bonus_central!B38</f>
        <v>22501057.3858592</v>
      </c>
      <c r="G50" s="161" t="n">
        <f aca="false">central_v2_m!E38+temporary_pension_bonus_central!B38</f>
        <v>21592384.9567358</v>
      </c>
      <c r="H50" s="8" t="n">
        <f aca="false">F50-J50</f>
        <v>21842760.3015061</v>
      </c>
      <c r="I50" s="8" t="n">
        <f aca="false">G50-K50</f>
        <v>20953836.7849133</v>
      </c>
      <c r="J50" s="161" t="n">
        <f aca="false">central_v2_m!J38</f>
        <v>658297.084353118</v>
      </c>
      <c r="K50" s="161" t="n">
        <f aca="false">central_v2_m!K38</f>
        <v>638548.171822525</v>
      </c>
      <c r="L50" s="8" t="n">
        <f aca="false">H50-I50</f>
        <v>888923.516592786</v>
      </c>
      <c r="M50" s="8" t="n">
        <f aca="false">J50-K50</f>
        <v>19748.9125305935</v>
      </c>
      <c r="N50" s="161" t="n">
        <f aca="false">SUM(central_v5_m!C38:J38)</f>
        <v>4354007.56859849</v>
      </c>
      <c r="O50" s="5"/>
      <c r="P50" s="5"/>
      <c r="Q50" s="8" t="n">
        <f aca="false">I50*5.5017049523</f>
        <v>115281827.609243</v>
      </c>
      <c r="R50" s="8"/>
      <c r="S50" s="8"/>
      <c r="T50" s="5"/>
      <c r="U50" s="5"/>
      <c r="V50" s="8" t="n">
        <f aca="false">K50*5.5017049523</f>
        <v>3513103.63919809</v>
      </c>
      <c r="W50" s="8" t="n">
        <f aca="false">M50*5.5017049523</f>
        <v>108652.689872106</v>
      </c>
      <c r="X50" s="8" t="n">
        <f aca="false">N50*5.1890047538+L50*5.5017049523</f>
        <v>27483560.8849932</v>
      </c>
      <c r="Y50" s="8" t="n">
        <f aca="false">N50*5.1890047538</f>
        <v>22592965.9715388</v>
      </c>
      <c r="Z50" s="8" t="n">
        <f aca="false">L50*5.5017049523</f>
        <v>4890594.91345446</v>
      </c>
      <c r="AA50" s="8" t="n">
        <f aca="false">IFE_cost_central!B38</f>
        <v>0</v>
      </c>
      <c r="AB50" s="8" t="n">
        <f aca="false">AA50*$AC$13</f>
        <v>0</v>
      </c>
      <c r="AC50" s="8"/>
      <c r="AD50" s="8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  <c r="AW50" s="159"/>
      <c r="AX50" s="159"/>
      <c r="AY50" s="159"/>
      <c r="AZ50" s="159"/>
      <c r="BA50" s="159"/>
      <c r="BB50" s="159"/>
      <c r="BC50" s="159"/>
      <c r="BD50" s="159"/>
      <c r="BE50" s="159"/>
      <c r="BF50" s="159"/>
      <c r="BG50" s="159"/>
      <c r="BH50" s="159"/>
      <c r="BI50" s="159"/>
      <c r="BJ50" s="159"/>
      <c r="BK50" s="159"/>
      <c r="BL50" s="159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3" t="n">
        <f aca="false">central_v2_m!D39+temporary_pension_bonus_central!B39</f>
        <v>24062365.2857012</v>
      </c>
      <c r="G51" s="163" t="n">
        <f aca="false">central_v2_m!E39+temporary_pension_bonus_central!B39</f>
        <v>23088983.1770291</v>
      </c>
      <c r="H51" s="67" t="n">
        <f aca="false">F51-J51</f>
        <v>23338201.6175138</v>
      </c>
      <c r="I51" s="67" t="n">
        <f aca="false">G51-K51</f>
        <v>22386544.4188873</v>
      </c>
      <c r="J51" s="163" t="n">
        <f aca="false">central_v2_m!J39</f>
        <v>724163.668187378</v>
      </c>
      <c r="K51" s="163" t="n">
        <f aca="false">central_v2_m!K39</f>
        <v>702438.758141756</v>
      </c>
      <c r="L51" s="67" t="n">
        <f aca="false">H51-I51</f>
        <v>951657.198626444</v>
      </c>
      <c r="M51" s="67" t="n">
        <f aca="false">J51-K51</f>
        <v>21724.9100456215</v>
      </c>
      <c r="N51" s="163" t="n">
        <f aca="false">SUM(central_v5_m!C39:J39)</f>
        <v>3926544.32179637</v>
      </c>
      <c r="O51" s="7"/>
      <c r="P51" s="7"/>
      <c r="Q51" s="67" t="n">
        <f aca="false">I51*5.5017049523</f>
        <v>123164162.294276</v>
      </c>
      <c r="R51" s="67"/>
      <c r="S51" s="67"/>
      <c r="T51" s="7"/>
      <c r="U51" s="7"/>
      <c r="V51" s="67" t="n">
        <f aca="false">K51*5.5017049523</f>
        <v>3864610.79435596</v>
      </c>
      <c r="W51" s="67" t="n">
        <f aca="false">M51*5.5017049523</f>
        <v>119524.045186268</v>
      </c>
      <c r="X51" s="67" t="n">
        <f aca="false">N51*5.1890047538+L51*5.5017049523</f>
        <v>25610594.2743828</v>
      </c>
      <c r="Y51" s="67" t="n">
        <f aca="false">N51*5.1890047538</f>
        <v>20374857.1518078</v>
      </c>
      <c r="Z51" s="67" t="n">
        <f aca="false">L51*5.5017049523</f>
        <v>5235737.12257505</v>
      </c>
      <c r="AA51" s="67" t="n">
        <f aca="false">IFE_cost_central!B39</f>
        <v>0</v>
      </c>
      <c r="AB51" s="67" t="n">
        <f aca="false">AA51*$AC$13</f>
        <v>0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3" t="n">
        <f aca="false">central_v2_m!D40+temporary_pension_bonus_central!B40</f>
        <v>23227552.768074</v>
      </c>
      <c r="G52" s="163" t="n">
        <f aca="false">central_v2_m!E40+temporary_pension_bonus_central!B40</f>
        <v>22286672.7776986</v>
      </c>
      <c r="H52" s="67" t="n">
        <f aca="false">F52-J52</f>
        <v>22504983.1067073</v>
      </c>
      <c r="I52" s="67" t="n">
        <f aca="false">G52-K52</f>
        <v>21585780.2061728</v>
      </c>
      <c r="J52" s="163" t="n">
        <f aca="false">central_v2_m!J40</f>
        <v>722569.661366747</v>
      </c>
      <c r="K52" s="163" t="n">
        <f aca="false">central_v2_m!K40</f>
        <v>700892.571525745</v>
      </c>
      <c r="L52" s="67" t="n">
        <f aca="false">H52-I52</f>
        <v>919202.900534444</v>
      </c>
      <c r="M52" s="67" t="n">
        <f aca="false">J52-K52</f>
        <v>21677.0898410024</v>
      </c>
      <c r="N52" s="163" t="n">
        <f aca="false">SUM(central_v5_m!C40:J40)</f>
        <v>3691587.48070679</v>
      </c>
      <c r="O52" s="7"/>
      <c r="P52" s="7"/>
      <c r="Q52" s="67" t="n">
        <f aca="false">I52*5.5017049523</f>
        <v>118758593.85956</v>
      </c>
      <c r="R52" s="67"/>
      <c r="S52" s="67"/>
      <c r="T52" s="7"/>
      <c r="U52" s="7"/>
      <c r="V52" s="67" t="n">
        <f aca="false">K52*5.5017049523</f>
        <v>3856104.13179347</v>
      </c>
      <c r="W52" s="67" t="n">
        <f aca="false">M52*5.5017049523</f>
        <v>119260.952529695</v>
      </c>
      <c r="X52" s="67" t="n">
        <f aca="false">N52*5.1890047538+L52*5.5017049523</f>
        <v>24212848.1364949</v>
      </c>
      <c r="Y52" s="67" t="n">
        <f aca="false">N52*5.1890047538</f>
        <v>19155664.9864561</v>
      </c>
      <c r="Z52" s="67" t="n">
        <f aca="false">L52*5.5017049523</f>
        <v>5057183.15003887</v>
      </c>
      <c r="AA52" s="67" t="n">
        <f aca="false">IFE_cost_central!B40</f>
        <v>0</v>
      </c>
      <c r="AB52" s="67" t="n">
        <f aca="false">AA52*$AC$13</f>
        <v>0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3" t="n">
        <f aca="false">central_v2_m!D41+temporary_pension_bonus_central!B41</f>
        <v>24862300.3570481</v>
      </c>
      <c r="G53" s="163" t="n">
        <f aca="false">central_v2_m!E41+temporary_pension_bonus_central!B41</f>
        <v>23853358.0718064</v>
      </c>
      <c r="H53" s="67" t="n">
        <f aca="false">F53-J53</f>
        <v>24012193.136984</v>
      </c>
      <c r="I53" s="67" t="n">
        <f aca="false">G53-K53</f>
        <v>23028754.0683443</v>
      </c>
      <c r="J53" s="163" t="n">
        <f aca="false">central_v2_m!J41</f>
        <v>850107.220064051</v>
      </c>
      <c r="K53" s="163" t="n">
        <f aca="false">central_v2_m!K41</f>
        <v>824604.00346213</v>
      </c>
      <c r="L53" s="67" t="n">
        <f aca="false">H53-I53</f>
        <v>983439.06863977</v>
      </c>
      <c r="M53" s="67" t="n">
        <f aca="false">J53-K53</f>
        <v>25503.2166019212</v>
      </c>
      <c r="N53" s="163" t="n">
        <f aca="false">SUM(central_v5_m!C41:J41)</f>
        <v>4089412.50429105</v>
      </c>
      <c r="O53" s="7"/>
      <c r="P53" s="7"/>
      <c r="Q53" s="67" t="n">
        <f aca="false">I53*5.5017049523</f>
        <v>126697410.303108</v>
      </c>
      <c r="R53" s="67"/>
      <c r="S53" s="67"/>
      <c r="T53" s="7"/>
      <c r="U53" s="7"/>
      <c r="V53" s="67" t="n">
        <f aca="false">K53*5.5017049523</f>
        <v>4536727.929534</v>
      </c>
      <c r="W53" s="67" t="n">
        <f aca="false">M53*5.5017049523</f>
        <v>140311.17307837</v>
      </c>
      <c r="X53" s="67" t="n">
        <f aca="false">N53*5.1890047538+L53*5.5017049523</f>
        <v>26630572.5192361</v>
      </c>
      <c r="Y53" s="67" t="n">
        <f aca="false">N53*5.1890047538</f>
        <v>21219980.9250154</v>
      </c>
      <c r="Z53" s="67" t="n">
        <f aca="false">L53*5.5017049523</f>
        <v>5410591.59422072</v>
      </c>
      <c r="AA53" s="67" t="n">
        <f aca="false">IFE_cost_central!B41</f>
        <v>0</v>
      </c>
      <c r="AB53" s="67" t="n">
        <f aca="false">AA53*$AC$13</f>
        <v>0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9"/>
      <c r="B54" s="5"/>
      <c r="C54" s="159" t="n">
        <f aca="false">C50+1</f>
        <v>2025</v>
      </c>
      <c r="D54" s="159" t="n">
        <f aca="false">D50</f>
        <v>1</v>
      </c>
      <c r="E54" s="159" t="n">
        <v>201</v>
      </c>
      <c r="F54" s="161" t="n">
        <f aca="false">central_v2_m!D42+temporary_pension_bonus_central!B42</f>
        <v>24161925.5121354</v>
      </c>
      <c r="G54" s="161" t="n">
        <f aca="false">central_v2_m!E42+temporary_pension_bonus_central!B42</f>
        <v>23179844.4281422</v>
      </c>
      <c r="H54" s="8" t="n">
        <f aca="false">F54-J54</f>
        <v>23278948.2802882</v>
      </c>
      <c r="I54" s="8" t="n">
        <f aca="false">G54-K54</f>
        <v>22323356.5132503</v>
      </c>
      <c r="J54" s="161" t="n">
        <f aca="false">central_v2_m!J42</f>
        <v>882977.231847251</v>
      </c>
      <c r="K54" s="161" t="n">
        <f aca="false">central_v2_m!K42</f>
        <v>856487.914891833</v>
      </c>
      <c r="L54" s="8" t="n">
        <f aca="false">H54-I54</f>
        <v>955591.767037827</v>
      </c>
      <c r="M54" s="8" t="n">
        <f aca="false">J54-K54</f>
        <v>26489.3169554175</v>
      </c>
      <c r="N54" s="161" t="n">
        <f aca="false">SUM(central_v5_m!C42:J42)</f>
        <v>4577259.73913438</v>
      </c>
      <c r="O54" s="5"/>
      <c r="P54" s="5"/>
      <c r="Q54" s="8" t="n">
        <f aca="false">I54*5.5017049523</f>
        <v>122816521.080908</v>
      </c>
      <c r="R54" s="8"/>
      <c r="S54" s="8"/>
      <c r="T54" s="5"/>
      <c r="U54" s="5"/>
      <c r="V54" s="8" t="n">
        <f aca="false">K54*5.5017049523</f>
        <v>4712143.8029455</v>
      </c>
      <c r="W54" s="8" t="n">
        <f aca="false">M54*5.5017049523</f>
        <v>145736.406276665</v>
      </c>
      <c r="X54" s="8" t="n">
        <f aca="false">N54*5.1890047538+L54*5.5017049523</f>
        <v>29008806.5028348</v>
      </c>
      <c r="Y54" s="8" t="n">
        <f aca="false">N54*5.1890047538</f>
        <v>23751422.5457456</v>
      </c>
      <c r="Z54" s="8" t="n">
        <f aca="false">L54*5.5017049523</f>
        <v>5257383.95708912</v>
      </c>
      <c r="AA54" s="8" t="n">
        <f aca="false">IFE_cost_central!B42</f>
        <v>0</v>
      </c>
      <c r="AB54" s="8" t="n">
        <f aca="false">AA54*$AC$13</f>
        <v>0</v>
      </c>
      <c r="AC54" s="8"/>
      <c r="AD54" s="8"/>
      <c r="AE54" s="159"/>
      <c r="AF54" s="159"/>
      <c r="AG54" s="159"/>
      <c r="AH54" s="159"/>
      <c r="AI54" s="159"/>
      <c r="AJ54" s="159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59"/>
      <c r="BC54" s="159"/>
      <c r="BD54" s="159"/>
      <c r="BE54" s="159"/>
      <c r="BF54" s="159"/>
      <c r="BG54" s="159"/>
      <c r="BH54" s="159"/>
      <c r="BI54" s="159"/>
      <c r="BJ54" s="159"/>
      <c r="BK54" s="159"/>
      <c r="BL54" s="159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3" t="n">
        <f aca="false">central_v2_m!D43+temporary_pension_bonus_central!B43</f>
        <v>25580532.3265284</v>
      </c>
      <c r="G55" s="163" t="n">
        <f aca="false">central_v2_m!E43+temporary_pension_bonus_central!B43</f>
        <v>24539443.8918415</v>
      </c>
      <c r="H55" s="67" t="n">
        <f aca="false">F55-J55</f>
        <v>24560937.4516185</v>
      </c>
      <c r="I55" s="67" t="n">
        <f aca="false">G55-K55</f>
        <v>23550436.8631789</v>
      </c>
      <c r="J55" s="163" t="n">
        <f aca="false">central_v2_m!J43</f>
        <v>1019594.87490993</v>
      </c>
      <c r="K55" s="163" t="n">
        <f aca="false">central_v2_m!K43</f>
        <v>989007.028662631</v>
      </c>
      <c r="L55" s="67" t="n">
        <f aca="false">H55-I55</f>
        <v>1010500.5884396</v>
      </c>
      <c r="M55" s="67" t="n">
        <f aca="false">J55-K55</f>
        <v>30587.8462472978</v>
      </c>
      <c r="N55" s="163" t="n">
        <f aca="false">SUM(central_v5_m!C43:J43)</f>
        <v>4081661.30398994</v>
      </c>
      <c r="O55" s="7"/>
      <c r="P55" s="7"/>
      <c r="Q55" s="67" t="n">
        <f aca="false">I55*5.5017049523</f>
        <v>129567555.11898</v>
      </c>
      <c r="R55" s="67"/>
      <c r="S55" s="67"/>
      <c r="T55" s="7"/>
      <c r="U55" s="7"/>
      <c r="V55" s="67" t="n">
        <f aca="false">K55*5.5017049523</f>
        <v>5441224.86745271</v>
      </c>
      <c r="W55" s="67" t="n">
        <f aca="false">M55*5.5017049523</f>
        <v>168285.305178949</v>
      </c>
      <c r="X55" s="67" t="n">
        <f aca="false">N55*5.1890047538+L55*5.5017049523</f>
        <v>26739236.0015255</v>
      </c>
      <c r="Y55" s="67" t="n">
        <f aca="false">N55*5.1890047538</f>
        <v>21179759.9098053</v>
      </c>
      <c r="Z55" s="67" t="n">
        <f aca="false">L55*5.5017049523</f>
        <v>5559476.0917202</v>
      </c>
      <c r="AA55" s="67" t="n">
        <f aca="false">IFE_cost_central!B43</f>
        <v>0</v>
      </c>
      <c r="AB55" s="67" t="n">
        <f aca="false">AA55*$AC$13</f>
        <v>0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3" t="n">
        <f aca="false">central_v2_m!D44+temporary_pension_bonus_central!B44</f>
        <v>24854624.2975363</v>
      </c>
      <c r="G56" s="163" t="n">
        <f aca="false">central_v2_m!E44+temporary_pension_bonus_central!B44</f>
        <v>23841576.1617834</v>
      </c>
      <c r="H56" s="67" t="n">
        <f aca="false">F56-J56</f>
        <v>23765164.5238686</v>
      </c>
      <c r="I56" s="67" t="n">
        <f aca="false">G56-K56</f>
        <v>22784800.1813257</v>
      </c>
      <c r="J56" s="163" t="n">
        <f aca="false">central_v2_m!J44</f>
        <v>1089459.77366767</v>
      </c>
      <c r="K56" s="163" t="n">
        <f aca="false">central_v2_m!K44</f>
        <v>1056775.98045764</v>
      </c>
      <c r="L56" s="67" t="n">
        <f aca="false">H56-I56</f>
        <v>980364.34254285</v>
      </c>
      <c r="M56" s="67" t="n">
        <f aca="false">J56-K56</f>
        <v>32683.7932100301</v>
      </c>
      <c r="N56" s="163" t="n">
        <f aca="false">SUM(central_v5_m!C44:J44)</f>
        <v>3870013.74575744</v>
      </c>
      <c r="O56" s="7"/>
      <c r="P56" s="7"/>
      <c r="Q56" s="67" t="n">
        <f aca="false">I56*5.5017049523</f>
        <v>125355247.994766</v>
      </c>
      <c r="R56" s="67"/>
      <c r="S56" s="67"/>
      <c r="T56" s="7"/>
      <c r="U56" s="7"/>
      <c r="V56" s="67" t="n">
        <f aca="false">K56*5.5017049523</f>
        <v>5814069.6451555</v>
      </c>
      <c r="W56" s="67" t="n">
        <f aca="false">M56*5.5017049523</f>
        <v>179816.586963572</v>
      </c>
      <c r="X56" s="67" t="n">
        <f aca="false">N56*5.1890047538+L56*5.5017049523</f>
        <v>25475195.082433</v>
      </c>
      <c r="Y56" s="67" t="n">
        <f aca="false">N56*5.1890047538</f>
        <v>20081519.7240067</v>
      </c>
      <c r="Z56" s="67" t="n">
        <f aca="false">L56*5.5017049523</f>
        <v>5393675.35842633</v>
      </c>
      <c r="AA56" s="67" t="n">
        <f aca="false">IFE_cost_central!B44</f>
        <v>0</v>
      </c>
      <c r="AB56" s="67" t="n">
        <f aca="false">AA56*$AC$13</f>
        <v>0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3" t="n">
        <f aca="false">central_v2_m!D45+temporary_pension_bonus_central!B45</f>
        <v>26201973.5484923</v>
      </c>
      <c r="G57" s="163" t="n">
        <f aca="false">central_v2_m!E45+temporary_pension_bonus_central!B45</f>
        <v>25133335.6222765</v>
      </c>
      <c r="H57" s="67" t="n">
        <f aca="false">F57-J57</f>
        <v>24966501.9073964</v>
      </c>
      <c r="I57" s="67" t="n">
        <f aca="false">G57-K57</f>
        <v>23934928.1304134</v>
      </c>
      <c r="J57" s="163" t="n">
        <f aca="false">central_v2_m!J45</f>
        <v>1235471.64109598</v>
      </c>
      <c r="K57" s="163" t="n">
        <f aca="false">central_v2_m!K45</f>
        <v>1198407.4918631</v>
      </c>
      <c r="L57" s="67" t="n">
        <f aca="false">H57-I57</f>
        <v>1031573.77698295</v>
      </c>
      <c r="M57" s="67" t="n">
        <f aca="false">J57-K57</f>
        <v>37064.149232879</v>
      </c>
      <c r="N57" s="163" t="n">
        <f aca="false">SUM(central_v5_m!C45:J45)</f>
        <v>4098474.29578211</v>
      </c>
      <c r="O57" s="7"/>
      <c r="P57" s="7"/>
      <c r="Q57" s="67" t="n">
        <f aca="false">I57*5.5017049523</f>
        <v>131682912.62804</v>
      </c>
      <c r="R57" s="67"/>
      <c r="S57" s="67"/>
      <c r="T57" s="7"/>
      <c r="U57" s="7"/>
      <c r="V57" s="67" t="n">
        <f aca="false">K57*5.5017049523</f>
        <v>6593284.43285662</v>
      </c>
      <c r="W57" s="67" t="n">
        <f aca="false">M57*5.5017049523</f>
        <v>203916.013387317</v>
      </c>
      <c r="X57" s="67" t="n">
        <f aca="false">N57*5.1890047538+L57*5.5017049523</f>
        <v>26942417.1616304</v>
      </c>
      <c r="Y57" s="67" t="n">
        <f aca="false">N57*5.1890047538</f>
        <v>21267002.6041405</v>
      </c>
      <c r="Z57" s="67" t="n">
        <f aca="false">L57*5.5017049523</f>
        <v>5675414.5574899</v>
      </c>
      <c r="AA57" s="67" t="n">
        <f aca="false">IFE_cost_central!B45</f>
        <v>0</v>
      </c>
      <c r="AB57" s="67" t="n">
        <f aca="false">AA57*$AC$13</f>
        <v>0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9"/>
      <c r="B58" s="5"/>
      <c r="C58" s="159" t="n">
        <f aca="false">C54+1</f>
        <v>2026</v>
      </c>
      <c r="D58" s="159" t="n">
        <f aca="false">D54</f>
        <v>1</v>
      </c>
      <c r="E58" s="159" t="n">
        <v>205</v>
      </c>
      <c r="F58" s="161" t="n">
        <f aca="false">central_v2_m!D46+temporary_pension_bonus_central!B46</f>
        <v>25595419.4768864</v>
      </c>
      <c r="G58" s="161" t="n">
        <f aca="false">central_v2_m!E46+temporary_pension_bonus_central!B46</f>
        <v>24551975.7513887</v>
      </c>
      <c r="H58" s="8" t="n">
        <f aca="false">F58-J58</f>
        <v>24261490.2254223</v>
      </c>
      <c r="I58" s="8" t="n">
        <f aca="false">G58-K58</f>
        <v>23258064.3774685</v>
      </c>
      <c r="J58" s="161" t="n">
        <f aca="false">central_v2_m!J46</f>
        <v>1333929.25146408</v>
      </c>
      <c r="K58" s="161" t="n">
        <f aca="false">central_v2_m!K46</f>
        <v>1293911.37392015</v>
      </c>
      <c r="L58" s="8" t="n">
        <f aca="false">H58-I58</f>
        <v>1003425.8479538</v>
      </c>
      <c r="M58" s="8" t="n">
        <f aca="false">J58-K58</f>
        <v>40017.8775439225</v>
      </c>
      <c r="N58" s="161" t="n">
        <f aca="false">SUM(central_v5_m!C46:J46)</f>
        <v>4737440.5667482</v>
      </c>
      <c r="O58" s="5"/>
      <c r="P58" s="5"/>
      <c r="Q58" s="8" t="n">
        <f aca="false">I58*5.5017049523</f>
        <v>127959007.966431</v>
      </c>
      <c r="R58" s="8"/>
      <c r="S58" s="8"/>
      <c r="T58" s="5"/>
      <c r="U58" s="5"/>
      <c r="V58" s="8" t="n">
        <f aca="false">K58*5.5017049523</f>
        <v>7118718.6137338</v>
      </c>
      <c r="W58" s="8" t="n">
        <f aca="false">M58*5.5017049523</f>
        <v>220166.555063933</v>
      </c>
      <c r="X58" s="8" t="n">
        <f aca="false">N58*5.1890047538+L58*5.5017049523</f>
        <v>30103154.5786546</v>
      </c>
      <c r="Y58" s="8" t="n">
        <f aca="false">N58*5.1890047538</f>
        <v>24582601.6217014</v>
      </c>
      <c r="Z58" s="8" t="n">
        <f aca="false">L58*5.5017049523</f>
        <v>5520552.95695323</v>
      </c>
      <c r="AA58" s="8" t="n">
        <f aca="false">IFE_cost_central!B46</f>
        <v>0</v>
      </c>
      <c r="AB58" s="8" t="n">
        <f aca="false">AA58*$AC$13</f>
        <v>0</v>
      </c>
      <c r="AC58" s="8"/>
      <c r="AD58" s="8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59"/>
      <c r="BG58" s="159"/>
      <c r="BH58" s="159"/>
      <c r="BI58" s="159"/>
      <c r="BJ58" s="159"/>
      <c r="BK58" s="159"/>
      <c r="BL58" s="159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3" t="n">
        <f aca="false">central_v2_m!D47+temporary_pension_bonus_central!B47</f>
        <v>27042406.3995558</v>
      </c>
      <c r="G59" s="163" t="n">
        <f aca="false">central_v2_m!E47+temporary_pension_bonus_central!B47</f>
        <v>25939450.1468814</v>
      </c>
      <c r="H59" s="67" t="n">
        <f aca="false">F59-J59</f>
        <v>25581281.8218241</v>
      </c>
      <c r="I59" s="67" t="n">
        <f aca="false">G59-K59</f>
        <v>24522159.3064817</v>
      </c>
      <c r="J59" s="163" t="n">
        <f aca="false">central_v2_m!J47</f>
        <v>1461124.57773165</v>
      </c>
      <c r="K59" s="163" t="n">
        <f aca="false">central_v2_m!K47</f>
        <v>1417290.8403997</v>
      </c>
      <c r="L59" s="67" t="n">
        <f aca="false">H59-I59</f>
        <v>1059122.51534239</v>
      </c>
      <c r="M59" s="67" t="n">
        <f aca="false">J59-K59</f>
        <v>43833.7373319496</v>
      </c>
      <c r="N59" s="163" t="n">
        <f aca="false">SUM(central_v5_m!C47:J47)</f>
        <v>4161925.88405421</v>
      </c>
      <c r="O59" s="7"/>
      <c r="P59" s="7"/>
      <c r="Q59" s="67" t="n">
        <f aca="false">I59*5.5017049523</f>
        <v>134913685.29756</v>
      </c>
      <c r="R59" s="67"/>
      <c r="S59" s="67"/>
      <c r="T59" s="7"/>
      <c r="U59" s="7"/>
      <c r="V59" s="67" t="n">
        <f aca="false">K59*5.5017049523</f>
        <v>7797516.03547644</v>
      </c>
      <c r="W59" s="67" t="n">
        <f aca="false">M59*5.5017049523</f>
        <v>241160.289757005</v>
      </c>
      <c r="X59" s="67" t="n">
        <f aca="false">N59*5.1890047538+L59*5.5017049523</f>
        <v>27423232.7850722</v>
      </c>
      <c r="Y59" s="67" t="n">
        <f aca="false">N59*5.1890047538</f>
        <v>21596253.1973206</v>
      </c>
      <c r="Z59" s="67" t="n">
        <f aca="false">L59*5.5017049523</f>
        <v>5826979.58775167</v>
      </c>
      <c r="AA59" s="67" t="n">
        <f aca="false">IFE_cost_central!B47</f>
        <v>0</v>
      </c>
      <c r="AB59" s="67" t="n">
        <f aca="false">AA59*$AC$13</f>
        <v>0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3" t="n">
        <f aca="false">central_v2_m!D48+temporary_pension_bonus_central!B48</f>
        <v>26440211.5955027</v>
      </c>
      <c r="G60" s="163" t="n">
        <f aca="false">central_v2_m!E48+temporary_pension_bonus_central!B48</f>
        <v>25360382.3607248</v>
      </c>
      <c r="H60" s="67" t="n">
        <f aca="false">F60-J60</f>
        <v>24967854.7514078</v>
      </c>
      <c r="I60" s="67" t="n">
        <f aca="false">G60-K60</f>
        <v>23932196.2219528</v>
      </c>
      <c r="J60" s="163" t="n">
        <f aca="false">central_v2_m!J48</f>
        <v>1472356.84409483</v>
      </c>
      <c r="K60" s="163" t="n">
        <f aca="false">central_v2_m!K48</f>
        <v>1428186.13877199</v>
      </c>
      <c r="L60" s="67" t="n">
        <f aca="false">H60-I60</f>
        <v>1035658.52945504</v>
      </c>
      <c r="M60" s="67" t="n">
        <f aca="false">J60-K60</f>
        <v>44170.7053228449</v>
      </c>
      <c r="N60" s="163" t="n">
        <f aca="false">SUM(central_v5_m!C48:J48)</f>
        <v>3985199.5159093</v>
      </c>
      <c r="O60" s="7"/>
      <c r="P60" s="7"/>
      <c r="Q60" s="67" t="n">
        <f aca="false">I60*5.5017049523</f>
        <v>131667882.473733</v>
      </c>
      <c r="R60" s="67"/>
      <c r="S60" s="67"/>
      <c r="T60" s="7"/>
      <c r="U60" s="7"/>
      <c r="V60" s="67" t="n">
        <f aca="false">K60*5.5017049523</f>
        <v>7857458.75248807</v>
      </c>
      <c r="W60" s="67" t="n">
        <f aca="false">M60*5.5017049523</f>
        <v>243014.18822128</v>
      </c>
      <c r="X60" s="67" t="n">
        <f aca="false">N60*5.1890047538+L60*5.5017049523</f>
        <v>26377106.8932893</v>
      </c>
      <c r="Y60" s="67" t="n">
        <f aca="false">N60*5.1890047538</f>
        <v>20679219.2328948</v>
      </c>
      <c r="Z60" s="67" t="n">
        <f aca="false">L60*5.5017049523</f>
        <v>5697887.66039455</v>
      </c>
      <c r="AA60" s="67" t="n">
        <f aca="false">IFE_cost_central!B48</f>
        <v>0</v>
      </c>
      <c r="AB60" s="67" t="n">
        <f aca="false">AA60*$AC$13</f>
        <v>0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3" t="n">
        <f aca="false">central_v2_m!D49+temporary_pension_bonus_central!B49</f>
        <v>27530347.7846342</v>
      </c>
      <c r="G61" s="163" t="n">
        <f aca="false">central_v2_m!E49+temporary_pension_bonus_central!B49</f>
        <v>26405089.8454264</v>
      </c>
      <c r="H61" s="67" t="n">
        <f aca="false">F61-J61</f>
        <v>25935537.0114731</v>
      </c>
      <c r="I61" s="67" t="n">
        <f aca="false">G61-K61</f>
        <v>24858123.3954601</v>
      </c>
      <c r="J61" s="163" t="n">
        <f aca="false">central_v2_m!J49</f>
        <v>1594810.7731611</v>
      </c>
      <c r="K61" s="163" t="n">
        <f aca="false">central_v2_m!K49</f>
        <v>1546966.44996627</v>
      </c>
      <c r="L61" s="67" t="n">
        <f aca="false">H61-I61</f>
        <v>1077413.61601296</v>
      </c>
      <c r="M61" s="67" t="n">
        <f aca="false">J61-K61</f>
        <v>47844.3231948332</v>
      </c>
      <c r="N61" s="163" t="n">
        <f aca="false">SUM(central_v5_m!C49:J49)</f>
        <v>4149693.46375718</v>
      </c>
      <c r="O61" s="7"/>
      <c r="P61" s="7"/>
      <c r="Q61" s="67" t="n">
        <f aca="false">I61*5.5017049523</f>
        <v>136762060.589688</v>
      </c>
      <c r="R61" s="67"/>
      <c r="S61" s="67"/>
      <c r="T61" s="7"/>
      <c r="U61" s="7"/>
      <c r="V61" s="67" t="n">
        <f aca="false">K61*5.5017049523</f>
        <v>8510952.97882136</v>
      </c>
      <c r="W61" s="67" t="n">
        <f aca="false">M61*5.5017049523</f>
        <v>263225.349860456</v>
      </c>
      <c r="X61" s="67" t="n">
        <f aca="false">N61*5.1890047538+L61*5.5017049523</f>
        <v>27460390.9371427</v>
      </c>
      <c r="Y61" s="67" t="n">
        <f aca="false">N61*5.1890047538</f>
        <v>21532779.1102488</v>
      </c>
      <c r="Z61" s="67" t="n">
        <f aca="false">L61*5.5017049523</f>
        <v>5927611.82689398</v>
      </c>
      <c r="AA61" s="67" t="n">
        <f aca="false">IFE_cost_central!B49</f>
        <v>0</v>
      </c>
      <c r="AB61" s="67" t="n">
        <f aca="false">AA61*$AC$13</f>
        <v>0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9"/>
      <c r="B62" s="5"/>
      <c r="C62" s="159" t="n">
        <f aca="false">C58+1</f>
        <v>2027</v>
      </c>
      <c r="D62" s="159" t="n">
        <f aca="false">D58</f>
        <v>1</v>
      </c>
      <c r="E62" s="159" t="n">
        <v>209</v>
      </c>
      <c r="F62" s="161" t="n">
        <f aca="false">central_v2_m!D50+temporary_pension_bonus_central!B50</f>
        <v>27098418.0815204</v>
      </c>
      <c r="G62" s="161" t="n">
        <f aca="false">central_v2_m!E50+temporary_pension_bonus_central!B50</f>
        <v>25989769.0838628</v>
      </c>
      <c r="H62" s="8" t="n">
        <f aca="false">F62-J62</f>
        <v>25440782.2285142</v>
      </c>
      <c r="I62" s="8" t="n">
        <f aca="false">G62-K62</f>
        <v>24381862.3064468</v>
      </c>
      <c r="J62" s="161" t="n">
        <f aca="false">central_v2_m!J50</f>
        <v>1657635.85300625</v>
      </c>
      <c r="K62" s="161" t="n">
        <f aca="false">central_v2_m!K50</f>
        <v>1607906.77741606</v>
      </c>
      <c r="L62" s="8" t="n">
        <f aca="false">H62-I62</f>
        <v>1058919.92206741</v>
      </c>
      <c r="M62" s="8" t="n">
        <f aca="false">J62-K62</f>
        <v>49729.0755901877</v>
      </c>
      <c r="N62" s="161" t="n">
        <f aca="false">SUM(central_v5_m!C50:J50)</f>
        <v>4865437.2563578</v>
      </c>
      <c r="O62" s="5"/>
      <c r="P62" s="5"/>
      <c r="Q62" s="8" t="n">
        <f aca="false">I62*5.5017049523</f>
        <v>134141812.597675</v>
      </c>
      <c r="R62" s="8"/>
      <c r="S62" s="8"/>
      <c r="T62" s="5"/>
      <c r="U62" s="5"/>
      <c r="V62" s="8" t="n">
        <f aca="false">K62*5.5017049523</f>
        <v>8846228.68014669</v>
      </c>
      <c r="W62" s="8" t="n">
        <f aca="false">M62*5.5017049523</f>
        <v>273594.701447837</v>
      </c>
      <c r="X62" s="8" t="n">
        <f aca="false">N62*5.1890047538+L62*5.5017049523</f>
        <v>31072642.0318836</v>
      </c>
      <c r="Y62" s="8" t="n">
        <f aca="false">N62*5.1890047538</f>
        <v>25246777.0525562</v>
      </c>
      <c r="Z62" s="8" t="n">
        <f aca="false">L62*5.5017049523</f>
        <v>5825864.97932741</v>
      </c>
      <c r="AA62" s="8" t="n">
        <f aca="false">IFE_cost_central!B50</f>
        <v>0</v>
      </c>
      <c r="AB62" s="8" t="n">
        <f aca="false">AA62*$AC$13</f>
        <v>0</v>
      </c>
      <c r="AC62" s="8"/>
      <c r="AD62" s="8"/>
      <c r="AE62" s="159"/>
      <c r="AF62" s="159"/>
      <c r="AG62" s="159"/>
      <c r="AH62" s="159"/>
      <c r="AI62" s="159"/>
      <c r="AJ62" s="159"/>
      <c r="AK62" s="159"/>
      <c r="AL62" s="159"/>
      <c r="AM62" s="159"/>
      <c r="AN62" s="159"/>
      <c r="AO62" s="159"/>
      <c r="AP62" s="159"/>
      <c r="AQ62" s="159"/>
      <c r="AR62" s="159"/>
      <c r="AS62" s="159"/>
      <c r="AT62" s="159"/>
      <c r="AU62" s="159"/>
      <c r="AV62" s="159"/>
      <c r="AW62" s="159"/>
      <c r="AX62" s="159"/>
      <c r="AY62" s="159"/>
      <c r="AZ62" s="159"/>
      <c r="BA62" s="159"/>
      <c r="BB62" s="159"/>
      <c r="BC62" s="159"/>
      <c r="BD62" s="159"/>
      <c r="BE62" s="159"/>
      <c r="BF62" s="159"/>
      <c r="BG62" s="159"/>
      <c r="BH62" s="159"/>
      <c r="BI62" s="159"/>
      <c r="BJ62" s="159"/>
      <c r="BK62" s="159"/>
      <c r="BL62" s="159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3" t="n">
        <f aca="false">central_v2_m!D51+temporary_pension_bonus_central!B51</f>
        <v>28395209.9731069</v>
      </c>
      <c r="G63" s="163" t="n">
        <f aca="false">central_v2_m!E51+temporary_pension_bonus_central!B51</f>
        <v>27233181.2976217</v>
      </c>
      <c r="H63" s="67" t="n">
        <f aca="false">F63-J63</f>
        <v>26546915.7695816</v>
      </c>
      <c r="I63" s="67" t="n">
        <f aca="false">G63-K63</f>
        <v>25440335.9202022</v>
      </c>
      <c r="J63" s="163" t="n">
        <f aca="false">central_v2_m!J51</f>
        <v>1848294.20352529</v>
      </c>
      <c r="K63" s="163" t="n">
        <f aca="false">central_v2_m!K51</f>
        <v>1792845.37741953</v>
      </c>
      <c r="L63" s="67" t="n">
        <f aca="false">H63-I63</f>
        <v>1106579.84937936</v>
      </c>
      <c r="M63" s="67" t="n">
        <f aca="false">J63-K63</f>
        <v>55448.8261057586</v>
      </c>
      <c r="N63" s="163" t="n">
        <f aca="false">SUM(central_v5_m!C51:J51)</f>
        <v>4227173.62106448</v>
      </c>
      <c r="O63" s="7"/>
      <c r="P63" s="7"/>
      <c r="Q63" s="67" t="n">
        <f aca="false">I63*5.5017049523</f>
        <v>139965222.120352</v>
      </c>
      <c r="R63" s="67"/>
      <c r="S63" s="67"/>
      <c r="T63" s="7"/>
      <c r="U63" s="7"/>
      <c r="V63" s="67" t="n">
        <f aca="false">K63*5.5017049523</f>
        <v>9863706.29165719</v>
      </c>
      <c r="W63" s="67" t="n">
        <f aca="false">M63*5.5017049523</f>
        <v>305063.081185273</v>
      </c>
      <c r="X63" s="67" t="n">
        <f aca="false">N63*5.1890047538+L63*5.5017049523</f>
        <v>28022899.8522873</v>
      </c>
      <c r="Y63" s="67" t="n">
        <f aca="false">N63*5.1890047538</f>
        <v>21934824.0148415</v>
      </c>
      <c r="Z63" s="67" t="n">
        <f aca="false">L63*5.5017049523</f>
        <v>6088075.83744582</v>
      </c>
      <c r="AA63" s="67" t="n">
        <f aca="false">IFE_cost_central!B51</f>
        <v>0</v>
      </c>
      <c r="AB63" s="67" t="n">
        <f aca="false">AA63*$AC$13</f>
        <v>0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3" t="n">
        <f aca="false">central_v2_m!D52+temporary_pension_bonus_central!B52</f>
        <v>27988001.26846</v>
      </c>
      <c r="G64" s="163" t="n">
        <f aca="false">central_v2_m!E52+temporary_pension_bonus_central!B52</f>
        <v>26841400.4266717</v>
      </c>
      <c r="H64" s="67" t="n">
        <f aca="false">F64-J64</f>
        <v>26092250.3921657</v>
      </c>
      <c r="I64" s="67" t="n">
        <f aca="false">G64-K64</f>
        <v>25002522.0766663</v>
      </c>
      <c r="J64" s="163" t="n">
        <f aca="false">central_v2_m!J52</f>
        <v>1895750.87629426</v>
      </c>
      <c r="K64" s="163" t="n">
        <f aca="false">central_v2_m!K52</f>
        <v>1838878.35000543</v>
      </c>
      <c r="L64" s="67" t="n">
        <f aca="false">H64-I64</f>
        <v>1089728.31549946</v>
      </c>
      <c r="M64" s="67" t="n">
        <f aca="false">J64-K64</f>
        <v>56872.5262888279</v>
      </c>
      <c r="N64" s="163" t="n">
        <f aca="false">SUM(central_v5_m!C52:J52)</f>
        <v>4097908.65833253</v>
      </c>
      <c r="O64" s="7"/>
      <c r="P64" s="7"/>
      <c r="Q64" s="67" t="n">
        <f aca="false">I64*5.5017049523</f>
        <v>137556499.529185</v>
      </c>
      <c r="R64" s="67"/>
      <c r="S64" s="67"/>
      <c r="T64" s="7"/>
      <c r="U64" s="7"/>
      <c r="V64" s="67" t="n">
        <f aca="false">K64*5.5017049523</f>
        <v>10116966.1249021</v>
      </c>
      <c r="W64" s="67" t="n">
        <f aca="false">M64*5.5017049523</f>
        <v>312895.859533056</v>
      </c>
      <c r="X64" s="67" t="n">
        <f aca="false">N64*5.1890047538+L64*5.5017049523</f>
        <v>27259431.1787706</v>
      </c>
      <c r="Y64" s="67" t="n">
        <f aca="false">N64*5.1890047538</f>
        <v>21264067.5087257</v>
      </c>
      <c r="Z64" s="67" t="n">
        <f aca="false">L64*5.5017049523</f>
        <v>5995363.67004491</v>
      </c>
      <c r="AA64" s="67" t="n">
        <f aca="false">IFE_cost_central!B52</f>
        <v>0</v>
      </c>
      <c r="AB64" s="67" t="n">
        <f aca="false">AA64*$AC$13</f>
        <v>0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3" t="n">
        <f aca="false">central_v2_m!D53+temporary_pension_bonus_central!B53</f>
        <v>28985286.2322087</v>
      </c>
      <c r="G65" s="163" t="n">
        <f aca="false">central_v2_m!E53+temporary_pension_bonus_central!B53</f>
        <v>27797532.8767078</v>
      </c>
      <c r="H65" s="67" t="n">
        <f aca="false">F65-J65</f>
        <v>26926116.5687111</v>
      </c>
      <c r="I65" s="67" t="n">
        <f aca="false">G65-K65</f>
        <v>25800138.3031151</v>
      </c>
      <c r="J65" s="163" t="n">
        <f aca="false">central_v2_m!J53</f>
        <v>2059169.66349765</v>
      </c>
      <c r="K65" s="163" t="n">
        <f aca="false">central_v2_m!K53</f>
        <v>1997394.57359272</v>
      </c>
      <c r="L65" s="67" t="n">
        <f aca="false">H65-I65</f>
        <v>1125978.26559594</v>
      </c>
      <c r="M65" s="67" t="n">
        <f aca="false">J65-K65</f>
        <v>61775.08990493</v>
      </c>
      <c r="N65" s="163" t="n">
        <f aca="false">SUM(central_v5_m!C53:J53)</f>
        <v>4304110.30027476</v>
      </c>
      <c r="O65" s="7"/>
      <c r="P65" s="7"/>
      <c r="Q65" s="67" t="n">
        <f aca="false">I65*5.5017049523</f>
        <v>141944748.672273</v>
      </c>
      <c r="R65" s="67"/>
      <c r="S65" s="67"/>
      <c r="T65" s="7"/>
      <c r="U65" s="7"/>
      <c r="V65" s="67" t="n">
        <f aca="false">K65*5.5017049523</f>
        <v>10989075.6172322</v>
      </c>
      <c r="W65" s="67" t="n">
        <f aca="false">M65*5.5017049523</f>
        <v>339868.318058731</v>
      </c>
      <c r="X65" s="67" t="n">
        <f aca="false">N65*5.1890047538+L65*5.5017049523</f>
        <v>28528849.0090167</v>
      </c>
      <c r="Y65" s="67" t="n">
        <f aca="false">N65*5.1890047538</f>
        <v>22334048.8090053</v>
      </c>
      <c r="Z65" s="67" t="n">
        <f aca="false">L65*5.5017049523</f>
        <v>6194800.20001136</v>
      </c>
      <c r="AA65" s="67" t="n">
        <f aca="false">IFE_cost_central!B53</f>
        <v>0</v>
      </c>
      <c r="AB65" s="67" t="n">
        <f aca="false">AA65*$AC$13</f>
        <v>0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9"/>
      <c r="B66" s="5"/>
      <c r="C66" s="159" t="n">
        <f aca="false">C62+1</f>
        <v>2028</v>
      </c>
      <c r="D66" s="159" t="n">
        <f aca="false">D62</f>
        <v>1</v>
      </c>
      <c r="E66" s="159" t="n">
        <v>213</v>
      </c>
      <c r="F66" s="161" t="n">
        <f aca="false">central_v2_m!D54+temporary_pension_bonus_central!B54</f>
        <v>28583273.0744565</v>
      </c>
      <c r="G66" s="161" t="n">
        <f aca="false">central_v2_m!E54+temporary_pension_bonus_central!B54</f>
        <v>27410828.43154</v>
      </c>
      <c r="H66" s="8" t="n">
        <f aca="false">F66-J66</f>
        <v>26493843.2494508</v>
      </c>
      <c r="I66" s="8" t="n">
        <f aca="false">G66-K66</f>
        <v>25384081.5012845</v>
      </c>
      <c r="J66" s="161" t="n">
        <f aca="false">central_v2_m!J54</f>
        <v>2089429.82500566</v>
      </c>
      <c r="K66" s="161" t="n">
        <f aca="false">central_v2_m!K54</f>
        <v>2026746.93025549</v>
      </c>
      <c r="L66" s="8" t="n">
        <f aca="false">H66-I66</f>
        <v>1109761.74816633</v>
      </c>
      <c r="M66" s="8" t="n">
        <f aca="false">J66-K66</f>
        <v>62682.8947501702</v>
      </c>
      <c r="N66" s="161" t="n">
        <f aca="false">SUM(central_v5_m!C54:J54)</f>
        <v>5049997.23990416</v>
      </c>
      <c r="O66" s="5"/>
      <c r="P66" s="5"/>
      <c r="Q66" s="8" t="n">
        <f aca="false">I66*5.5017049523</f>
        <v>139655726.905204</v>
      </c>
      <c r="R66" s="8"/>
      <c r="S66" s="8"/>
      <c r="T66" s="5"/>
      <c r="U66" s="5"/>
      <c r="V66" s="8" t="n">
        <f aca="false">K66*5.5017049523</f>
        <v>11150563.6232454</v>
      </c>
      <c r="W66" s="8" t="n">
        <f aca="false">M66*5.5017049523</f>
        <v>344862.792471511</v>
      </c>
      <c r="X66" s="8" t="n">
        <f aca="false">N66*5.1890047538+L66*5.5017049523</f>
        <v>32310041.3902994</v>
      </c>
      <c r="Y66" s="8" t="n">
        <f aca="false">N66*5.1890047538</f>
        <v>26204459.6845396</v>
      </c>
      <c r="Z66" s="8" t="n">
        <f aca="false">L66*5.5017049523</f>
        <v>6105581.70575978</v>
      </c>
      <c r="AA66" s="8" t="n">
        <f aca="false">IFE_cost_central!B54</f>
        <v>0</v>
      </c>
      <c r="AB66" s="8" t="n">
        <f aca="false">AA66*$AC$13</f>
        <v>0</v>
      </c>
      <c r="AC66" s="8"/>
      <c r="AD66" s="8"/>
      <c r="AE66" s="159"/>
      <c r="AF66" s="159"/>
      <c r="AG66" s="159"/>
      <c r="AH66" s="159"/>
      <c r="AI66" s="159"/>
      <c r="AJ66" s="159"/>
      <c r="AK66" s="159"/>
      <c r="AL66" s="159"/>
      <c r="AM66" s="159"/>
      <c r="AN66" s="159"/>
      <c r="AO66" s="159"/>
      <c r="AP66" s="159"/>
      <c r="AQ66" s="159"/>
      <c r="AR66" s="159"/>
      <c r="AS66" s="159"/>
      <c r="AT66" s="159"/>
      <c r="AU66" s="159"/>
      <c r="AV66" s="159"/>
      <c r="AW66" s="159"/>
      <c r="AX66" s="159"/>
      <c r="AY66" s="159"/>
      <c r="AZ66" s="159"/>
      <c r="BA66" s="159"/>
      <c r="BB66" s="159"/>
      <c r="BC66" s="159"/>
      <c r="BD66" s="159"/>
      <c r="BE66" s="159"/>
      <c r="BF66" s="159"/>
      <c r="BG66" s="159"/>
      <c r="BH66" s="159"/>
      <c r="BI66" s="159"/>
      <c r="BJ66" s="159"/>
      <c r="BK66" s="159"/>
      <c r="BL66" s="159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3" t="n">
        <f aca="false">central_v2_m!D55+temporary_pension_bonus_central!B55</f>
        <v>29463654.5809358</v>
      </c>
      <c r="G67" s="163" t="n">
        <f aca="false">central_v2_m!E55+temporary_pension_bonus_central!B55</f>
        <v>28254602.0451293</v>
      </c>
      <c r="H67" s="67" t="n">
        <f aca="false">F67-J67</f>
        <v>27179849.8418719</v>
      </c>
      <c r="I67" s="67" t="n">
        <f aca="false">G67-K67</f>
        <v>26039311.4482372</v>
      </c>
      <c r="J67" s="163" t="n">
        <f aca="false">central_v2_m!J55</f>
        <v>2283804.73906399</v>
      </c>
      <c r="K67" s="163" t="n">
        <f aca="false">central_v2_m!K55</f>
        <v>2215290.59689207</v>
      </c>
      <c r="L67" s="67" t="n">
        <f aca="false">H67-I67</f>
        <v>1140538.39363465</v>
      </c>
      <c r="M67" s="67" t="n">
        <f aca="false">J67-K67</f>
        <v>68514.1421719198</v>
      </c>
      <c r="N67" s="163" t="n">
        <f aca="false">SUM(central_v5_m!C55:J55)</f>
        <v>4358764.35878279</v>
      </c>
      <c r="O67" s="7"/>
      <c r="P67" s="7"/>
      <c r="Q67" s="67" t="n">
        <f aca="false">I67*5.5017049523</f>
        <v>143260608.749249</v>
      </c>
      <c r="R67" s="67"/>
      <c r="S67" s="67"/>
      <c r="T67" s="7"/>
      <c r="U67" s="7"/>
      <c r="V67" s="67" t="n">
        <f aca="false">K67*5.5017049523</f>
        <v>12187875.2477047</v>
      </c>
      <c r="W67" s="67" t="n">
        <f aca="false">M67*5.5017049523</f>
        <v>376944.595289837</v>
      </c>
      <c r="X67" s="67" t="n">
        <f aca="false">N67*5.1890047538+L67*5.5017049523</f>
        <v>28892554.706966</v>
      </c>
      <c r="Y67" s="67" t="n">
        <f aca="false">N67*5.1890047538</f>
        <v>22617648.9784179</v>
      </c>
      <c r="Z67" s="67" t="n">
        <f aca="false">L67*5.5017049523</f>
        <v>6274905.72854807</v>
      </c>
      <c r="AA67" s="67" t="n">
        <f aca="false">IFE_cost_central!B55</f>
        <v>0</v>
      </c>
      <c r="AB67" s="67" t="n">
        <f aca="false">AA67*$AC$13</f>
        <v>0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3" t="n">
        <f aca="false">central_v2_m!D56+temporary_pension_bonus_central!B56</f>
        <v>29068788.3566707</v>
      </c>
      <c r="G68" s="163" t="n">
        <f aca="false">central_v2_m!E56+temporary_pension_bonus_central!B56</f>
        <v>27875278.4175189</v>
      </c>
      <c r="H68" s="67" t="n">
        <f aca="false">F68-J68</f>
        <v>26744324.6894747</v>
      </c>
      <c r="I68" s="67" t="n">
        <f aca="false">G68-K68</f>
        <v>25620548.6603388</v>
      </c>
      <c r="J68" s="163" t="n">
        <f aca="false">central_v2_m!J56</f>
        <v>2324463.66719599</v>
      </c>
      <c r="K68" s="163" t="n">
        <f aca="false">central_v2_m!K56</f>
        <v>2254729.75718011</v>
      </c>
      <c r="L68" s="67" t="n">
        <f aca="false">H68-I68</f>
        <v>1123776.02913591</v>
      </c>
      <c r="M68" s="67" t="n">
        <f aca="false">J68-K68</f>
        <v>69733.9100158801</v>
      </c>
      <c r="N68" s="163" t="n">
        <f aca="false">SUM(central_v5_m!C56:J56)</f>
        <v>4267846.1648941</v>
      </c>
      <c r="O68" s="7"/>
      <c r="P68" s="7"/>
      <c r="Q68" s="67" t="n">
        <f aca="false">I68*5.5017049523</f>
        <v>140956699.445229</v>
      </c>
      <c r="R68" s="67"/>
      <c r="S68" s="67"/>
      <c r="T68" s="7"/>
      <c r="U68" s="7"/>
      <c r="V68" s="67" t="n">
        <f aca="false">K68*5.5017049523</f>
        <v>12404857.871176</v>
      </c>
      <c r="W68" s="67" t="n">
        <f aca="false">M68*5.5017049523</f>
        <v>383655.39807761</v>
      </c>
      <c r="X68" s="67" t="n">
        <f aca="false">N68*5.1890047538+L68*5.5017049523</f>
        <v>28328558.1828956</v>
      </c>
      <c r="Y68" s="67" t="n">
        <f aca="false">N68*5.1890047538</f>
        <v>22145874.0381226</v>
      </c>
      <c r="Z68" s="67" t="n">
        <f aca="false">L68*5.5017049523</f>
        <v>6182684.14477304</v>
      </c>
      <c r="AA68" s="67" t="n">
        <f aca="false">IFE_cost_central!B56</f>
        <v>0</v>
      </c>
      <c r="AB68" s="67" t="n">
        <f aca="false">AA68*$AC$13</f>
        <v>0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3" t="n">
        <f aca="false">central_v2_m!D57+temporary_pension_bonus_central!B57</f>
        <v>30037970.7694132</v>
      </c>
      <c r="G69" s="163" t="n">
        <f aca="false">central_v2_m!E57+temporary_pension_bonus_central!B57</f>
        <v>28802729.0285846</v>
      </c>
      <c r="H69" s="67" t="n">
        <f aca="false">F69-J69</f>
        <v>27524667.4423183</v>
      </c>
      <c r="I69" s="67" t="n">
        <f aca="false">G69-K69</f>
        <v>26364824.8013025</v>
      </c>
      <c r="J69" s="163" t="n">
        <f aca="false">central_v2_m!J57</f>
        <v>2513303.32709493</v>
      </c>
      <c r="K69" s="163" t="n">
        <f aca="false">central_v2_m!K57</f>
        <v>2437904.22728209</v>
      </c>
      <c r="L69" s="67" t="n">
        <f aca="false">H69-I69</f>
        <v>1159842.64101572</v>
      </c>
      <c r="M69" s="67" t="n">
        <f aca="false">J69-K69</f>
        <v>75399.099812848</v>
      </c>
      <c r="N69" s="163" t="n">
        <f aca="false">SUM(central_v5_m!C57:J57)</f>
        <v>4340880.5918388</v>
      </c>
      <c r="O69" s="7"/>
      <c r="P69" s="7"/>
      <c r="Q69" s="67" t="n">
        <f aca="false">I69*5.5017049523</f>
        <v>145051487.175848</v>
      </c>
      <c r="R69" s="67"/>
      <c r="S69" s="67"/>
      <c r="T69" s="7"/>
      <c r="U69" s="7"/>
      <c r="V69" s="67" t="n">
        <f aca="false">K69*5.5017049523</f>
        <v>13412629.760471</v>
      </c>
      <c r="W69" s="67" t="n">
        <f aca="false">M69*5.5017049523</f>
        <v>414823.600839308</v>
      </c>
      <c r="X69" s="67" t="n">
        <f aca="false">N69*5.1890047538+L69*5.5017049523</f>
        <v>28905962.0286946</v>
      </c>
      <c r="Y69" s="67" t="n">
        <f aca="false">N69*5.1890047538</f>
        <v>22524850.0267297</v>
      </c>
      <c r="Z69" s="67" t="n">
        <f aca="false">L69*5.5017049523</f>
        <v>6381112.00196492</v>
      </c>
      <c r="AA69" s="67" t="n">
        <f aca="false">IFE_cost_central!B57</f>
        <v>0</v>
      </c>
      <c r="AB69" s="67" t="n">
        <f aca="false">AA69*$AC$13</f>
        <v>0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9"/>
      <c r="B70" s="5"/>
      <c r="C70" s="159" t="n">
        <f aca="false">C66+1</f>
        <v>2029</v>
      </c>
      <c r="D70" s="159" t="n">
        <f aca="false">D66</f>
        <v>1</v>
      </c>
      <c r="E70" s="159" t="n">
        <v>217</v>
      </c>
      <c r="F70" s="161" t="n">
        <f aca="false">central_v2_m!D58+temporary_pension_bonus_central!B58</f>
        <v>29642508.5805911</v>
      </c>
      <c r="G70" s="161" t="n">
        <f aca="false">central_v2_m!E58+temporary_pension_bonus_central!B58</f>
        <v>28422636.9611684</v>
      </c>
      <c r="H70" s="8" t="n">
        <f aca="false">F70-J70</f>
        <v>27120682.1475913</v>
      </c>
      <c r="I70" s="8" t="n">
        <f aca="false">G70-K70</f>
        <v>25976465.3211586</v>
      </c>
      <c r="J70" s="161" t="n">
        <f aca="false">central_v2_m!J58</f>
        <v>2521826.43299976</v>
      </c>
      <c r="K70" s="161" t="n">
        <f aca="false">central_v2_m!K58</f>
        <v>2446171.64000977</v>
      </c>
      <c r="L70" s="8" t="n">
        <f aca="false">H70-I70</f>
        <v>1144216.82643269</v>
      </c>
      <c r="M70" s="8" t="n">
        <f aca="false">J70-K70</f>
        <v>75654.7929899921</v>
      </c>
      <c r="N70" s="161" t="n">
        <f aca="false">SUM(central_v5_m!C58:J58)</f>
        <v>5101910.68241436</v>
      </c>
      <c r="O70" s="5"/>
      <c r="P70" s="5"/>
      <c r="Q70" s="8" t="n">
        <f aca="false">I70*5.5017049523</f>
        <v>142914847.900668</v>
      </c>
      <c r="R70" s="8"/>
      <c r="S70" s="8"/>
      <c r="T70" s="5"/>
      <c r="U70" s="5"/>
      <c r="V70" s="8" t="n">
        <f aca="false">K70*5.5017049523</f>
        <v>13458114.6260175</v>
      </c>
      <c r="W70" s="8" t="n">
        <f aca="false">M70*5.5017049523</f>
        <v>416230.349258271</v>
      </c>
      <c r="X70" s="8" t="n">
        <f aca="false">N70*5.1890047538+L70*5.5017049523</f>
        <v>32768982.1650008</v>
      </c>
      <c r="Y70" s="8" t="n">
        <f aca="false">N70*5.1890047538</f>
        <v>26473838.7845111</v>
      </c>
      <c r="Z70" s="8" t="n">
        <f aca="false">L70*5.5017049523</f>
        <v>6295143.38048972</v>
      </c>
      <c r="AA70" s="8" t="n">
        <f aca="false">IFE_cost_central!B58</f>
        <v>0</v>
      </c>
      <c r="AB70" s="8" t="n">
        <f aca="false">AA70*$AC$13</f>
        <v>0</v>
      </c>
      <c r="AC70" s="8"/>
      <c r="AD70" s="8"/>
      <c r="AE70" s="159"/>
      <c r="AF70" s="159"/>
      <c r="AG70" s="159"/>
      <c r="AH70" s="159"/>
      <c r="AI70" s="159"/>
      <c r="AJ70" s="159"/>
      <c r="AK70" s="159"/>
      <c r="AL70" s="159"/>
      <c r="AM70" s="159"/>
      <c r="AN70" s="159"/>
      <c r="AO70" s="159"/>
      <c r="AP70" s="159"/>
      <c r="AQ70" s="159"/>
      <c r="AR70" s="159"/>
      <c r="AS70" s="159"/>
      <c r="AT70" s="159"/>
      <c r="AU70" s="159"/>
      <c r="AV70" s="159"/>
      <c r="AW70" s="159"/>
      <c r="AX70" s="159"/>
      <c r="AY70" s="159"/>
      <c r="AZ70" s="159"/>
      <c r="BA70" s="159"/>
      <c r="BB70" s="159"/>
      <c r="BC70" s="159"/>
      <c r="BD70" s="159"/>
      <c r="BE70" s="159"/>
      <c r="BF70" s="159"/>
      <c r="BG70" s="159"/>
      <c r="BH70" s="159"/>
      <c r="BI70" s="159"/>
      <c r="BJ70" s="159"/>
      <c r="BK70" s="159"/>
      <c r="BL70" s="159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3" t="n">
        <f aca="false">central_v2_m!D59+temporary_pension_bonus_central!B59</f>
        <v>30414756.2256417</v>
      </c>
      <c r="G71" s="163" t="n">
        <f aca="false">central_v2_m!E59+temporary_pension_bonus_central!B59</f>
        <v>29162121.0839866</v>
      </c>
      <c r="H71" s="67" t="n">
        <f aca="false">F71-J71</f>
        <v>27788036.8164673</v>
      </c>
      <c r="I71" s="67" t="n">
        <f aca="false">G71-K71</f>
        <v>26614203.2570874</v>
      </c>
      <c r="J71" s="163" t="n">
        <f aca="false">central_v2_m!J59</f>
        <v>2626719.4091744</v>
      </c>
      <c r="K71" s="163" t="n">
        <f aca="false">central_v2_m!K59</f>
        <v>2547917.82689917</v>
      </c>
      <c r="L71" s="67" t="n">
        <f aca="false">H71-I71</f>
        <v>1173833.55937989</v>
      </c>
      <c r="M71" s="67" t="n">
        <f aca="false">J71-K71</f>
        <v>78801.5822752314</v>
      </c>
      <c r="N71" s="163" t="n">
        <f aca="false">SUM(central_v5_m!C59:J59)</f>
        <v>4360962.013127</v>
      </c>
      <c r="O71" s="7"/>
      <c r="P71" s="7"/>
      <c r="Q71" s="67" t="n">
        <f aca="false">I71*5.5017049523</f>
        <v>146423493.861037</v>
      </c>
      <c r="R71" s="67"/>
      <c r="S71" s="67"/>
      <c r="T71" s="7"/>
      <c r="U71" s="7"/>
      <c r="V71" s="67" t="n">
        <f aca="false">K71*5.5017049523</f>
        <v>14017892.1263046</v>
      </c>
      <c r="W71" s="67" t="n">
        <f aca="false">M71*5.5017049523</f>
        <v>433543.055452716</v>
      </c>
      <c r="X71" s="67" t="n">
        <f aca="false">N71*5.1890047538+L71*5.5017049523</f>
        <v>29087138.5240735</v>
      </c>
      <c r="Y71" s="67" t="n">
        <f aca="false">N71*5.1890047538</f>
        <v>22629052.6172572</v>
      </c>
      <c r="Z71" s="67" t="n">
        <f aca="false">L71*5.5017049523</f>
        <v>6458085.9068163</v>
      </c>
      <c r="AA71" s="67" t="n">
        <f aca="false">IFE_cost_central!B59</f>
        <v>0</v>
      </c>
      <c r="AB71" s="67" t="n">
        <f aca="false">AA71*$AC$13</f>
        <v>0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3" t="n">
        <f aca="false">central_v2_m!D60+temporary_pension_bonus_central!B60</f>
        <v>30079170.4205409</v>
      </c>
      <c r="G72" s="163" t="n">
        <f aca="false">central_v2_m!E60+temporary_pension_bonus_central!B60</f>
        <v>28839372.9193344</v>
      </c>
      <c r="H72" s="67" t="n">
        <f aca="false">F72-J72</f>
        <v>27466859.7423138</v>
      </c>
      <c r="I72" s="67" t="n">
        <f aca="false">G72-K72</f>
        <v>26305431.5614541</v>
      </c>
      <c r="J72" s="163" t="n">
        <f aca="false">central_v2_m!J60</f>
        <v>2612310.67822703</v>
      </c>
      <c r="K72" s="163" t="n">
        <f aca="false">central_v2_m!K60</f>
        <v>2533941.35788022</v>
      </c>
      <c r="L72" s="67" t="n">
        <f aca="false">H72-I72</f>
        <v>1161428.1808597</v>
      </c>
      <c r="M72" s="67" t="n">
        <f aca="false">J72-K72</f>
        <v>78369.3203468113</v>
      </c>
      <c r="N72" s="163" t="n">
        <f aca="false">SUM(central_v5_m!C60:J60)</f>
        <v>4188407.3169442</v>
      </c>
      <c r="O72" s="7"/>
      <c r="P72" s="7"/>
      <c r="Q72" s="67" t="n">
        <f aca="false">I72*5.5017049523</f>
        <v>144724723.094041</v>
      </c>
      <c r="R72" s="67"/>
      <c r="S72" s="67"/>
      <c r="T72" s="7"/>
      <c r="U72" s="7"/>
      <c r="V72" s="67" t="n">
        <f aca="false">K72*5.5017049523</f>
        <v>13940997.7174874</v>
      </c>
      <c r="W72" s="67" t="n">
        <f aca="false">M72*5.5017049523</f>
        <v>431164.877860437</v>
      </c>
      <c r="X72" s="67" t="n">
        <f aca="false">N72*5.1890047538+L72*5.5017049523</f>
        <v>28123500.6528508</v>
      </c>
      <c r="Y72" s="67" t="n">
        <f aca="false">N72*5.1890047538</f>
        <v>21733665.4784742</v>
      </c>
      <c r="Z72" s="67" t="n">
        <f aca="false">L72*5.5017049523</f>
        <v>6389835.17437661</v>
      </c>
      <c r="AA72" s="67" t="n">
        <f aca="false">IFE_cost_central!B60</f>
        <v>0</v>
      </c>
      <c r="AB72" s="67" t="n">
        <f aca="false">AA72*$AC$13</f>
        <v>0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3" t="n">
        <f aca="false">central_v2_m!D61+temporary_pension_bonus_central!B61</f>
        <v>30764723.7313837</v>
      </c>
      <c r="G73" s="163" t="n">
        <f aca="false">central_v2_m!E61+temporary_pension_bonus_central!B61</f>
        <v>29496329.067611</v>
      </c>
      <c r="H73" s="67" t="n">
        <f aca="false">F73-J73</f>
        <v>28073061.4101812</v>
      </c>
      <c r="I73" s="67" t="n">
        <f aca="false">G73-K73</f>
        <v>26885416.6160445</v>
      </c>
      <c r="J73" s="163" t="n">
        <f aca="false">central_v2_m!J61</f>
        <v>2691662.32120255</v>
      </c>
      <c r="K73" s="163" t="n">
        <f aca="false">central_v2_m!K61</f>
        <v>2610912.45156647</v>
      </c>
      <c r="L73" s="67" t="n">
        <f aca="false">H73-I73</f>
        <v>1187644.79413661</v>
      </c>
      <c r="M73" s="67" t="n">
        <f aca="false">J73-K73</f>
        <v>80749.8696360765</v>
      </c>
      <c r="N73" s="163" t="n">
        <f aca="false">SUM(central_v5_m!C61:J61)</f>
        <v>4317071.30069427</v>
      </c>
      <c r="O73" s="7"/>
      <c r="P73" s="7"/>
      <c r="Q73" s="67" t="n">
        <f aca="false">I73*5.5017049523</f>
        <v>147915629.741141</v>
      </c>
      <c r="R73" s="67"/>
      <c r="S73" s="67"/>
      <c r="T73" s="7"/>
      <c r="U73" s="7"/>
      <c r="V73" s="67" t="n">
        <f aca="false">K73*5.5017049523</f>
        <v>14364469.964805</v>
      </c>
      <c r="W73" s="67" t="n">
        <f aca="false">M73*5.5017049523</f>
        <v>444261.957674382</v>
      </c>
      <c r="X73" s="67" t="n">
        <f aca="false">N73*5.1890047538+L73*5.5017049523</f>
        <v>28935374.7472708</v>
      </c>
      <c r="Y73" s="67" t="n">
        <f aca="false">N73*5.1890047538</f>
        <v>22401303.5017961</v>
      </c>
      <c r="Z73" s="67" t="n">
        <f aca="false">L73*5.5017049523</f>
        <v>6534071.24547472</v>
      </c>
      <c r="AA73" s="67" t="n">
        <f aca="false">IFE_cost_central!B61</f>
        <v>0</v>
      </c>
      <c r="AB73" s="67" t="n">
        <f aca="false">AA73*$AC$13</f>
        <v>0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9"/>
      <c r="B74" s="5"/>
      <c r="C74" s="159" t="n">
        <f aca="false">C70+1</f>
        <v>2030</v>
      </c>
      <c r="D74" s="159" t="n">
        <f aca="false">D70</f>
        <v>1</v>
      </c>
      <c r="E74" s="159" t="n">
        <v>221</v>
      </c>
      <c r="F74" s="161" t="n">
        <f aca="false">central_v2_m!D62+temporary_pension_bonus_central!B62</f>
        <v>30371849.6476882</v>
      </c>
      <c r="G74" s="161" t="n">
        <f aca="false">central_v2_m!E62+temporary_pension_bonus_central!B62</f>
        <v>29118231.2250488</v>
      </c>
      <c r="H74" s="8" t="n">
        <f aca="false">F74-J74</f>
        <v>27667302.5435252</v>
      </c>
      <c r="I74" s="8" t="n">
        <f aca="false">G74-K74</f>
        <v>26494820.5340107</v>
      </c>
      <c r="J74" s="161" t="n">
        <f aca="false">central_v2_m!J62</f>
        <v>2704547.10416306</v>
      </c>
      <c r="K74" s="161" t="n">
        <f aca="false">central_v2_m!K62</f>
        <v>2623410.69103817</v>
      </c>
      <c r="L74" s="8" t="n">
        <f aca="false">H74-I74</f>
        <v>1172482.0095145</v>
      </c>
      <c r="M74" s="8" t="n">
        <f aca="false">J74-K74</f>
        <v>81136.4131248924</v>
      </c>
      <c r="N74" s="161" t="n">
        <f aca="false">SUM(central_v5_m!C62:J62)</f>
        <v>4987657.72705906</v>
      </c>
      <c r="O74" s="5"/>
      <c r="P74" s="5"/>
      <c r="Q74" s="8" t="n">
        <f aca="false">I74*5.5017049523</f>
        <v>145766685.342266</v>
      </c>
      <c r="R74" s="8"/>
      <c r="S74" s="8"/>
      <c r="T74" s="5"/>
      <c r="U74" s="5"/>
      <c r="V74" s="8" t="n">
        <f aca="false">K74*5.5017049523</f>
        <v>14433231.5908015</v>
      </c>
      <c r="W74" s="8" t="n">
        <f aca="false">M74*5.5017049523</f>
        <v>446388.605901079</v>
      </c>
      <c r="X74" s="8" t="n">
        <f aca="false">N74*5.1890047538+L74*5.5017049523</f>
        <v>32331629.7342653</v>
      </c>
      <c r="Y74" s="8" t="n">
        <f aca="false">N74*5.1890047538</f>
        <v>25880979.6560367</v>
      </c>
      <c r="Z74" s="8" t="n">
        <f aca="false">L74*5.5017049523</f>
        <v>6450650.0782286</v>
      </c>
      <c r="AA74" s="8" t="n">
        <f aca="false">IFE_cost_central!B62</f>
        <v>0</v>
      </c>
      <c r="AB74" s="8" t="n">
        <f aca="false">AA74*$AC$13</f>
        <v>0</v>
      </c>
      <c r="AC74" s="8"/>
      <c r="AD74" s="8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59"/>
      <c r="BK74" s="159"/>
      <c r="BL74" s="159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3" t="n">
        <f aca="false">central_v2_m!D63+temporary_pension_bonus_central!B63</f>
        <v>31057552.6765117</v>
      </c>
      <c r="G75" s="163" t="n">
        <f aca="false">central_v2_m!E63+temporary_pension_bonus_central!B63</f>
        <v>29774975.2198648</v>
      </c>
      <c r="H75" s="67" t="n">
        <f aca="false">F75-J75</f>
        <v>28228553.9644662</v>
      </c>
      <c r="I75" s="67" t="n">
        <f aca="false">G75-K75</f>
        <v>27030846.4691807</v>
      </c>
      <c r="J75" s="163" t="n">
        <f aca="false">central_v2_m!J63</f>
        <v>2828998.71204553</v>
      </c>
      <c r="K75" s="163" t="n">
        <f aca="false">central_v2_m!K63</f>
        <v>2744128.75068416</v>
      </c>
      <c r="L75" s="67" t="n">
        <f aca="false">H75-I75</f>
        <v>1197707.49528556</v>
      </c>
      <c r="M75" s="67" t="n">
        <f aca="false">J75-K75</f>
        <v>84869.9613613659</v>
      </c>
      <c r="N75" s="163" t="n">
        <f aca="false">SUM(central_v5_m!C63:J63)</f>
        <v>4236137.37879006</v>
      </c>
      <c r="O75" s="7"/>
      <c r="P75" s="7"/>
      <c r="Q75" s="67" t="n">
        <f aca="false">I75*5.5017049523</f>
        <v>148715741.884352</v>
      </c>
      <c r="R75" s="67"/>
      <c r="S75" s="67"/>
      <c r="T75" s="7"/>
      <c r="U75" s="7"/>
      <c r="V75" s="67" t="n">
        <f aca="false">K75*5.5017049523</f>
        <v>15097386.7373879</v>
      </c>
      <c r="W75" s="67" t="n">
        <f aca="false">M75*5.5017049523</f>
        <v>466929.486723336</v>
      </c>
      <c r="X75" s="67" t="n">
        <f aca="false">N75*5.1890047538+L75*5.5017049523</f>
        <v>28570770.2545109</v>
      </c>
      <c r="Y75" s="67" t="n">
        <f aca="false">N75*5.1890047538</f>
        <v>21981336.9962915</v>
      </c>
      <c r="Z75" s="67" t="n">
        <f aca="false">L75*5.5017049523</f>
        <v>6589433.25821941</v>
      </c>
      <c r="AA75" s="67" t="n">
        <f aca="false">IFE_cost_central!B63</f>
        <v>0</v>
      </c>
      <c r="AB75" s="67" t="n">
        <f aca="false">AA75*$AC$13</f>
        <v>0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3" t="n">
        <f aca="false">central_v2_m!D64+temporary_pension_bonus_central!B64</f>
        <v>30708199.5636552</v>
      </c>
      <c r="G76" s="163" t="n">
        <f aca="false">central_v2_m!E64+temporary_pension_bonus_central!B64</f>
        <v>29438804.9761586</v>
      </c>
      <c r="H76" s="67" t="n">
        <f aca="false">F76-J76</f>
        <v>27867784.5555819</v>
      </c>
      <c r="I76" s="67" t="n">
        <f aca="false">G76-K76</f>
        <v>26683602.4183274</v>
      </c>
      <c r="J76" s="163" t="n">
        <f aca="false">central_v2_m!J64</f>
        <v>2840415.00807335</v>
      </c>
      <c r="K76" s="163" t="n">
        <f aca="false">central_v2_m!K64</f>
        <v>2755202.55783115</v>
      </c>
      <c r="L76" s="67" t="n">
        <f aca="false">H76-I76</f>
        <v>1184182.13725444</v>
      </c>
      <c r="M76" s="67" t="n">
        <f aca="false">J76-K76</f>
        <v>85212.4502421999</v>
      </c>
      <c r="N76" s="163" t="n">
        <f aca="false">SUM(central_v5_m!C64:J64)</f>
        <v>4041908.05079175</v>
      </c>
      <c r="O76" s="7"/>
      <c r="P76" s="7"/>
      <c r="Q76" s="67" t="n">
        <f aca="false">I76*5.5017049523</f>
        <v>146805307.570116</v>
      </c>
      <c r="R76" s="67"/>
      <c r="S76" s="67"/>
      <c r="T76" s="7"/>
      <c r="U76" s="7"/>
      <c r="V76" s="67" t="n">
        <f aca="false">K76*5.5017049523</f>
        <v>15158311.5570093</v>
      </c>
      <c r="W76" s="67" t="n">
        <f aca="false">M76*5.5017049523</f>
        <v>468813.759495129</v>
      </c>
      <c r="X76" s="67" t="n">
        <f aca="false">N76*5.1890047538+L76*5.5017049523</f>
        <v>27488500.8189388</v>
      </c>
      <c r="Y76" s="67" t="n">
        <f aca="false">N76*5.1890047538</f>
        <v>20973480.0899809</v>
      </c>
      <c r="Z76" s="67" t="n">
        <f aca="false">L76*5.5017049523</f>
        <v>6515020.72895795</v>
      </c>
      <c r="AA76" s="67" t="n">
        <f aca="false">IFE_cost_central!B64</f>
        <v>0</v>
      </c>
      <c r="AB76" s="67" t="n">
        <f aca="false">AA76*$AC$13</f>
        <v>0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3" t="n">
        <f aca="false">central_v2_m!D65+temporary_pension_bonus_central!B65</f>
        <v>31578955.4720776</v>
      </c>
      <c r="G77" s="163" t="n">
        <f aca="false">central_v2_m!E65+temporary_pension_bonus_central!B65</f>
        <v>30272842.1433046</v>
      </c>
      <c r="H77" s="67" t="n">
        <f aca="false">F77-J77</f>
        <v>28599536.9487359</v>
      </c>
      <c r="I77" s="67" t="n">
        <f aca="false">G77-K77</f>
        <v>27382806.1756632</v>
      </c>
      <c r="J77" s="163" t="n">
        <f aca="false">central_v2_m!J65</f>
        <v>2979418.52334166</v>
      </c>
      <c r="K77" s="163" t="n">
        <f aca="false">central_v2_m!K65</f>
        <v>2890035.96764141</v>
      </c>
      <c r="L77" s="67" t="n">
        <f aca="false">H77-I77</f>
        <v>1216730.77307274</v>
      </c>
      <c r="M77" s="67" t="n">
        <f aca="false">J77-K77</f>
        <v>89382.5557002509</v>
      </c>
      <c r="N77" s="163" t="n">
        <f aca="false">SUM(central_v5_m!C65:J65)</f>
        <v>4188504.02579006</v>
      </c>
      <c r="O77" s="7"/>
      <c r="P77" s="7"/>
      <c r="Q77" s="67" t="n">
        <f aca="false">I77*5.5017049523</f>
        <v>150652120.344517</v>
      </c>
      <c r="R77" s="67"/>
      <c r="S77" s="67"/>
      <c r="T77" s="7"/>
      <c r="U77" s="7"/>
      <c r="V77" s="67" t="n">
        <f aca="false">K77*5.5017049523</f>
        <v>15900125.1954979</v>
      </c>
      <c r="W77" s="67" t="n">
        <f aca="false">M77*5.5017049523</f>
        <v>491756.449345301</v>
      </c>
      <c r="X77" s="67" t="n">
        <f aca="false">N77*5.1890047538+L77*5.5017049523</f>
        <v>28428261.0209651</v>
      </c>
      <c r="Y77" s="67" t="n">
        <f aca="false">N77*5.1890047538</f>
        <v>21734167.301135</v>
      </c>
      <c r="Z77" s="67" t="n">
        <f aca="false">L77*5.5017049523</f>
        <v>6694093.71983009</v>
      </c>
      <c r="AA77" s="67" t="n">
        <f aca="false">IFE_cost_central!B65</f>
        <v>0</v>
      </c>
      <c r="AB77" s="67" t="n">
        <f aca="false">AA77*$AC$13</f>
        <v>0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9"/>
      <c r="B78" s="5"/>
      <c r="C78" s="159" t="n">
        <f aca="false">C74+1</f>
        <v>2031</v>
      </c>
      <c r="D78" s="159" t="n">
        <f aca="false">D74</f>
        <v>1</v>
      </c>
      <c r="E78" s="159" t="n">
        <v>225</v>
      </c>
      <c r="F78" s="161" t="n">
        <f aca="false">central_v2_m!D66+temporary_pension_bonus_central!B66</f>
        <v>31128264.792645</v>
      </c>
      <c r="G78" s="161" t="n">
        <f aca="false">central_v2_m!E66+temporary_pension_bonus_central!B66</f>
        <v>29841083.1784103</v>
      </c>
      <c r="H78" s="8" t="n">
        <f aca="false">F78-J78</f>
        <v>28060185.7313344</v>
      </c>
      <c r="I78" s="8" t="n">
        <f aca="false">G78-K78</f>
        <v>26865046.4889391</v>
      </c>
      <c r="J78" s="161" t="n">
        <f aca="false">central_v2_m!J66</f>
        <v>3068079.06131056</v>
      </c>
      <c r="K78" s="161" t="n">
        <f aca="false">central_v2_m!K66</f>
        <v>2976036.68947125</v>
      </c>
      <c r="L78" s="8" t="n">
        <f aca="false">H78-I78</f>
        <v>1195139.2423953</v>
      </c>
      <c r="M78" s="8" t="n">
        <f aca="false">J78-K78</f>
        <v>92042.3718393175</v>
      </c>
      <c r="N78" s="161" t="n">
        <f aca="false">SUM(central_v5_m!C66:J66)</f>
        <v>4971893.8455586</v>
      </c>
      <c r="O78" s="5"/>
      <c r="P78" s="5"/>
      <c r="Q78" s="8" t="n">
        <f aca="false">I78*5.5017049523</f>
        <v>147803559.311966</v>
      </c>
      <c r="R78" s="8"/>
      <c r="S78" s="8"/>
      <c r="T78" s="5"/>
      <c r="U78" s="5"/>
      <c r="V78" s="8" t="n">
        <f aca="false">K78*5.5017049523</f>
        <v>16373275.7926905</v>
      </c>
      <c r="W78" s="8" t="n">
        <f aca="false">M78*5.5017049523</f>
        <v>506389.972969811</v>
      </c>
      <c r="X78" s="8" t="n">
        <f aca="false">N78*5.1890047538+L78*5.5017049523</f>
        <v>32374484.2885669</v>
      </c>
      <c r="Y78" s="8" t="n">
        <f aca="false">N78*5.1890047538</f>
        <v>25799180.7999926</v>
      </c>
      <c r="Z78" s="8" t="n">
        <f aca="false">L78*5.5017049523</f>
        <v>6575303.48857432</v>
      </c>
      <c r="AA78" s="8" t="n">
        <f aca="false">IFE_cost_central!B66</f>
        <v>0</v>
      </c>
      <c r="AB78" s="8" t="n">
        <f aca="false">AA78*$AC$13</f>
        <v>0</v>
      </c>
      <c r="AC78" s="8"/>
      <c r="AD78" s="8"/>
      <c r="AE78" s="159"/>
      <c r="AF78" s="159"/>
      <c r="AG78" s="159"/>
      <c r="AH78" s="159"/>
      <c r="AI78" s="159"/>
      <c r="AJ78" s="159"/>
      <c r="AK78" s="159"/>
      <c r="AL78" s="159"/>
      <c r="AM78" s="159"/>
      <c r="AN78" s="159"/>
      <c r="AO78" s="159"/>
      <c r="AP78" s="159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59"/>
      <c r="BC78" s="159"/>
      <c r="BD78" s="159"/>
      <c r="BE78" s="159"/>
      <c r="BF78" s="159"/>
      <c r="BG78" s="159"/>
      <c r="BH78" s="159"/>
      <c r="BI78" s="159"/>
      <c r="BJ78" s="159"/>
      <c r="BK78" s="159"/>
      <c r="BL78" s="159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3" t="n">
        <f aca="false">central_v2_m!D67+temporary_pension_bonus_central!B67</f>
        <v>32016862.3431911</v>
      </c>
      <c r="G79" s="163" t="n">
        <f aca="false">central_v2_m!E67+temporary_pension_bonus_central!B67</f>
        <v>30691646.5552686</v>
      </c>
      <c r="H79" s="67" t="n">
        <f aca="false">F79-J79</f>
        <v>28789216.8909633</v>
      </c>
      <c r="I79" s="67" t="n">
        <f aca="false">G79-K79</f>
        <v>27560830.4666077</v>
      </c>
      <c r="J79" s="163" t="n">
        <f aca="false">central_v2_m!J67</f>
        <v>3227645.45222777</v>
      </c>
      <c r="K79" s="163" t="n">
        <f aca="false">central_v2_m!K67</f>
        <v>3130816.08866093</v>
      </c>
      <c r="L79" s="67" t="n">
        <f aca="false">H79-I79</f>
        <v>1228386.4243556</v>
      </c>
      <c r="M79" s="67" t="n">
        <f aca="false">J79-K79</f>
        <v>96829.3635668326</v>
      </c>
      <c r="N79" s="163" t="n">
        <f aca="false">SUM(central_v5_m!C67:J67)</f>
        <v>4268864.87469234</v>
      </c>
      <c r="O79" s="7"/>
      <c r="P79" s="7"/>
      <c r="Q79" s="67" t="n">
        <f aca="false">I79*5.5017049523</f>
        <v>151631557.467636</v>
      </c>
      <c r="R79" s="67"/>
      <c r="S79" s="67"/>
      <c r="T79" s="7"/>
      <c r="U79" s="7"/>
      <c r="V79" s="67" t="n">
        <f aca="false">K79*5.5017049523</f>
        <v>17224826.3797264</v>
      </c>
      <c r="W79" s="67" t="n">
        <f aca="false">M79*5.5017049523</f>
        <v>532726.5890637</v>
      </c>
      <c r="X79" s="67" t="n">
        <f aca="false">N79*5.1890047538+L79*5.5017049523</f>
        <v>28909379.8023237</v>
      </c>
      <c r="Y79" s="67" t="n">
        <f aca="false">N79*5.1890047538</f>
        <v>22151160.1281084</v>
      </c>
      <c r="Z79" s="67" t="n">
        <f aca="false">L79*5.5017049523</f>
        <v>6758219.67421527</v>
      </c>
      <c r="AA79" s="67" t="n">
        <f aca="false">IFE_cost_central!B67</f>
        <v>0</v>
      </c>
      <c r="AB79" s="67" t="n">
        <f aca="false">AA79*$AC$13</f>
        <v>0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3" t="n">
        <f aca="false">central_v2_m!D68+temporary_pension_bonus_central!B68</f>
        <v>31555591.9460103</v>
      </c>
      <c r="G80" s="163" t="n">
        <f aca="false">central_v2_m!E68+temporary_pension_bonus_central!B68</f>
        <v>30248962.3442903</v>
      </c>
      <c r="H80" s="67" t="n">
        <f aca="false">F80-J80</f>
        <v>28315659.9144809</v>
      </c>
      <c r="I80" s="67" t="n">
        <f aca="false">G80-K80</f>
        <v>27106228.2737068</v>
      </c>
      <c r="J80" s="163" t="n">
        <f aca="false">central_v2_m!J68</f>
        <v>3239932.03152939</v>
      </c>
      <c r="K80" s="163" t="n">
        <f aca="false">central_v2_m!K68</f>
        <v>3142734.0705835</v>
      </c>
      <c r="L80" s="67" t="n">
        <f aca="false">H80-I80</f>
        <v>1209431.64077411</v>
      </c>
      <c r="M80" s="67" t="n">
        <f aca="false">J80-K80</f>
        <v>97197.9609458814</v>
      </c>
      <c r="N80" s="163" t="n">
        <f aca="false">SUM(central_v5_m!C68:J68)</f>
        <v>4109999.72779824</v>
      </c>
      <c r="O80" s="7"/>
      <c r="P80" s="7"/>
      <c r="Q80" s="67" t="n">
        <f aca="false">I80*5.5017049523</f>
        <v>149130470.331627</v>
      </c>
      <c r="R80" s="67"/>
      <c r="S80" s="67"/>
      <c r="T80" s="7"/>
      <c r="U80" s="7"/>
      <c r="V80" s="67" t="n">
        <f aca="false">K80*5.5017049523</f>
        <v>17290395.5998912</v>
      </c>
      <c r="W80" s="67" t="n">
        <f aca="false">M80*5.5017049523</f>
        <v>534754.503089418</v>
      </c>
      <c r="X80" s="67" t="n">
        <f aca="false">N80*5.1890047538+L80*5.5017049523</f>
        <v>27980744.173177</v>
      </c>
      <c r="Y80" s="67" t="n">
        <f aca="false">N80*5.1890047538</f>
        <v>21326808.1256618</v>
      </c>
      <c r="Z80" s="67" t="n">
        <f aca="false">L80*5.5017049523</f>
        <v>6653936.04751523</v>
      </c>
      <c r="AA80" s="67" t="n">
        <f aca="false">IFE_cost_central!B68</f>
        <v>0</v>
      </c>
      <c r="AB80" s="67" t="n">
        <f aca="false">AA80*$AC$13</f>
        <v>0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3" t="n">
        <f aca="false">central_v2_m!D69+temporary_pension_bonus_central!B69</f>
        <v>32278517.9350103</v>
      </c>
      <c r="G81" s="163" t="n">
        <f aca="false">central_v2_m!E69+temporary_pension_bonus_central!B69</f>
        <v>30942362.9607094</v>
      </c>
      <c r="H81" s="67" t="n">
        <f aca="false">F81-J81</f>
        <v>28944743.5234144</v>
      </c>
      <c r="I81" s="67" t="n">
        <f aca="false">G81-K81</f>
        <v>27708601.7814614</v>
      </c>
      <c r="J81" s="163" t="n">
        <f aca="false">central_v2_m!J69</f>
        <v>3333774.41159585</v>
      </c>
      <c r="K81" s="163" t="n">
        <f aca="false">central_v2_m!K69</f>
        <v>3233761.17924798</v>
      </c>
      <c r="L81" s="67" t="n">
        <f aca="false">H81-I81</f>
        <v>1236141.74195302</v>
      </c>
      <c r="M81" s="67" t="n">
        <f aca="false">J81-K81</f>
        <v>100013.232347875</v>
      </c>
      <c r="N81" s="163" t="n">
        <f aca="false">SUM(central_v5_m!C69:J69)</f>
        <v>4273086.93555911</v>
      </c>
      <c r="O81" s="7"/>
      <c r="P81" s="7"/>
      <c r="Q81" s="67" t="n">
        <f aca="false">I81*5.5017049523</f>
        <v>152444551.642375</v>
      </c>
      <c r="R81" s="67"/>
      <c r="S81" s="67"/>
      <c r="T81" s="7"/>
      <c r="U81" s="7"/>
      <c r="V81" s="67" t="n">
        <f aca="false">K81*5.5017049523</f>
        <v>17791199.8944241</v>
      </c>
      <c r="W81" s="67" t="n">
        <f aca="false">M81*5.5017049523</f>
        <v>550243.295703834</v>
      </c>
      <c r="X81" s="67" t="n">
        <f aca="false">N81*5.1890047538+L81*5.5017049523</f>
        <v>28973955.5654646</v>
      </c>
      <c r="Y81" s="67" t="n">
        <f aca="false">N81*5.1890047538</f>
        <v>22173068.4220169</v>
      </c>
      <c r="Z81" s="67" t="n">
        <f aca="false">L81*5.5017049523</f>
        <v>6800887.14344769</v>
      </c>
      <c r="AA81" s="67" t="n">
        <f aca="false">IFE_cost_central!B69</f>
        <v>0</v>
      </c>
      <c r="AB81" s="67" t="n">
        <f aca="false">AA81*$AC$13</f>
        <v>0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9"/>
      <c r="B82" s="5"/>
      <c r="C82" s="159" t="n">
        <f aca="false">C78+1</f>
        <v>2032</v>
      </c>
      <c r="D82" s="159" t="n">
        <f aca="false">D78</f>
        <v>1</v>
      </c>
      <c r="E82" s="159" t="n">
        <v>229</v>
      </c>
      <c r="F82" s="161" t="n">
        <f aca="false">central_v2_m!D70+temporary_pension_bonus_central!B70</f>
        <v>31902874.5260289</v>
      </c>
      <c r="G82" s="161" t="n">
        <f aca="false">central_v2_m!E70+temporary_pension_bonus_central!B70</f>
        <v>30582416.466604</v>
      </c>
      <c r="H82" s="8" t="n">
        <f aca="false">F82-J82</f>
        <v>28512456.6414399</v>
      </c>
      <c r="I82" s="8" t="n">
        <f aca="false">G82-K82</f>
        <v>27293711.1185527</v>
      </c>
      <c r="J82" s="161" t="n">
        <f aca="false">central_v2_m!J70</f>
        <v>3390417.88458906</v>
      </c>
      <c r="K82" s="161" t="n">
        <f aca="false">central_v2_m!K70</f>
        <v>3288705.34805139</v>
      </c>
      <c r="L82" s="8" t="n">
        <f aca="false">H82-I82</f>
        <v>1218745.52288723</v>
      </c>
      <c r="M82" s="8" t="n">
        <f aca="false">J82-K82</f>
        <v>101712.536537671</v>
      </c>
      <c r="N82" s="161" t="n">
        <f aca="false">SUM(central_v5_m!C70:J70)</f>
        <v>5014267.39617799</v>
      </c>
      <c r="O82" s="5"/>
      <c r="P82" s="5"/>
      <c r="Q82" s="8" t="n">
        <f aca="false">I82*5.5017049523</f>
        <v>150161945.627587</v>
      </c>
      <c r="R82" s="8"/>
      <c r="S82" s="8"/>
      <c r="T82" s="5"/>
      <c r="U82" s="5"/>
      <c r="V82" s="8" t="n">
        <f aca="false">K82*5.5017049523</f>
        <v>18093486.5000298</v>
      </c>
      <c r="W82" s="8" t="n">
        <f aca="false">M82*5.5017049523</f>
        <v>559592.365980299</v>
      </c>
      <c r="X82" s="8" t="n">
        <f aca="false">N82*5.1890047538+L82*5.5017049523</f>
        <v>32724235.6344541</v>
      </c>
      <c r="Y82" s="8" t="n">
        <f aca="false">N82*5.1890047538</f>
        <v>26019057.355592</v>
      </c>
      <c r="Z82" s="8" t="n">
        <f aca="false">L82*5.5017049523</f>
        <v>6705178.27886213</v>
      </c>
      <c r="AA82" s="8" t="n">
        <f aca="false">IFE_cost_central!B70</f>
        <v>0</v>
      </c>
      <c r="AB82" s="8" t="n">
        <f aca="false">AA82*$AC$13</f>
        <v>0</v>
      </c>
      <c r="AC82" s="8"/>
      <c r="AD82" s="8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3" t="n">
        <f aca="false">central_v2_m!D71+temporary_pension_bonus_central!B71</f>
        <v>32548165.0928351</v>
      </c>
      <c r="G83" s="163" t="n">
        <f aca="false">central_v2_m!E71+temporary_pension_bonus_central!B71</f>
        <v>31200593.6674466</v>
      </c>
      <c r="H83" s="67" t="n">
        <f aca="false">F83-J83</f>
        <v>29007557.1411526</v>
      </c>
      <c r="I83" s="67" t="n">
        <f aca="false">G83-K83</f>
        <v>27766203.9543146</v>
      </c>
      <c r="J83" s="163" t="n">
        <f aca="false">central_v2_m!J71</f>
        <v>3540607.95168248</v>
      </c>
      <c r="K83" s="163" t="n">
        <f aca="false">central_v2_m!K71</f>
        <v>3434389.713132</v>
      </c>
      <c r="L83" s="67" t="n">
        <f aca="false">H83-I83</f>
        <v>1241353.18683802</v>
      </c>
      <c r="M83" s="67" t="n">
        <f aca="false">J83-K83</f>
        <v>106218.238550475</v>
      </c>
      <c r="N83" s="163" t="n">
        <f aca="false">SUM(central_v5_m!C71:J71)</f>
        <v>4141743.20602805</v>
      </c>
      <c r="O83" s="7"/>
      <c r="P83" s="7"/>
      <c r="Q83" s="67" t="n">
        <f aca="false">I83*5.5017049523</f>
        <v>152761461.802024</v>
      </c>
      <c r="R83" s="67"/>
      <c r="S83" s="67"/>
      <c r="T83" s="7"/>
      <c r="U83" s="7"/>
      <c r="V83" s="67" t="n">
        <f aca="false">K83*5.5017049523</f>
        <v>18894998.8928665</v>
      </c>
      <c r="W83" s="67" t="n">
        <f aca="false">M83*5.5017049523</f>
        <v>584381.409057733</v>
      </c>
      <c r="X83" s="67" t="n">
        <f aca="false">N83*5.1890047538+L83*5.5017049523</f>
        <v>28321084.1606785</v>
      </c>
      <c r="Y83" s="67" t="n">
        <f aca="false">N83*5.1890047538</f>
        <v>21491525.1850984</v>
      </c>
      <c r="Z83" s="67" t="n">
        <f aca="false">L83*5.5017049523</f>
        <v>6829558.97558012</v>
      </c>
      <c r="AA83" s="67" t="n">
        <f aca="false">IFE_cost_central!B71</f>
        <v>0</v>
      </c>
      <c r="AB83" s="67" t="n">
        <f aca="false">AA83*$AC$13</f>
        <v>0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3" t="n">
        <f aca="false">central_v2_m!D72+temporary_pension_bonus_central!B72</f>
        <v>32180370.4387379</v>
      </c>
      <c r="G84" s="163" t="n">
        <f aca="false">central_v2_m!E72+temporary_pension_bonus_central!B72</f>
        <v>30847145.4890988</v>
      </c>
      <c r="H84" s="67" t="n">
        <f aca="false">F84-J84</f>
        <v>28597397.6061966</v>
      </c>
      <c r="I84" s="67" t="n">
        <f aca="false">G84-K84</f>
        <v>27371661.8415337</v>
      </c>
      <c r="J84" s="163" t="n">
        <f aca="false">central_v2_m!J72</f>
        <v>3582972.8325413</v>
      </c>
      <c r="K84" s="163" t="n">
        <f aca="false">central_v2_m!K72</f>
        <v>3475483.64756506</v>
      </c>
      <c r="L84" s="67" t="n">
        <f aca="false">H84-I84</f>
        <v>1225735.76466289</v>
      </c>
      <c r="M84" s="67" t="n">
        <f aca="false">J84-K84</f>
        <v>107489.184976239</v>
      </c>
      <c r="N84" s="163" t="n">
        <f aca="false">SUM(central_v5_m!C72:J72)</f>
        <v>3961086.08153138</v>
      </c>
      <c r="O84" s="7"/>
      <c r="P84" s="7"/>
      <c r="Q84" s="67" t="n">
        <f aca="false">I84*5.5017049523</f>
        <v>150590807.506247</v>
      </c>
      <c r="R84" s="67"/>
      <c r="S84" s="67"/>
      <c r="T84" s="7"/>
      <c r="U84" s="7"/>
      <c r="V84" s="67" t="n">
        <f aca="false">K84*5.5017049523</f>
        <v>19121085.5954464</v>
      </c>
      <c r="W84" s="67" t="n">
        <f aca="false">M84*5.5017049523</f>
        <v>591373.781302463</v>
      </c>
      <c r="X84" s="67" t="n">
        <f aca="false">N84*5.1890047538+L84*5.5017049523</f>
        <v>27297731.0339344</v>
      </c>
      <c r="Y84" s="67" t="n">
        <f aca="false">N84*5.1890047538</f>
        <v>20554094.5072773</v>
      </c>
      <c r="Z84" s="67" t="n">
        <f aca="false">L84*5.5017049523</f>
        <v>6743636.52665706</v>
      </c>
      <c r="AA84" s="67" t="n">
        <f aca="false">IFE_cost_central!B72</f>
        <v>0</v>
      </c>
      <c r="AB84" s="67" t="n">
        <f aca="false">AA84*$AC$13</f>
        <v>0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3" t="n">
        <f aca="false">central_v2_m!D73+temporary_pension_bonus_central!B73</f>
        <v>32904329.5988874</v>
      </c>
      <c r="G85" s="163" t="n">
        <f aca="false">central_v2_m!E73+temporary_pension_bonus_central!B73</f>
        <v>31540838.5826729</v>
      </c>
      <c r="H85" s="67" t="n">
        <f aca="false">F85-J85</f>
        <v>29215274.2002835</v>
      </c>
      <c r="I85" s="67" t="n">
        <f aca="false">G85-K85</f>
        <v>27962454.8460271</v>
      </c>
      <c r="J85" s="163" t="n">
        <f aca="false">central_v2_m!J73</f>
        <v>3689055.39860395</v>
      </c>
      <c r="K85" s="163" t="n">
        <f aca="false">central_v2_m!K73</f>
        <v>3578383.73664583</v>
      </c>
      <c r="L85" s="67" t="n">
        <f aca="false">H85-I85</f>
        <v>1252819.3542564</v>
      </c>
      <c r="M85" s="67" t="n">
        <f aca="false">J85-K85</f>
        <v>110671.661958119</v>
      </c>
      <c r="N85" s="163" t="n">
        <f aca="false">SUM(central_v5_m!C73:J73)</f>
        <v>4185168.48488639</v>
      </c>
      <c r="O85" s="7"/>
      <c r="P85" s="7"/>
      <c r="Q85" s="67" t="n">
        <f aca="false">I85*5.5017049523</f>
        <v>153841176.304852</v>
      </c>
      <c r="R85" s="67"/>
      <c r="S85" s="67"/>
      <c r="T85" s="7"/>
      <c r="U85" s="7"/>
      <c r="V85" s="67" t="n">
        <f aca="false">K85*5.5017049523</f>
        <v>19687211.5251342</v>
      </c>
      <c r="W85" s="67" t="n">
        <f aca="false">M85*5.5017049523</f>
        <v>608882.830674257</v>
      </c>
      <c r="X85" s="67" t="n">
        <f aca="false">N85*5.1890047538+L85*5.5017049523</f>
        <v>28609501.6091791</v>
      </c>
      <c r="Y85" s="67" t="n">
        <f aca="false">N85*5.1890047538</f>
        <v>21716859.1635294</v>
      </c>
      <c r="Z85" s="67" t="n">
        <f aca="false">L85*5.5017049523</f>
        <v>6892642.44564972</v>
      </c>
      <c r="AA85" s="67" t="n">
        <f aca="false">IFE_cost_central!B73</f>
        <v>0</v>
      </c>
      <c r="AB85" s="67" t="n">
        <f aca="false">AA85*$AC$13</f>
        <v>0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9"/>
      <c r="B86" s="5"/>
      <c r="C86" s="159" t="n">
        <f aca="false">C82+1</f>
        <v>2033</v>
      </c>
      <c r="D86" s="159" t="n">
        <f aca="false">D82</f>
        <v>1</v>
      </c>
      <c r="E86" s="159" t="n">
        <v>233</v>
      </c>
      <c r="F86" s="161" t="n">
        <f aca="false">central_v2_m!D74+temporary_pension_bonus_central!B74</f>
        <v>32360314.5940825</v>
      </c>
      <c r="G86" s="161" t="n">
        <f aca="false">central_v2_m!E74+temporary_pension_bonus_central!B74</f>
        <v>31020494.1353931</v>
      </c>
      <c r="H86" s="8" t="n">
        <f aca="false">F86-J86</f>
        <v>28604638.6189454</v>
      </c>
      <c r="I86" s="8" t="n">
        <f aca="false">G86-K86</f>
        <v>27377488.43951</v>
      </c>
      <c r="J86" s="161" t="n">
        <f aca="false">central_v2_m!J74</f>
        <v>3755675.97513718</v>
      </c>
      <c r="K86" s="161" t="n">
        <f aca="false">central_v2_m!K74</f>
        <v>3643005.69588306</v>
      </c>
      <c r="L86" s="8" t="n">
        <f aca="false">H86-I86</f>
        <v>1227150.17943534</v>
      </c>
      <c r="M86" s="8" t="n">
        <f aca="false">J86-K86</f>
        <v>112670.279254115</v>
      </c>
      <c r="N86" s="161" t="n">
        <f aca="false">SUM(central_v5_m!C74:J74)</f>
        <v>4902384.51532417</v>
      </c>
      <c r="O86" s="5"/>
      <c r="P86" s="5"/>
      <c r="Q86" s="8" t="n">
        <f aca="false">I86*5.5017049523</f>
        <v>150622863.729188</v>
      </c>
      <c r="R86" s="8"/>
      <c r="S86" s="8"/>
      <c r="T86" s="5"/>
      <c r="U86" s="5"/>
      <c r="V86" s="8" t="n">
        <f aca="false">K86*5.5017049523</f>
        <v>20042742.478297</v>
      </c>
      <c r="W86" s="8" t="n">
        <f aca="false">M86*5.5017049523</f>
        <v>619878.633349389</v>
      </c>
      <c r="X86" s="8" t="n">
        <f aca="false">N86*5.1890047538+L86*5.5017049523</f>
        <v>32189914.7743879</v>
      </c>
      <c r="Y86" s="8" t="n">
        <f aca="false">N86*5.1890047538</f>
        <v>25438496.5549726</v>
      </c>
      <c r="Z86" s="8" t="n">
        <f aca="false">L86*5.5017049523</f>
        <v>6751418.21941526</v>
      </c>
      <c r="AA86" s="8" t="n">
        <f aca="false">IFE_cost_central!B74</f>
        <v>0</v>
      </c>
      <c r="AB86" s="8" t="n">
        <f aca="false">AA86*$AC$13</f>
        <v>0</v>
      </c>
      <c r="AC86" s="8"/>
      <c r="AD86" s="8"/>
      <c r="AE86" s="159"/>
      <c r="AF86" s="159"/>
      <c r="AG86" s="159"/>
      <c r="AH86" s="159"/>
      <c r="AI86" s="159"/>
      <c r="AJ86" s="159"/>
      <c r="AK86" s="159"/>
      <c r="AL86" s="159"/>
      <c r="AM86" s="159"/>
      <c r="AN86" s="159"/>
      <c r="AO86" s="159"/>
      <c r="AP86" s="159"/>
      <c r="AQ86" s="159"/>
      <c r="AR86" s="159"/>
      <c r="AS86" s="159"/>
      <c r="AT86" s="159"/>
      <c r="AU86" s="159"/>
      <c r="AV86" s="159"/>
      <c r="AW86" s="159"/>
      <c r="AX86" s="159"/>
      <c r="AY86" s="159"/>
      <c r="AZ86" s="159"/>
      <c r="BA86" s="159"/>
      <c r="BB86" s="159"/>
      <c r="BC86" s="159"/>
      <c r="BD86" s="159"/>
      <c r="BE86" s="159"/>
      <c r="BF86" s="159"/>
      <c r="BG86" s="159"/>
      <c r="BH86" s="159"/>
      <c r="BI86" s="159"/>
      <c r="BJ86" s="159"/>
      <c r="BK86" s="159"/>
      <c r="BL86" s="159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3" t="n">
        <f aca="false">central_v2_m!D75+temporary_pension_bonus_central!B75</f>
        <v>33239333.9060066</v>
      </c>
      <c r="G87" s="163" t="n">
        <f aca="false">central_v2_m!E75+temporary_pension_bonus_central!B75</f>
        <v>31864119.3858434</v>
      </c>
      <c r="H87" s="67" t="n">
        <f aca="false">F87-J87</f>
        <v>29344258.5133091</v>
      </c>
      <c r="I87" s="67" t="n">
        <f aca="false">G87-K87</f>
        <v>28085896.2549269</v>
      </c>
      <c r="J87" s="163" t="n">
        <f aca="false">central_v2_m!J75</f>
        <v>3895075.39269742</v>
      </c>
      <c r="K87" s="163" t="n">
        <f aca="false">central_v2_m!K75</f>
        <v>3778223.1309165</v>
      </c>
      <c r="L87" s="67" t="n">
        <f aca="false">H87-I87</f>
        <v>1258362.25838228</v>
      </c>
      <c r="M87" s="67" t="n">
        <f aca="false">J87-K87</f>
        <v>116852.261780923</v>
      </c>
      <c r="N87" s="163" t="n">
        <f aca="false">SUM(central_v5_m!C75:J75)</f>
        <v>4108695.58312433</v>
      </c>
      <c r="O87" s="7"/>
      <c r="P87" s="7"/>
      <c r="Q87" s="67" t="n">
        <f aca="false">I87*5.5017049523</f>
        <v>154520314.515515</v>
      </c>
      <c r="R87" s="67"/>
      <c r="S87" s="67"/>
      <c r="T87" s="7"/>
      <c r="U87" s="7"/>
      <c r="V87" s="67" t="n">
        <f aca="false">K87*5.5017049523</f>
        <v>20786668.9102577</v>
      </c>
      <c r="W87" s="67" t="n">
        <f aca="false">M87*5.5017049523</f>
        <v>642886.667327561</v>
      </c>
      <c r="X87" s="67" t="n">
        <f aca="false">N87*5.1890047538+L87*5.5017049523</f>
        <v>28243178.7814784</v>
      </c>
      <c r="Y87" s="67" t="n">
        <f aca="false">N87*5.1890047538</f>
        <v>21320040.9127492</v>
      </c>
      <c r="Z87" s="67" t="n">
        <f aca="false">L87*5.5017049523</f>
        <v>6923137.86872918</v>
      </c>
      <c r="AA87" s="67" t="n">
        <f aca="false">IFE_cost_central!B75</f>
        <v>0</v>
      </c>
      <c r="AB87" s="67" t="n">
        <f aca="false">AA87*$AC$13</f>
        <v>0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3" t="n">
        <f aca="false">central_v2_m!D76+temporary_pension_bonus_central!B76</f>
        <v>32748444.374977</v>
      </c>
      <c r="G88" s="163" t="n">
        <f aca="false">central_v2_m!E76+temporary_pension_bonus_central!B76</f>
        <v>31393228.1278715</v>
      </c>
      <c r="H88" s="67" t="n">
        <f aca="false">F88-J88</f>
        <v>28855367.4563542</v>
      </c>
      <c r="I88" s="67" t="n">
        <f aca="false">G88-K88</f>
        <v>27616943.5168075</v>
      </c>
      <c r="J88" s="163" t="n">
        <f aca="false">central_v2_m!J76</f>
        <v>3893076.91862276</v>
      </c>
      <c r="K88" s="163" t="n">
        <f aca="false">central_v2_m!K76</f>
        <v>3776284.61106408</v>
      </c>
      <c r="L88" s="67" t="n">
        <f aca="false">H88-I88</f>
        <v>1238423.93954679</v>
      </c>
      <c r="M88" s="67" t="n">
        <f aca="false">J88-K88</f>
        <v>116792.307558682</v>
      </c>
      <c r="N88" s="163" t="n">
        <f aca="false">SUM(central_v5_m!C76:J76)</f>
        <v>3959135.34019773</v>
      </c>
      <c r="O88" s="7"/>
      <c r="P88" s="7"/>
      <c r="Q88" s="67" t="n">
        <f aca="false">I88*5.5017049523</f>
        <v>151940274.913809</v>
      </c>
      <c r="R88" s="67"/>
      <c r="S88" s="67"/>
      <c r="T88" s="7"/>
      <c r="U88" s="7"/>
      <c r="V88" s="67" t="n">
        <f aca="false">K88*5.5017049523</f>
        <v>20776003.7459855</v>
      </c>
      <c r="W88" s="67" t="n">
        <f aca="false">M88*5.5017049523</f>
        <v>642556.816886147</v>
      </c>
      <c r="X88" s="67" t="n">
        <f aca="false">N88*5.1890047538+L88*5.5017049523</f>
        <v>27357415.2224751</v>
      </c>
      <c r="Y88" s="67" t="n">
        <f aca="false">N88*5.1890047538</f>
        <v>20543972.1012236</v>
      </c>
      <c r="Z88" s="67" t="n">
        <f aca="false">L88*5.5017049523</f>
        <v>6813443.12125145</v>
      </c>
      <c r="AA88" s="67" t="n">
        <f aca="false">IFE_cost_central!B76</f>
        <v>0</v>
      </c>
      <c r="AB88" s="67" t="n">
        <f aca="false">AA88*$AC$13</f>
        <v>0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3" t="n">
        <f aca="false">central_v2_m!D77+temporary_pension_bonus_central!B77</f>
        <v>33600405.2781092</v>
      </c>
      <c r="G89" s="163" t="n">
        <f aca="false">central_v2_m!E77+temporary_pension_bonus_central!B77</f>
        <v>32209361.1290416</v>
      </c>
      <c r="H89" s="67" t="n">
        <f aca="false">F89-J89</f>
        <v>29521349.4098306</v>
      </c>
      <c r="I89" s="67" t="n">
        <f aca="false">G89-K89</f>
        <v>28252676.9368113</v>
      </c>
      <c r="J89" s="163" t="n">
        <f aca="false">central_v2_m!J77</f>
        <v>4079055.86827865</v>
      </c>
      <c r="K89" s="163" t="n">
        <f aca="false">central_v2_m!K77</f>
        <v>3956684.19223029</v>
      </c>
      <c r="L89" s="67" t="n">
        <f aca="false">H89-I89</f>
        <v>1268672.47301929</v>
      </c>
      <c r="M89" s="67" t="n">
        <f aca="false">J89-K89</f>
        <v>122371.676048358</v>
      </c>
      <c r="N89" s="163" t="n">
        <f aca="false">SUM(central_v5_m!C77:J77)</f>
        <v>4165582.86568413</v>
      </c>
      <c r="O89" s="7"/>
      <c r="P89" s="7"/>
      <c r="Q89" s="67" t="n">
        <f aca="false">I89*5.5017049523</f>
        <v>155437892.618987</v>
      </c>
      <c r="R89" s="67"/>
      <c r="S89" s="67"/>
      <c r="T89" s="7"/>
      <c r="U89" s="7"/>
      <c r="V89" s="67" t="n">
        <f aca="false">K89*5.5017049523</f>
        <v>21768509.0150805</v>
      </c>
      <c r="W89" s="67" t="n">
        <f aca="false">M89*5.5017049523</f>
        <v>673252.856136505</v>
      </c>
      <c r="X89" s="67" t="n">
        <f aca="false">N89*5.1890047538+L89*5.5017049523</f>
        <v>28595090.9200397</v>
      </c>
      <c r="Y89" s="67" t="n">
        <f aca="false">N89*5.1890047538</f>
        <v>21615229.2923828</v>
      </c>
      <c r="Z89" s="67" t="n">
        <f aca="false">L89*5.5017049523</f>
        <v>6979861.62765692</v>
      </c>
      <c r="AA89" s="67" t="n">
        <f aca="false">IFE_cost_central!B77</f>
        <v>0</v>
      </c>
      <c r="AB89" s="67" t="n">
        <f aca="false">AA89*$AC$13</f>
        <v>0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9"/>
      <c r="B90" s="5"/>
      <c r="C90" s="159" t="n">
        <f aca="false">C86+1</f>
        <v>2034</v>
      </c>
      <c r="D90" s="159" t="n">
        <f aca="false">D86</f>
        <v>1</v>
      </c>
      <c r="E90" s="159" t="n">
        <v>237</v>
      </c>
      <c r="F90" s="161" t="n">
        <f aca="false">central_v2_m!D78+temporary_pension_bonus_central!B78</f>
        <v>33204366.8445586</v>
      </c>
      <c r="G90" s="161" t="n">
        <f aca="false">central_v2_m!E78+temporary_pension_bonus_central!B78</f>
        <v>31828938.516486</v>
      </c>
      <c r="H90" s="8" t="n">
        <f aca="false">F90-J90</f>
        <v>29098943.0800753</v>
      </c>
      <c r="I90" s="8" t="n">
        <f aca="false">G90-K90</f>
        <v>27846677.4649373</v>
      </c>
      <c r="J90" s="161" t="n">
        <f aca="false">central_v2_m!J78</f>
        <v>4105423.76448325</v>
      </c>
      <c r="K90" s="161" t="n">
        <f aca="false">central_v2_m!K78</f>
        <v>3982261.05154875</v>
      </c>
      <c r="L90" s="8" t="n">
        <f aca="false">H90-I90</f>
        <v>1252265.61513804</v>
      </c>
      <c r="M90" s="8" t="n">
        <f aca="false">J90-K90</f>
        <v>123162.712934497</v>
      </c>
      <c r="N90" s="161" t="n">
        <f aca="false">SUM(central_v5_m!C78:J78)</f>
        <v>4855601.26200373</v>
      </c>
      <c r="O90" s="5"/>
      <c r="P90" s="5"/>
      <c r="Q90" s="8" t="n">
        <f aca="false">I90*5.5017049523</f>
        <v>153204203.313946</v>
      </c>
      <c r="R90" s="8"/>
      <c r="S90" s="8"/>
      <c r="T90" s="5"/>
      <c r="U90" s="5"/>
      <c r="V90" s="8" t="n">
        <f aca="false">K90*5.5017049523</f>
        <v>21909225.3486572</v>
      </c>
      <c r="W90" s="8" t="n">
        <f aca="false">M90*5.5017049523</f>
        <v>677604.907690427</v>
      </c>
      <c r="X90" s="8" t="n">
        <f aca="false">N90*5.1890047538+L90*5.5017049523</f>
        <v>32085333.9674946</v>
      </c>
      <c r="Y90" s="8" t="n">
        <f aca="false">N90*5.1890047538</f>
        <v>25195738.0310946</v>
      </c>
      <c r="Z90" s="8" t="n">
        <f aca="false">L90*5.5017049523</f>
        <v>6889595.93639996</v>
      </c>
      <c r="AA90" s="8" t="n">
        <f aca="false">IFE_cost_central!B78</f>
        <v>0</v>
      </c>
      <c r="AB90" s="8" t="n">
        <f aca="false">AA90*$AC$13</f>
        <v>0</v>
      </c>
      <c r="AC90" s="8"/>
      <c r="AD90" s="8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  <c r="BJ90" s="159"/>
      <c r="BK90" s="159"/>
      <c r="BL90" s="159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3" t="n">
        <f aca="false">central_v2_m!D79+temporary_pension_bonus_central!B79</f>
        <v>34004624.1301899</v>
      </c>
      <c r="G91" s="163" t="n">
        <f aca="false">central_v2_m!E79+temporary_pension_bonus_central!B79</f>
        <v>32596519.1174456</v>
      </c>
      <c r="H91" s="67" t="n">
        <f aca="false">F91-J91</f>
        <v>29737802.9912935</v>
      </c>
      <c r="I91" s="67" t="n">
        <f aca="false">G91-K91</f>
        <v>28457702.6127161</v>
      </c>
      <c r="J91" s="163" t="n">
        <f aca="false">central_v2_m!J79</f>
        <v>4266821.13889641</v>
      </c>
      <c r="K91" s="163" t="n">
        <f aca="false">central_v2_m!K79</f>
        <v>4138816.50472952</v>
      </c>
      <c r="L91" s="67" t="n">
        <f aca="false">H91-I91</f>
        <v>1280100.37857737</v>
      </c>
      <c r="M91" s="67" t="n">
        <f aca="false">J91-K91</f>
        <v>128004.634166893</v>
      </c>
      <c r="N91" s="163" t="n">
        <f aca="false">SUM(central_v5_m!C79:J79)</f>
        <v>4168515.65477308</v>
      </c>
      <c r="O91" s="7"/>
      <c r="P91" s="7"/>
      <c r="Q91" s="67" t="n">
        <f aca="false">I91*5.5017049523</f>
        <v>156565883.395461</v>
      </c>
      <c r="R91" s="67"/>
      <c r="S91" s="67"/>
      <c r="T91" s="7"/>
      <c r="U91" s="7"/>
      <c r="V91" s="67" t="n">
        <f aca="false">K91*5.5017049523</f>
        <v>22770547.2607313</v>
      </c>
      <c r="W91" s="67" t="n">
        <f aca="false">M91*5.5017049523</f>
        <v>704243.729713345</v>
      </c>
      <c r="X91" s="67" t="n">
        <f aca="false">N91*5.1890047538+L91*5.5017049523</f>
        <v>28673182.1411675</v>
      </c>
      <c r="Y91" s="67" t="n">
        <f aca="false">N91*5.1890047538</f>
        <v>21630447.5489072</v>
      </c>
      <c r="Z91" s="67" t="n">
        <f aca="false">L91*5.5017049523</f>
        <v>7042734.59226022</v>
      </c>
      <c r="AA91" s="67" t="n">
        <f aca="false">IFE_cost_central!B79</f>
        <v>0</v>
      </c>
      <c r="AB91" s="67" t="n">
        <f aca="false">AA91*$AC$13</f>
        <v>0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3" t="n">
        <f aca="false">central_v2_m!D80+temporary_pension_bonus_central!B80</f>
        <v>33420288.8527116</v>
      </c>
      <c r="G92" s="163" t="n">
        <f aca="false">central_v2_m!E80+temporary_pension_bonus_central!B80</f>
        <v>32036616.2268934</v>
      </c>
      <c r="H92" s="67" t="n">
        <f aca="false">F92-J92</f>
        <v>29135521.6023393</v>
      </c>
      <c r="I92" s="67" t="n">
        <f aca="false">G92-K92</f>
        <v>27880391.9940323</v>
      </c>
      <c r="J92" s="163" t="n">
        <f aca="false">central_v2_m!J80</f>
        <v>4284767.25037223</v>
      </c>
      <c r="K92" s="163" t="n">
        <f aca="false">central_v2_m!K80</f>
        <v>4156224.23286107</v>
      </c>
      <c r="L92" s="67" t="n">
        <f aca="false">H92-I92</f>
        <v>1255129.60830703</v>
      </c>
      <c r="M92" s="67" t="n">
        <f aca="false">J92-K92</f>
        <v>128543.017511167</v>
      </c>
      <c r="N92" s="163" t="n">
        <f aca="false">SUM(central_v5_m!C80:J80)</f>
        <v>3986600.67488769</v>
      </c>
      <c r="O92" s="7"/>
      <c r="P92" s="7"/>
      <c r="Q92" s="67" t="n">
        <f aca="false">I92*5.5017049523</f>
        <v>153389690.705633</v>
      </c>
      <c r="R92" s="67"/>
      <c r="S92" s="67"/>
      <c r="T92" s="7"/>
      <c r="U92" s="7"/>
      <c r="V92" s="67" t="n">
        <f aca="false">K92*5.5017049523</f>
        <v>22866319.444801</v>
      </c>
      <c r="W92" s="67" t="n">
        <f aca="false">M92*5.5017049523</f>
        <v>707205.756024774</v>
      </c>
      <c r="X92" s="67" t="n">
        <f aca="false">N92*5.1890047538+L92*5.5017049523</f>
        <v>27591842.6352957</v>
      </c>
      <c r="Y92" s="67" t="n">
        <f aca="false">N92*5.1890047538</f>
        <v>20686489.8534945</v>
      </c>
      <c r="Z92" s="67" t="n">
        <f aca="false">L92*5.5017049523</f>
        <v>6905352.78180115</v>
      </c>
      <c r="AA92" s="67" t="n">
        <f aca="false">IFE_cost_central!B80</f>
        <v>0</v>
      </c>
      <c r="AB92" s="67" t="n">
        <f aca="false">AA92*$AC$13</f>
        <v>0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3" t="n">
        <f aca="false">central_v2_m!D81+temporary_pension_bonus_central!B81</f>
        <v>34268310.1042033</v>
      </c>
      <c r="G93" s="163" t="n">
        <f aca="false">central_v2_m!E81+temporary_pension_bonus_central!B81</f>
        <v>32849948.6561358</v>
      </c>
      <c r="H93" s="67" t="n">
        <f aca="false">F93-J93</f>
        <v>29780451.176689</v>
      </c>
      <c r="I93" s="67" t="n">
        <f aca="false">G93-K93</f>
        <v>28496725.4964468</v>
      </c>
      <c r="J93" s="163" t="n">
        <f aca="false">central_v2_m!J81</f>
        <v>4487858.92751435</v>
      </c>
      <c r="K93" s="163" t="n">
        <f aca="false">central_v2_m!K81</f>
        <v>4353223.15968892</v>
      </c>
      <c r="L93" s="67" t="n">
        <f aca="false">H93-I93</f>
        <v>1283725.68024214</v>
      </c>
      <c r="M93" s="67" t="n">
        <f aca="false">J93-K93</f>
        <v>134635.767825431</v>
      </c>
      <c r="N93" s="163" t="n">
        <f aca="false">SUM(central_v5_m!C81:J81)</f>
        <v>4129562.8875646</v>
      </c>
      <c r="O93" s="7"/>
      <c r="P93" s="7"/>
      <c r="Q93" s="67" t="n">
        <f aca="false">I93*5.5017049523</f>
        <v>156780575.788135</v>
      </c>
      <c r="R93" s="67"/>
      <c r="S93" s="67"/>
      <c r="T93" s="7"/>
      <c r="U93" s="7"/>
      <c r="V93" s="67" t="n">
        <f aca="false">K93*5.5017049523</f>
        <v>23950149.4161276</v>
      </c>
      <c r="W93" s="67" t="n">
        <f aca="false">M93*5.5017049523</f>
        <v>740726.270601888</v>
      </c>
      <c r="X93" s="67" t="n">
        <f aca="false">N93*5.1890047538+L93*5.5017049523</f>
        <v>28491001.3870716</v>
      </c>
      <c r="Y93" s="67" t="n">
        <f aca="false">N93*5.1890047538</f>
        <v>21428321.4546888</v>
      </c>
      <c r="Z93" s="67" t="n">
        <f aca="false">L93*5.5017049523</f>
        <v>7062679.93238285</v>
      </c>
      <c r="AA93" s="67" t="n">
        <f aca="false">IFE_cost_central!B81</f>
        <v>0</v>
      </c>
      <c r="AB93" s="67" t="n">
        <f aca="false">AA93*$AC$13</f>
        <v>0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9"/>
      <c r="B94" s="5"/>
      <c r="C94" s="159" t="n">
        <f aca="false">C90+1</f>
        <v>2035</v>
      </c>
      <c r="D94" s="159" t="n">
        <f aca="false">D90</f>
        <v>1</v>
      </c>
      <c r="E94" s="159" t="n">
        <v>241</v>
      </c>
      <c r="F94" s="161" t="n">
        <f aca="false">central_v2_m!D82+temporary_pension_bonus_central!B82</f>
        <v>33796645.0756292</v>
      </c>
      <c r="G94" s="161" t="n">
        <f aca="false">central_v2_m!E82+temporary_pension_bonus_central!B82</f>
        <v>32398203.7191934</v>
      </c>
      <c r="H94" s="8" t="n">
        <f aca="false">F94-J94</f>
        <v>29298971.6970526</v>
      </c>
      <c r="I94" s="8" t="n">
        <f aca="false">G94-K94</f>
        <v>28035460.541974</v>
      </c>
      <c r="J94" s="161" t="n">
        <f aca="false">central_v2_m!J82</f>
        <v>4497673.37857663</v>
      </c>
      <c r="K94" s="161" t="n">
        <f aca="false">central_v2_m!K82</f>
        <v>4362743.17721933</v>
      </c>
      <c r="L94" s="8" t="n">
        <f aca="false">H94-I94</f>
        <v>1263511.15507856</v>
      </c>
      <c r="M94" s="8" t="n">
        <f aca="false">J94-K94</f>
        <v>134930.2013573</v>
      </c>
      <c r="N94" s="161" t="n">
        <f aca="false">SUM(central_v5_m!C82:J82)</f>
        <v>4783886.52839029</v>
      </c>
      <c r="O94" s="5"/>
      <c r="P94" s="5"/>
      <c r="Q94" s="8" t="n">
        <f aca="false">I94*5.5017049523</f>
        <v>154242832.10379</v>
      </c>
      <c r="R94" s="8"/>
      <c r="S94" s="8"/>
      <c r="T94" s="5"/>
      <c r="U94" s="5"/>
      <c r="V94" s="8" t="n">
        <f aca="false">K94*5.5017049523</f>
        <v>24002525.7437206</v>
      </c>
      <c r="W94" s="8" t="n">
        <f aca="false">M94*5.5017049523</f>
        <v>742346.157022296</v>
      </c>
      <c r="X94" s="8" t="n">
        <f aca="false">N94*5.1890047538+L94*5.5017049523</f>
        <v>31775075.516639</v>
      </c>
      <c r="Y94" s="8" t="n">
        <f aca="false">N94*5.1890047538</f>
        <v>24823609.937457</v>
      </c>
      <c r="Z94" s="8" t="n">
        <f aca="false">L94*5.5017049523</f>
        <v>6951465.57918199</v>
      </c>
      <c r="AA94" s="8" t="n">
        <f aca="false">IFE_cost_central!B82</f>
        <v>0</v>
      </c>
      <c r="AB94" s="8" t="n">
        <f aca="false">AA94*$AC$13</f>
        <v>0</v>
      </c>
      <c r="AC94" s="8"/>
      <c r="AD94" s="8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59"/>
      <c r="BC94" s="159"/>
      <c r="BD94" s="159"/>
      <c r="BE94" s="159"/>
      <c r="BF94" s="159"/>
      <c r="BG94" s="159"/>
      <c r="BH94" s="159"/>
      <c r="BI94" s="159"/>
      <c r="BJ94" s="159"/>
      <c r="BK94" s="159"/>
      <c r="BL94" s="159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3" t="n">
        <f aca="false">central_v2_m!D83+temporary_pension_bonus_central!B83</f>
        <v>34719135.6768494</v>
      </c>
      <c r="G95" s="163" t="n">
        <f aca="false">central_v2_m!E83+temporary_pension_bonus_central!B83</f>
        <v>33283021.4671675</v>
      </c>
      <c r="H95" s="67" t="n">
        <f aca="false">F95-J95</f>
        <v>30035124.9476691</v>
      </c>
      <c r="I95" s="67" t="n">
        <f aca="false">G95-K95</f>
        <v>28739531.0598626</v>
      </c>
      <c r="J95" s="163" t="n">
        <f aca="false">central_v2_m!J83</f>
        <v>4684010.72918029</v>
      </c>
      <c r="K95" s="163" t="n">
        <f aca="false">central_v2_m!K83</f>
        <v>4543490.40730489</v>
      </c>
      <c r="L95" s="67" t="n">
        <f aca="false">H95-I95</f>
        <v>1295593.88780652</v>
      </c>
      <c r="M95" s="67" t="n">
        <f aca="false">J95-K95</f>
        <v>140520.321875409</v>
      </c>
      <c r="N95" s="163" t="n">
        <f aca="false">SUM(central_v5_m!C83:J83)</f>
        <v>4194426.32747782</v>
      </c>
      <c r="O95" s="7"/>
      <c r="P95" s="7"/>
      <c r="Q95" s="67" t="n">
        <f aca="false">I95*5.5017049523</f>
        <v>158116420.358826</v>
      </c>
      <c r="R95" s="67"/>
      <c r="S95" s="67"/>
      <c r="T95" s="7"/>
      <c r="U95" s="7"/>
      <c r="V95" s="67" t="n">
        <f aca="false">K95*5.5017049523</f>
        <v>24996943.6745968</v>
      </c>
      <c r="W95" s="67" t="n">
        <f aca="false">M95*5.5017049523</f>
        <v>773101.350760729</v>
      </c>
      <c r="X95" s="67" t="n">
        <f aca="false">N95*5.1890047538+L95*5.5017049523</f>
        <v>28892873.461461</v>
      </c>
      <c r="Y95" s="67" t="n">
        <f aca="false">N95*5.1890047538</f>
        <v>21764898.1527463</v>
      </c>
      <c r="Z95" s="67" t="n">
        <f aca="false">L95*5.5017049523</f>
        <v>7127975.30871476</v>
      </c>
      <c r="AA95" s="67" t="n">
        <f aca="false">IFE_cost_central!B83</f>
        <v>0</v>
      </c>
      <c r="AB95" s="67" t="n">
        <f aca="false">AA95*$AC$13</f>
        <v>0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3" t="n">
        <f aca="false">central_v2_m!D84+temporary_pension_bonus_central!B84</f>
        <v>34092122.2823067</v>
      </c>
      <c r="G96" s="163" t="n">
        <f aca="false">central_v2_m!E84+temporary_pension_bonus_central!B84</f>
        <v>32683892.7099569</v>
      </c>
      <c r="H96" s="67" t="n">
        <f aca="false">F96-J96</f>
        <v>29408325.9781464</v>
      </c>
      <c r="I96" s="67" t="n">
        <f aca="false">G96-K96</f>
        <v>28140610.2949215</v>
      </c>
      <c r="J96" s="163" t="n">
        <f aca="false">central_v2_m!J84</f>
        <v>4683796.30416023</v>
      </c>
      <c r="K96" s="163" t="n">
        <f aca="false">central_v2_m!K84</f>
        <v>4543282.41503542</v>
      </c>
      <c r="L96" s="67" t="n">
        <f aca="false">H96-I96</f>
        <v>1267715.68322497</v>
      </c>
      <c r="M96" s="67" t="n">
        <f aca="false">J96-K96</f>
        <v>140513.889124808</v>
      </c>
      <c r="N96" s="163" t="n">
        <f aca="false">SUM(central_v5_m!C84:J84)</f>
        <v>3913111.2323173</v>
      </c>
      <c r="O96" s="7"/>
      <c r="P96" s="7"/>
      <c r="Q96" s="67" t="n">
        <f aca="false">I96*5.5017049523</f>
        <v>154821335.020314</v>
      </c>
      <c r="R96" s="67"/>
      <c r="S96" s="67"/>
      <c r="T96" s="7"/>
      <c r="U96" s="7"/>
      <c r="V96" s="67" t="n">
        <f aca="false">K96*5.5017049523</f>
        <v>24995799.3624979</v>
      </c>
      <c r="W96" s="67" t="n">
        <f aca="false">M96*5.5017049523</f>
        <v>773065.959664889</v>
      </c>
      <c r="X96" s="67" t="n">
        <f aca="false">N96*5.1890047538+L96*5.5017049523</f>
        <v>27279750.4391499</v>
      </c>
      <c r="Y96" s="67" t="n">
        <f aca="false">N96*5.1890047538</f>
        <v>20305152.7866426</v>
      </c>
      <c r="Z96" s="67" t="n">
        <f aca="false">L96*5.5017049523</f>
        <v>6974597.65250721</v>
      </c>
      <c r="AA96" s="67" t="n">
        <f aca="false">IFE_cost_central!B84</f>
        <v>0</v>
      </c>
      <c r="AB96" s="67" t="n">
        <f aca="false">AA96*$AC$13</f>
        <v>0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3" t="n">
        <f aca="false">central_v2_m!D85+temporary_pension_bonus_central!B85</f>
        <v>34889775.2455082</v>
      </c>
      <c r="G97" s="163" t="n">
        <f aca="false">central_v2_m!E85+temporary_pension_bonus_central!B85</f>
        <v>33450333.0942087</v>
      </c>
      <c r="H97" s="67" t="n">
        <f aca="false">F97-J97</f>
        <v>30000559.5435192</v>
      </c>
      <c r="I97" s="67" t="n">
        <f aca="false">G97-K97</f>
        <v>28707793.8632794</v>
      </c>
      <c r="J97" s="163" t="n">
        <f aca="false">central_v2_m!J85</f>
        <v>4889215.70198897</v>
      </c>
      <c r="K97" s="163" t="n">
        <f aca="false">central_v2_m!K85</f>
        <v>4742539.2309293</v>
      </c>
      <c r="L97" s="67" t="n">
        <f aca="false">H97-I97</f>
        <v>1292765.6802398</v>
      </c>
      <c r="M97" s="67" t="n">
        <f aca="false">J97-K97</f>
        <v>146676.471059671</v>
      </c>
      <c r="N97" s="163" t="n">
        <f aca="false">SUM(central_v5_m!C85:J85)</f>
        <v>4112202.75483924</v>
      </c>
      <c r="O97" s="7"/>
      <c r="P97" s="7"/>
      <c r="Q97" s="67" t="n">
        <f aca="false">I97*5.5017049523</f>
        <v>157941811.667212</v>
      </c>
      <c r="R97" s="67"/>
      <c r="S97" s="67"/>
      <c r="T97" s="7"/>
      <c r="U97" s="7"/>
      <c r="V97" s="67" t="n">
        <f aca="false">K97*5.5017049523</f>
        <v>26092051.5732808</v>
      </c>
      <c r="W97" s="67" t="n">
        <f aca="false">M97*5.5017049523</f>
        <v>806970.667214878</v>
      </c>
      <c r="X97" s="67" t="n">
        <f aca="false">N97*5.1890047538+L97*5.5017049523</f>
        <v>28450654.9885891</v>
      </c>
      <c r="Y97" s="67" t="n">
        <f aca="false">N97*5.1890047538</f>
        <v>21338239.6434503</v>
      </c>
      <c r="Z97" s="67" t="n">
        <f aca="false">L97*5.5017049523</f>
        <v>7112415.34513879</v>
      </c>
      <c r="AA97" s="67" t="n">
        <f aca="false">IFE_cost_central!B85</f>
        <v>0</v>
      </c>
      <c r="AB97" s="67" t="n">
        <f aca="false">AA97*$AC$13</f>
        <v>0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9"/>
      <c r="B98" s="5"/>
      <c r="C98" s="159" t="n">
        <f aca="false">C94+1</f>
        <v>2036</v>
      </c>
      <c r="D98" s="159" t="n">
        <f aca="false">D94</f>
        <v>1</v>
      </c>
      <c r="E98" s="159" t="n">
        <v>245</v>
      </c>
      <c r="F98" s="161" t="n">
        <f aca="false">central_v2_m!D86+temporary_pension_bonus_central!B86</f>
        <v>34331546.950752</v>
      </c>
      <c r="G98" s="161" t="n">
        <f aca="false">central_v2_m!E86+temporary_pension_bonus_central!B86</f>
        <v>32916786.4526387</v>
      </c>
      <c r="H98" s="8" t="n">
        <f aca="false">F98-J98</f>
        <v>29465424.3316104</v>
      </c>
      <c r="I98" s="8" t="n">
        <f aca="false">G98-K98</f>
        <v>28196647.5120714</v>
      </c>
      <c r="J98" s="161" t="n">
        <f aca="false">central_v2_m!J86</f>
        <v>4866122.61914154</v>
      </c>
      <c r="K98" s="161" t="n">
        <f aca="false">central_v2_m!K86</f>
        <v>4720138.9405673</v>
      </c>
      <c r="L98" s="8" t="n">
        <f aca="false">H98-I98</f>
        <v>1268776.819539</v>
      </c>
      <c r="M98" s="8" t="n">
        <f aca="false">J98-K98</f>
        <v>145983.678574247</v>
      </c>
      <c r="N98" s="161" t="n">
        <f aca="false">SUM(central_v5_m!C86:J86)</f>
        <v>4825495.94796487</v>
      </c>
      <c r="O98" s="5"/>
      <c r="P98" s="5"/>
      <c r="Q98" s="8" t="n">
        <f aca="false">I98*5.5017049523</f>
        <v>155129635.255421</v>
      </c>
      <c r="R98" s="8"/>
      <c r="S98" s="8"/>
      <c r="T98" s="5"/>
      <c r="U98" s="5"/>
      <c r="V98" s="8" t="n">
        <f aca="false">K98*5.5017049523</f>
        <v>25968811.7848632</v>
      </c>
      <c r="W98" s="8" t="n">
        <f aca="false">M98*5.5017049523</f>
        <v>803159.127366908</v>
      </c>
      <c r="X98" s="8" t="n">
        <f aca="false">N98*5.1890047538+L98*5.5017049523</f>
        <v>32019957.1248535</v>
      </c>
      <c r="Y98" s="8" t="n">
        <f aca="false">N98*5.1890047538</f>
        <v>25039521.4134324</v>
      </c>
      <c r="Z98" s="8" t="n">
        <f aca="false">L98*5.5017049523</f>
        <v>6980435.71142116</v>
      </c>
      <c r="AA98" s="8" t="n">
        <f aca="false">IFE_cost_central!B86</f>
        <v>0</v>
      </c>
      <c r="AB98" s="8" t="n">
        <f aca="false">AA98*$AC$13</f>
        <v>0</v>
      </c>
      <c r="AC98" s="8"/>
      <c r="AD98" s="8"/>
      <c r="AE98" s="159"/>
      <c r="AF98" s="159"/>
      <c r="AG98" s="159"/>
      <c r="AH98" s="159"/>
      <c r="AI98" s="159"/>
      <c r="AJ98" s="159"/>
      <c r="AK98" s="159"/>
      <c r="AL98" s="159"/>
      <c r="AM98" s="159"/>
      <c r="AN98" s="159"/>
      <c r="AO98" s="159"/>
      <c r="AP98" s="159"/>
      <c r="AQ98" s="159"/>
      <c r="AR98" s="159"/>
      <c r="AS98" s="159"/>
      <c r="AT98" s="159"/>
      <c r="AU98" s="159"/>
      <c r="AV98" s="159"/>
      <c r="AW98" s="159"/>
      <c r="AX98" s="159"/>
      <c r="AY98" s="159"/>
      <c r="AZ98" s="159"/>
      <c r="BA98" s="159"/>
      <c r="BB98" s="159"/>
      <c r="BC98" s="159"/>
      <c r="BD98" s="159"/>
      <c r="BE98" s="159"/>
      <c r="BF98" s="159"/>
      <c r="BG98" s="159"/>
      <c r="BH98" s="159"/>
      <c r="BI98" s="159"/>
      <c r="BJ98" s="159"/>
      <c r="BK98" s="159"/>
      <c r="BL98" s="159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3" t="n">
        <f aca="false">central_v2_m!D87+temporary_pension_bonus_central!B87</f>
        <v>35115336.0588258</v>
      </c>
      <c r="G99" s="163" t="n">
        <f aca="false">central_v2_m!E87+temporary_pension_bonus_central!B87</f>
        <v>33668944.8014436</v>
      </c>
      <c r="H99" s="67" t="n">
        <f aca="false">F99-J99</f>
        <v>30058802.6310467</v>
      </c>
      <c r="I99" s="67" t="n">
        <f aca="false">G99-K99</f>
        <v>28764107.3764979</v>
      </c>
      <c r="J99" s="163" t="n">
        <f aca="false">central_v2_m!J87</f>
        <v>5056533.42777901</v>
      </c>
      <c r="K99" s="163" t="n">
        <f aca="false">central_v2_m!K87</f>
        <v>4904837.42494564</v>
      </c>
      <c r="L99" s="67" t="n">
        <f aca="false">H99-I99</f>
        <v>1294695.25454881</v>
      </c>
      <c r="M99" s="67" t="n">
        <f aca="false">J99-K99</f>
        <v>151696.002833371</v>
      </c>
      <c r="N99" s="163" t="n">
        <f aca="false">SUM(central_v5_m!C87:J87)</f>
        <v>4013105.77653593</v>
      </c>
      <c r="O99" s="7"/>
      <c r="P99" s="7"/>
      <c r="Q99" s="67" t="n">
        <f aca="false">I99*5.5017049523</f>
        <v>158251632.001768</v>
      </c>
      <c r="R99" s="67"/>
      <c r="S99" s="67"/>
      <c r="T99" s="7"/>
      <c r="U99" s="7"/>
      <c r="V99" s="67" t="n">
        <f aca="false">K99*5.5017049523</f>
        <v>26984968.3510498</v>
      </c>
      <c r="W99" s="67" t="n">
        <f aca="false">M99*5.5017049523</f>
        <v>834586.650032472</v>
      </c>
      <c r="X99" s="67" t="n">
        <f aca="false">N99*5.1890047538+L99*5.5017049523</f>
        <v>27947056.2456177</v>
      </c>
      <c r="Y99" s="67" t="n">
        <f aca="false">N99*5.1890047538</f>
        <v>20824024.9519472</v>
      </c>
      <c r="Z99" s="67" t="n">
        <f aca="false">L99*5.5017049523</f>
        <v>7123031.29367052</v>
      </c>
      <c r="AA99" s="67" t="n">
        <f aca="false">IFE_cost_central!B87</f>
        <v>0</v>
      </c>
      <c r="AB99" s="67" t="n">
        <f aca="false">AA99*$AC$13</f>
        <v>0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3" t="n">
        <f aca="false">central_v2_m!D88+temporary_pension_bonus_central!B88</f>
        <v>34683825.1556367</v>
      </c>
      <c r="G100" s="163" t="n">
        <f aca="false">central_v2_m!E88+temporary_pension_bonus_central!B88</f>
        <v>33255245.2157532</v>
      </c>
      <c r="H100" s="67" t="n">
        <f aca="false">F100-J100</f>
        <v>29621931.118047</v>
      </c>
      <c r="I100" s="67" t="n">
        <f aca="false">G100-K100</f>
        <v>28345207.9992911</v>
      </c>
      <c r="J100" s="163" t="n">
        <f aca="false">central_v2_m!J88</f>
        <v>5061894.03758978</v>
      </c>
      <c r="K100" s="163" t="n">
        <f aca="false">central_v2_m!K88</f>
        <v>4910037.21646209</v>
      </c>
      <c r="L100" s="67" t="n">
        <f aca="false">H100-I100</f>
        <v>1276723.11875586</v>
      </c>
      <c r="M100" s="67" t="n">
        <f aca="false">J100-K100</f>
        <v>151856.821127694</v>
      </c>
      <c r="N100" s="163" t="n">
        <f aca="false">SUM(central_v5_m!C88:J88)</f>
        <v>3931870.93067077</v>
      </c>
      <c r="O100" s="7"/>
      <c r="P100" s="7"/>
      <c r="Q100" s="67" t="n">
        <f aca="false">I100*5.5017049523</f>
        <v>155946971.223673</v>
      </c>
      <c r="R100" s="67"/>
      <c r="S100" s="67"/>
      <c r="T100" s="7"/>
      <c r="U100" s="7"/>
      <c r="V100" s="67" t="n">
        <f aca="false">K100*5.5017049523</f>
        <v>27013576.0697868</v>
      </c>
      <c r="W100" s="67" t="n">
        <f aca="false">M100*5.5017049523</f>
        <v>835471.42483877</v>
      </c>
      <c r="X100" s="67" t="n">
        <f aca="false">N100*5.1890047538+L100*5.5017049523</f>
        <v>27426650.8557536</v>
      </c>
      <c r="Y100" s="67" t="n">
        <f aca="false">N100*5.1890047538</f>
        <v>20402496.9505786</v>
      </c>
      <c r="Z100" s="67" t="n">
        <f aca="false">L100*5.5017049523</f>
        <v>7024153.90517501</v>
      </c>
      <c r="AA100" s="67" t="n">
        <f aca="false">IFE_cost_central!B88</f>
        <v>0</v>
      </c>
      <c r="AB100" s="67" t="n">
        <f aca="false">AA100*$AC$13</f>
        <v>0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3" t="n">
        <f aca="false">central_v2_m!D89+temporary_pension_bonus_central!B89</f>
        <v>35384203.7044042</v>
      </c>
      <c r="G101" s="163" t="n">
        <f aca="false">central_v2_m!E89+temporary_pension_bonus_central!B89</f>
        <v>33927910.1894357</v>
      </c>
      <c r="H101" s="67" t="n">
        <f aca="false">F101-J101</f>
        <v>30126549.4796494</v>
      </c>
      <c r="I101" s="67" t="n">
        <f aca="false">G101-K101</f>
        <v>28827985.5914235</v>
      </c>
      <c r="J101" s="163" t="n">
        <f aca="false">central_v2_m!J89</f>
        <v>5257654.2247548</v>
      </c>
      <c r="K101" s="163" t="n">
        <f aca="false">central_v2_m!K89</f>
        <v>5099924.59801215</v>
      </c>
      <c r="L101" s="67" t="n">
        <f aca="false">H101-I101</f>
        <v>1298563.88822587</v>
      </c>
      <c r="M101" s="67" t="n">
        <f aca="false">J101-K101</f>
        <v>157729.626742645</v>
      </c>
      <c r="N101" s="163" t="n">
        <f aca="false">SUM(central_v5_m!C89:J89)</f>
        <v>4153441.99649129</v>
      </c>
      <c r="O101" s="7"/>
      <c r="P101" s="7"/>
      <c r="Q101" s="67" t="n">
        <f aca="false">I101*5.5017049523</f>
        <v>158603071.093168</v>
      </c>
      <c r="R101" s="67"/>
      <c r="S101" s="67"/>
      <c r="T101" s="7"/>
      <c r="U101" s="7"/>
      <c r="V101" s="67" t="n">
        <f aca="false">K101*5.5017049523</f>
        <v>28058280.4172401</v>
      </c>
      <c r="W101" s="67" t="n">
        <f aca="false">M101*5.5017049523</f>
        <v>867781.868574441</v>
      </c>
      <c r="X101" s="67" t="n">
        <f aca="false">N101*5.1890047538+L101*5.5017049523</f>
        <v>28696545.6391561</v>
      </c>
      <c r="Y101" s="67" t="n">
        <f aca="false">N101*5.1890047538</f>
        <v>21552230.2644259</v>
      </c>
      <c r="Z101" s="67" t="n">
        <f aca="false">L101*5.5017049523</f>
        <v>7144315.3747302</v>
      </c>
      <c r="AA101" s="67" t="n">
        <f aca="false">IFE_cost_central!B89</f>
        <v>0</v>
      </c>
      <c r="AB101" s="67" t="n">
        <f aca="false">AA101*$AC$13</f>
        <v>0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9"/>
      <c r="B102" s="5"/>
      <c r="C102" s="159" t="n">
        <f aca="false">C98+1</f>
        <v>2037</v>
      </c>
      <c r="D102" s="159" t="n">
        <f aca="false">D98</f>
        <v>1</v>
      </c>
      <c r="E102" s="159" t="n">
        <v>249</v>
      </c>
      <c r="F102" s="161" t="n">
        <f aca="false">central_v2_m!D90+temporary_pension_bonus_central!B90</f>
        <v>34831348.3766524</v>
      </c>
      <c r="G102" s="161" t="n">
        <f aca="false">central_v2_m!E90+temporary_pension_bonus_central!B90</f>
        <v>33398485.9783404</v>
      </c>
      <c r="H102" s="8" t="n">
        <f aca="false">F102-J102</f>
        <v>29494484.5640557</v>
      </c>
      <c r="I102" s="8" t="n">
        <f aca="false">G102-K102</f>
        <v>28221728.0801217</v>
      </c>
      <c r="J102" s="161" t="n">
        <f aca="false">central_v2_m!J90</f>
        <v>5336863.81259665</v>
      </c>
      <c r="K102" s="161" t="n">
        <f aca="false">central_v2_m!K90</f>
        <v>5176757.89821875</v>
      </c>
      <c r="L102" s="8" t="n">
        <f aca="false">H102-I102</f>
        <v>1272756.48393404</v>
      </c>
      <c r="M102" s="8" t="n">
        <f aca="false">J102-K102</f>
        <v>160105.914377899</v>
      </c>
      <c r="N102" s="161" t="n">
        <f aca="false">SUM(central_v5_m!C90:J90)</f>
        <v>4798199.62657851</v>
      </c>
      <c r="O102" s="5"/>
      <c r="P102" s="5"/>
      <c r="Q102" s="8" t="n">
        <f aca="false">I102*5.5017049523</f>
        <v>155267621.140869</v>
      </c>
      <c r="R102" s="8"/>
      <c r="S102" s="8"/>
      <c r="T102" s="5"/>
      <c r="U102" s="5"/>
      <c r="V102" s="8" t="n">
        <f aca="false">K102*5.5017049523</f>
        <v>28480994.5654882</v>
      </c>
      <c r="W102" s="8" t="n">
        <f aca="false">M102*5.5017049523</f>
        <v>880855.502025406</v>
      </c>
      <c r="X102" s="8" t="n">
        <f aca="false">N102*5.1890047538+L102*5.5017049523</f>
        <v>31900211.3227291</v>
      </c>
      <c r="Y102" s="8" t="n">
        <f aca="false">N102*5.1890047538</f>
        <v>24897880.6719973</v>
      </c>
      <c r="Z102" s="8" t="n">
        <f aca="false">L102*5.5017049523</f>
        <v>7002330.65073187</v>
      </c>
      <c r="AA102" s="8" t="n">
        <f aca="false">IFE_cost_central!B90</f>
        <v>0</v>
      </c>
      <c r="AB102" s="8" t="n">
        <f aca="false">AA102*$AC$13</f>
        <v>0</v>
      </c>
      <c r="AC102" s="8"/>
      <c r="AD102" s="8"/>
      <c r="AE102" s="159"/>
      <c r="AF102" s="159"/>
      <c r="AG102" s="159"/>
      <c r="AH102" s="159"/>
      <c r="AI102" s="159"/>
      <c r="AJ102" s="159"/>
      <c r="AK102" s="159"/>
      <c r="AL102" s="159"/>
      <c r="AM102" s="159"/>
      <c r="AN102" s="159"/>
      <c r="AO102" s="159"/>
      <c r="AP102" s="159"/>
      <c r="AQ102" s="159"/>
      <c r="AR102" s="159"/>
      <c r="AS102" s="159"/>
      <c r="AT102" s="159"/>
      <c r="AU102" s="159"/>
      <c r="AV102" s="159"/>
      <c r="AW102" s="159"/>
      <c r="AX102" s="159"/>
      <c r="AY102" s="159"/>
      <c r="AZ102" s="159"/>
      <c r="BA102" s="159"/>
      <c r="BB102" s="159"/>
      <c r="BC102" s="159"/>
      <c r="BD102" s="159"/>
      <c r="BE102" s="159"/>
      <c r="BF102" s="159"/>
      <c r="BG102" s="159"/>
      <c r="BH102" s="159"/>
      <c r="BI102" s="159"/>
      <c r="BJ102" s="159"/>
      <c r="BK102" s="159"/>
      <c r="BL102" s="159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3" t="n">
        <f aca="false">central_v2_m!D91+temporary_pension_bonus_central!B91</f>
        <v>35651592.3208278</v>
      </c>
      <c r="G103" s="163" t="n">
        <f aca="false">central_v2_m!E91+temporary_pension_bonus_central!B91</f>
        <v>34186516.096338</v>
      </c>
      <c r="H103" s="67" t="n">
        <f aca="false">F103-J103</f>
        <v>30057820.3236782</v>
      </c>
      <c r="I103" s="67" t="n">
        <f aca="false">G103-K103</f>
        <v>28760557.2591029</v>
      </c>
      <c r="J103" s="163" t="n">
        <f aca="false">central_v2_m!J91</f>
        <v>5593771.99714959</v>
      </c>
      <c r="K103" s="163" t="n">
        <f aca="false">central_v2_m!K91</f>
        <v>5425958.8372351</v>
      </c>
      <c r="L103" s="67" t="n">
        <f aca="false">H103-I103</f>
        <v>1297263.06457528</v>
      </c>
      <c r="M103" s="67" t="n">
        <f aca="false">J103-K103</f>
        <v>167813.159914488</v>
      </c>
      <c r="N103" s="163" t="n">
        <f aca="false">SUM(central_v5_m!C91:J91)</f>
        <v>4034500.030488</v>
      </c>
      <c r="O103" s="7"/>
      <c r="P103" s="7"/>
      <c r="Q103" s="67" t="n">
        <f aca="false">I103*5.5017049523</f>
        <v>158232100.303314</v>
      </c>
      <c r="R103" s="67"/>
      <c r="S103" s="67"/>
      <c r="T103" s="7"/>
      <c r="U103" s="7"/>
      <c r="V103" s="67" t="n">
        <f aca="false">K103*5.5017049523</f>
        <v>29852024.6057923</v>
      </c>
      <c r="W103" s="67" t="n">
        <f aca="false">M103*5.5017049523</f>
        <v>923258.49296265</v>
      </c>
      <c r="X103" s="67" t="n">
        <f aca="false">N103*5.1890047538+L103*5.5017049523</f>
        <v>28072198.4642182</v>
      </c>
      <c r="Y103" s="67" t="n">
        <f aca="false">N103*5.1890047538</f>
        <v>20935039.8374085</v>
      </c>
      <c r="Z103" s="67" t="n">
        <f aca="false">L103*5.5017049523</f>
        <v>7137158.62680972</v>
      </c>
      <c r="AA103" s="67" t="n">
        <f aca="false">IFE_cost_central!B91</f>
        <v>0</v>
      </c>
      <c r="AB103" s="67" t="n">
        <f aca="false">AA103*$AC$13</f>
        <v>0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3" t="n">
        <f aca="false">central_v2_m!D92+temporary_pension_bonus_central!B92</f>
        <v>35118328.5975368</v>
      </c>
      <c r="G104" s="163" t="n">
        <f aca="false">central_v2_m!E92+temporary_pension_bonus_central!B92</f>
        <v>33674903.8914609</v>
      </c>
      <c r="H104" s="67" t="n">
        <f aca="false">F104-J104</f>
        <v>29537510.7975628</v>
      </c>
      <c r="I104" s="67" t="n">
        <f aca="false">G104-K104</f>
        <v>28261510.6254861</v>
      </c>
      <c r="J104" s="163" t="n">
        <f aca="false">central_v2_m!J92</f>
        <v>5580817.79997396</v>
      </c>
      <c r="K104" s="163" t="n">
        <f aca="false">central_v2_m!K92</f>
        <v>5413393.26597474</v>
      </c>
      <c r="L104" s="67" t="n">
        <f aca="false">H104-I104</f>
        <v>1276000.17207669</v>
      </c>
      <c r="M104" s="67" t="n">
        <f aca="false">J104-K104</f>
        <v>167424.53399922</v>
      </c>
      <c r="N104" s="163" t="n">
        <f aca="false">SUM(central_v5_m!C92:J92)</f>
        <v>3973124.91450014</v>
      </c>
      <c r="O104" s="7"/>
      <c r="P104" s="7"/>
      <c r="Q104" s="67" t="n">
        <f aca="false">I104*5.5017049523</f>
        <v>155486492.967716</v>
      </c>
      <c r="R104" s="67"/>
      <c r="S104" s="67"/>
      <c r="T104" s="7"/>
      <c r="U104" s="7"/>
      <c r="V104" s="67" t="n">
        <f aca="false">K104*5.5017049523</f>
        <v>29782892.5401607</v>
      </c>
      <c r="W104" s="67" t="n">
        <f aca="false">M104*5.5017049523</f>
        <v>921120.387840026</v>
      </c>
      <c r="X104" s="67" t="n">
        <f aca="false">N104*5.1890047538+L104*5.5017049523</f>
        <v>27636740.5346325</v>
      </c>
      <c r="Y104" s="67" t="n">
        <f aca="false">N104*5.1890047538</f>
        <v>20616564.0687825</v>
      </c>
      <c r="Z104" s="67" t="n">
        <f aca="false">L104*5.5017049523</f>
        <v>7020176.46585</v>
      </c>
      <c r="AA104" s="67" t="n">
        <f aca="false">IFE_cost_central!B92</f>
        <v>0</v>
      </c>
      <c r="AB104" s="67" t="n">
        <f aca="false">AA104*$AC$13</f>
        <v>0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3" t="n">
        <f aca="false">central_v2_m!D93+temporary_pension_bonus_central!B93</f>
        <v>35979760.614903</v>
      </c>
      <c r="G105" s="163" t="n">
        <f aca="false">central_v2_m!E93+temporary_pension_bonus_central!B93</f>
        <v>34501401.1353116</v>
      </c>
      <c r="H105" s="67" t="n">
        <f aca="false">F105-J105</f>
        <v>30235883.6597485</v>
      </c>
      <c r="I105" s="67" t="n">
        <f aca="false">G105-K105</f>
        <v>28929840.4888117</v>
      </c>
      <c r="J105" s="163" t="n">
        <f aca="false">central_v2_m!J93</f>
        <v>5743876.95515454</v>
      </c>
      <c r="K105" s="163" t="n">
        <f aca="false">central_v2_m!K93</f>
        <v>5571560.6464999</v>
      </c>
      <c r="L105" s="67" t="n">
        <f aca="false">H105-I105</f>
        <v>1306043.17093679</v>
      </c>
      <c r="M105" s="67" t="n">
        <f aca="false">J105-K105</f>
        <v>172316.308654636</v>
      </c>
      <c r="N105" s="163" t="n">
        <f aca="false">SUM(central_v5_m!C93:J93)</f>
        <v>4085882.95680058</v>
      </c>
      <c r="O105" s="7"/>
      <c r="P105" s="7"/>
      <c r="Q105" s="67" t="n">
        <f aca="false">I105*5.5017049523</f>
        <v>159163446.686545</v>
      </c>
      <c r="R105" s="67"/>
      <c r="S105" s="67"/>
      <c r="T105" s="7"/>
      <c r="U105" s="7"/>
      <c r="V105" s="67" t="n">
        <f aca="false">K105*5.5017049523</f>
        <v>30653082.8008883</v>
      </c>
      <c r="W105" s="67" t="n">
        <f aca="false">M105*5.5017049523</f>
        <v>948033.488687267</v>
      </c>
      <c r="X105" s="67" t="n">
        <f aca="false">N105*5.1890047538+L105*5.5017049523</f>
        <v>28387130.2677691</v>
      </c>
      <c r="Y105" s="67" t="n">
        <f aca="false">N105*5.1890047538</f>
        <v>21201666.0863086</v>
      </c>
      <c r="Z105" s="67" t="n">
        <f aca="false">L105*5.5017049523</f>
        <v>7185464.18146051</v>
      </c>
      <c r="AA105" s="67" t="n">
        <f aca="false">IFE_cost_central!B93</f>
        <v>0</v>
      </c>
      <c r="AB105" s="67" t="n">
        <f aca="false">AA105*$AC$13</f>
        <v>0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9"/>
      <c r="B106" s="5"/>
      <c r="C106" s="159" t="n">
        <f aca="false">C102+1</f>
        <v>2038</v>
      </c>
      <c r="D106" s="159" t="n">
        <f aca="false">D102</f>
        <v>1</v>
      </c>
      <c r="E106" s="159" t="n">
        <v>253</v>
      </c>
      <c r="F106" s="161" t="n">
        <f aca="false">central_v2_m!D94+temporary_pension_bonus_central!B94</f>
        <v>35346940.5748697</v>
      </c>
      <c r="G106" s="161" t="n">
        <f aca="false">central_v2_m!E94+temporary_pension_bonus_central!B94</f>
        <v>33895554.5344378</v>
      </c>
      <c r="H106" s="8" t="n">
        <f aca="false">F106-J106</f>
        <v>29662230.0019857</v>
      </c>
      <c r="I106" s="8" t="n">
        <f aca="false">G106-K106</f>
        <v>28381385.2787404</v>
      </c>
      <c r="J106" s="161" t="n">
        <f aca="false">central_v2_m!J94</f>
        <v>5684710.57288397</v>
      </c>
      <c r="K106" s="161" t="n">
        <f aca="false">central_v2_m!K94</f>
        <v>5514169.25569745</v>
      </c>
      <c r="L106" s="8" t="n">
        <f aca="false">H106-I106</f>
        <v>1280844.7232453</v>
      </c>
      <c r="M106" s="8" t="n">
        <f aca="false">J106-K106</f>
        <v>170541.31718652</v>
      </c>
      <c r="N106" s="161" t="n">
        <f aca="false">SUM(central_v5_m!C94:J94)</f>
        <v>4803036.11944323</v>
      </c>
      <c r="O106" s="5"/>
      <c r="P106" s="5"/>
      <c r="Q106" s="8" t="n">
        <f aca="false">I106*5.5017049523</f>
        <v>156146007.94118</v>
      </c>
      <c r="R106" s="8"/>
      <c r="S106" s="8"/>
      <c r="T106" s="5"/>
      <c r="U106" s="5"/>
      <c r="V106" s="8" t="n">
        <f aca="false">K106*5.5017049523</f>
        <v>30337332.3018911</v>
      </c>
      <c r="W106" s="8" t="n">
        <f aca="false">M106*5.5017049523</f>
        <v>938268.009336845</v>
      </c>
      <c r="X106" s="8" t="n">
        <f aca="false">N106*5.1890047538+L106*5.5017049523</f>
        <v>31969807.0134701</v>
      </c>
      <c r="Y106" s="8" t="n">
        <f aca="false">N106*5.1890047538</f>
        <v>24922977.256464</v>
      </c>
      <c r="Z106" s="8" t="n">
        <f aca="false">L106*5.5017049523</f>
        <v>7046829.75700601</v>
      </c>
      <c r="AA106" s="8" t="n">
        <f aca="false">IFE_cost_central!B94</f>
        <v>0</v>
      </c>
      <c r="AB106" s="8" t="n">
        <f aca="false">AA106*$AC$13</f>
        <v>0</v>
      </c>
      <c r="AC106" s="8"/>
      <c r="AD106" s="8"/>
      <c r="AE106" s="159"/>
      <c r="AF106" s="159"/>
      <c r="AG106" s="159"/>
      <c r="AH106" s="159"/>
      <c r="AI106" s="159"/>
      <c r="AJ106" s="159"/>
      <c r="AK106" s="159"/>
      <c r="AL106" s="159"/>
      <c r="AM106" s="159"/>
      <c r="AN106" s="159"/>
      <c r="AO106" s="159"/>
      <c r="AP106" s="159"/>
      <c r="AQ106" s="159"/>
      <c r="AR106" s="159"/>
      <c r="AS106" s="159"/>
      <c r="AT106" s="159"/>
      <c r="AU106" s="159"/>
      <c r="AV106" s="159"/>
      <c r="AW106" s="159"/>
      <c r="AX106" s="159"/>
      <c r="AY106" s="159"/>
      <c r="AZ106" s="159"/>
      <c r="BA106" s="159"/>
      <c r="BB106" s="159"/>
      <c r="BC106" s="159"/>
      <c r="BD106" s="159"/>
      <c r="BE106" s="159"/>
      <c r="BF106" s="159"/>
      <c r="BG106" s="159"/>
      <c r="BH106" s="159"/>
      <c r="BI106" s="159"/>
      <c r="BJ106" s="159"/>
      <c r="BK106" s="159"/>
      <c r="BL106" s="159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3" t="n">
        <f aca="false">central_v2_m!D95+temporary_pension_bonus_central!B95</f>
        <v>36186362.2247146</v>
      </c>
      <c r="G107" s="163" t="n">
        <f aca="false">central_v2_m!E95+temporary_pension_bonus_central!B95</f>
        <v>34701209.9467412</v>
      </c>
      <c r="H107" s="67" t="n">
        <f aca="false">F107-J107</f>
        <v>30274229.5302543</v>
      </c>
      <c r="I107" s="67" t="n">
        <f aca="false">G107-K107</f>
        <v>28966441.2331146</v>
      </c>
      <c r="J107" s="163" t="n">
        <f aca="false">central_v2_m!J95</f>
        <v>5912132.69446035</v>
      </c>
      <c r="K107" s="163" t="n">
        <f aca="false">central_v2_m!K95</f>
        <v>5734768.71362654</v>
      </c>
      <c r="L107" s="67" t="n">
        <f aca="false">H107-I107</f>
        <v>1307788.29713965</v>
      </c>
      <c r="M107" s="67" t="n">
        <f aca="false">J107-K107</f>
        <v>177363.980833811</v>
      </c>
      <c r="N107" s="163" t="n">
        <f aca="false">SUM(central_v5_m!C95:J95)</f>
        <v>4062250.30232589</v>
      </c>
      <c r="O107" s="7"/>
      <c r="P107" s="7"/>
      <c r="Q107" s="67" t="n">
        <f aca="false">I107*5.5017049523</f>
        <v>159364813.182734</v>
      </c>
      <c r="R107" s="67"/>
      <c r="S107" s="67"/>
      <c r="T107" s="7"/>
      <c r="U107" s="7"/>
      <c r="V107" s="67" t="n">
        <f aca="false">K107*5.5017049523</f>
        <v>31551005.4320542</v>
      </c>
      <c r="W107" s="67" t="n">
        <f aca="false">M107*5.5017049523</f>
        <v>975804.291713019</v>
      </c>
      <c r="X107" s="67" t="n">
        <f aca="false">N107*5.1890047538+L107*5.5017049523</f>
        <v>28274101.4808277</v>
      </c>
      <c r="Y107" s="67" t="n">
        <f aca="false">N107*5.1890047538</f>
        <v>21079036.1298945</v>
      </c>
      <c r="Z107" s="67" t="n">
        <f aca="false">L107*5.5017049523</f>
        <v>7195065.35093319</v>
      </c>
      <c r="AA107" s="67" t="n">
        <f aca="false">IFE_cost_central!B95</f>
        <v>0</v>
      </c>
      <c r="AB107" s="67" t="n">
        <f aca="false">AA107*$AC$13</f>
        <v>0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3" t="n">
        <f aca="false">central_v2_m!D96+temporary_pension_bonus_central!B96</f>
        <v>35633978.9970113</v>
      </c>
      <c r="G108" s="163" t="n">
        <f aca="false">central_v2_m!E96+temporary_pension_bonus_central!B96</f>
        <v>34171445.6227286</v>
      </c>
      <c r="H108" s="67" t="n">
        <f aca="false">F108-J108</f>
        <v>29804123.3661257</v>
      </c>
      <c r="I108" s="67" t="n">
        <f aca="false">G108-K108</f>
        <v>28516485.6607695</v>
      </c>
      <c r="J108" s="163" t="n">
        <f aca="false">central_v2_m!J96</f>
        <v>5829855.63088566</v>
      </c>
      <c r="K108" s="163" t="n">
        <f aca="false">central_v2_m!K96</f>
        <v>5654959.96195909</v>
      </c>
      <c r="L108" s="67" t="n">
        <f aca="false">H108-I108</f>
        <v>1287637.70535617</v>
      </c>
      <c r="M108" s="67" t="n">
        <f aca="false">J108-K108</f>
        <v>174895.668926571</v>
      </c>
      <c r="N108" s="163" t="n">
        <f aca="false">SUM(central_v5_m!C96:J96)</f>
        <v>4029491.23751862</v>
      </c>
      <c r="O108" s="7"/>
      <c r="P108" s="7"/>
      <c r="Q108" s="67" t="n">
        <f aca="false">I108*5.5017049523</f>
        <v>156889290.382048</v>
      </c>
      <c r="R108" s="67"/>
      <c r="S108" s="67"/>
      <c r="T108" s="7"/>
      <c r="U108" s="7"/>
      <c r="V108" s="67" t="n">
        <f aca="false">K108*5.5017049523</f>
        <v>31111921.2277686</v>
      </c>
      <c r="W108" s="67" t="n">
        <f aca="false">M108*5.5017049523</f>
        <v>962224.36786914</v>
      </c>
      <c r="X108" s="67" t="n">
        <f aca="false">N108*5.1890047538+L108*5.5017049523</f>
        <v>27993251.9272058</v>
      </c>
      <c r="Y108" s="67" t="n">
        <f aca="false">N108*5.1890047538</f>
        <v>20909049.1868796</v>
      </c>
      <c r="Z108" s="67" t="n">
        <f aca="false">L108*5.5017049523</f>
        <v>7084202.74032625</v>
      </c>
      <c r="AA108" s="67" t="n">
        <f aca="false">IFE_cost_central!B96</f>
        <v>0</v>
      </c>
      <c r="AB108" s="67" t="n">
        <f aca="false">AA108*$AC$13</f>
        <v>0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3" t="n">
        <f aca="false">central_v2_m!D97+temporary_pension_bonus_central!B97</f>
        <v>36541024.0956869</v>
      </c>
      <c r="G109" s="163" t="n">
        <f aca="false">central_v2_m!E97+temporary_pension_bonus_central!B97</f>
        <v>35042131.2563693</v>
      </c>
      <c r="H109" s="67" t="n">
        <f aca="false">F109-J109</f>
        <v>30509314.7829943</v>
      </c>
      <c r="I109" s="67" t="n">
        <f aca="false">G109-K109</f>
        <v>29191373.2230575</v>
      </c>
      <c r="J109" s="163" t="n">
        <f aca="false">central_v2_m!J97</f>
        <v>6031709.31269258</v>
      </c>
      <c r="K109" s="163" t="n">
        <f aca="false">central_v2_m!K97</f>
        <v>5850758.03331181</v>
      </c>
      <c r="L109" s="67" t="n">
        <f aca="false">H109-I109</f>
        <v>1317941.55993678</v>
      </c>
      <c r="M109" s="67" t="n">
        <f aca="false">J109-K109</f>
        <v>180951.279380779</v>
      </c>
      <c r="N109" s="163" t="n">
        <f aca="false">SUM(central_v5_m!C97:J97)</f>
        <v>4135707.96787693</v>
      </c>
      <c r="O109" s="7"/>
      <c r="P109" s="7"/>
      <c r="Q109" s="67" t="n">
        <f aca="false">I109*5.5017049523</f>
        <v>160602322.625733</v>
      </c>
      <c r="R109" s="67"/>
      <c r="S109" s="67"/>
      <c r="T109" s="7"/>
      <c r="U109" s="7"/>
      <c r="V109" s="67" t="n">
        <f aca="false">K109*5.5017049523</f>
        <v>32189144.4465806</v>
      </c>
      <c r="W109" s="67" t="n">
        <f aca="false">M109*5.5017049523</f>
        <v>995540.549894252</v>
      </c>
      <c r="X109" s="67" t="n">
        <f aca="false">N109*5.1890047538+L109*5.5017049523</f>
        <v>28711133.9127881</v>
      </c>
      <c r="Y109" s="67" t="n">
        <f aca="false">N109*5.1890047538</f>
        <v>21460208.3056419</v>
      </c>
      <c r="Z109" s="67" t="n">
        <f aca="false">L109*5.5017049523</f>
        <v>7250925.60714615</v>
      </c>
      <c r="AA109" s="67" t="n">
        <f aca="false">IFE_cost_central!B97</f>
        <v>0</v>
      </c>
      <c r="AB109" s="67" t="n">
        <f aca="false">AA109*$AC$13</f>
        <v>0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9"/>
      <c r="B110" s="5"/>
      <c r="C110" s="159" t="n">
        <f aca="false">C106+1</f>
        <v>2039</v>
      </c>
      <c r="D110" s="159" t="n">
        <f aca="false">D106</f>
        <v>1</v>
      </c>
      <c r="E110" s="159" t="n">
        <v>257</v>
      </c>
      <c r="F110" s="161" t="n">
        <f aca="false">central_v2_m!D98+temporary_pension_bonus_central!B98</f>
        <v>36013927.9023201</v>
      </c>
      <c r="G110" s="161" t="n">
        <f aca="false">central_v2_m!E98+temporary_pension_bonus_central!B98</f>
        <v>34537968.1218448</v>
      </c>
      <c r="H110" s="8" t="n">
        <f aca="false">F110-J110</f>
        <v>29934644.217543</v>
      </c>
      <c r="I110" s="8" t="n">
        <f aca="false">G110-K110</f>
        <v>28641062.947611</v>
      </c>
      <c r="J110" s="161" t="n">
        <f aca="false">central_v2_m!J98</f>
        <v>6079283.68477708</v>
      </c>
      <c r="K110" s="161" t="n">
        <f aca="false">central_v2_m!K98</f>
        <v>5896905.17423377</v>
      </c>
      <c r="L110" s="8" t="n">
        <f aca="false">H110-I110</f>
        <v>1293581.26993201</v>
      </c>
      <c r="M110" s="8" t="n">
        <f aca="false">J110-K110</f>
        <v>182378.510543314</v>
      </c>
      <c r="N110" s="161" t="n">
        <f aca="false">SUM(central_v5_m!C98:J98)</f>
        <v>4885298.76051812</v>
      </c>
      <c r="O110" s="5"/>
      <c r="P110" s="5"/>
      <c r="Q110" s="8" t="n">
        <f aca="false">I110*5.5017049523</f>
        <v>157574677.858008</v>
      </c>
      <c r="R110" s="8"/>
      <c r="S110" s="8"/>
      <c r="T110" s="5"/>
      <c r="U110" s="5"/>
      <c r="V110" s="8" t="n">
        <f aca="false">K110*5.5017049523</f>
        <v>32443032.4003254</v>
      </c>
      <c r="W110" s="8" t="n">
        <f aca="false">M110*5.5017049523</f>
        <v>1003392.75464925</v>
      </c>
      <c r="X110" s="8" t="n">
        <f aca="false">N110*5.1890047538+L110*5.5017049523</f>
        <v>32466740.9710492</v>
      </c>
      <c r="Y110" s="8" t="n">
        <f aca="false">N110*5.1890047538</f>
        <v>25349838.4920618</v>
      </c>
      <c r="Z110" s="8" t="n">
        <f aca="false">L110*5.5017049523</f>
        <v>7116902.47898744</v>
      </c>
      <c r="AA110" s="8" t="n">
        <f aca="false">IFE_cost_central!B98</f>
        <v>0</v>
      </c>
      <c r="AB110" s="8" t="n">
        <f aca="false">AA110*$AC$13</f>
        <v>0</v>
      </c>
      <c r="AC110" s="8"/>
      <c r="AD110" s="8"/>
      <c r="AE110" s="159"/>
      <c r="AF110" s="159"/>
      <c r="AG110" s="159"/>
      <c r="AH110" s="159"/>
      <c r="AI110" s="159"/>
      <c r="AJ110" s="159"/>
      <c r="AK110" s="159"/>
      <c r="AL110" s="159"/>
      <c r="AM110" s="159"/>
      <c r="AN110" s="159"/>
      <c r="AO110" s="159"/>
      <c r="AP110" s="159"/>
      <c r="AQ110" s="159"/>
      <c r="AR110" s="159"/>
      <c r="AS110" s="159"/>
      <c r="AT110" s="159"/>
      <c r="AU110" s="159"/>
      <c r="AV110" s="159"/>
      <c r="AW110" s="159"/>
      <c r="AX110" s="159"/>
      <c r="AY110" s="159"/>
      <c r="AZ110" s="159"/>
      <c r="BA110" s="159"/>
      <c r="BB110" s="159"/>
      <c r="BC110" s="159"/>
      <c r="BD110" s="159"/>
      <c r="BE110" s="159"/>
      <c r="BF110" s="159"/>
      <c r="BG110" s="159"/>
      <c r="BH110" s="159"/>
      <c r="BI110" s="159"/>
      <c r="BJ110" s="159"/>
      <c r="BK110" s="159"/>
      <c r="BL110" s="159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3" t="n">
        <f aca="false">central_v2_m!D99+temporary_pension_bonus_central!B99</f>
        <v>36883921.274558</v>
      </c>
      <c r="G111" s="163" t="n">
        <f aca="false">central_v2_m!E99+temporary_pension_bonus_central!B99</f>
        <v>35373326.6050591</v>
      </c>
      <c r="H111" s="67" t="n">
        <f aca="false">F111-J111</f>
        <v>30599054.3903925</v>
      </c>
      <c r="I111" s="67" t="n">
        <f aca="false">G111-K111</f>
        <v>29277005.7274185</v>
      </c>
      <c r="J111" s="163" t="n">
        <f aca="false">central_v2_m!J99</f>
        <v>6284866.88416557</v>
      </c>
      <c r="K111" s="163" t="n">
        <f aca="false">central_v2_m!K99</f>
        <v>6096320.8776406</v>
      </c>
      <c r="L111" s="67" t="n">
        <f aca="false">H111-I111</f>
        <v>1322048.66297399</v>
      </c>
      <c r="M111" s="67" t="n">
        <f aca="false">J111-K111</f>
        <v>188546.006524968</v>
      </c>
      <c r="N111" s="163" t="n">
        <f aca="false">SUM(central_v5_m!C99:J99)</f>
        <v>4176314.29009647</v>
      </c>
      <c r="O111" s="7"/>
      <c r="P111" s="7"/>
      <c r="Q111" s="67" t="n">
        <f aca="false">I111*5.5017049523</f>
        <v>161073447.399054</v>
      </c>
      <c r="R111" s="67"/>
      <c r="S111" s="67"/>
      <c r="T111" s="7"/>
      <c r="U111" s="7"/>
      <c r="V111" s="67" t="n">
        <f aca="false">K111*5.5017049523</f>
        <v>33540158.7633252</v>
      </c>
      <c r="W111" s="67" t="n">
        <f aca="false">M111*5.5017049523</f>
        <v>1037324.4978348</v>
      </c>
      <c r="X111" s="67" t="n">
        <f aca="false">N111*5.1890047538+L111*5.5017049523</f>
        <v>28944436.3809391</v>
      </c>
      <c r="Y111" s="67" t="n">
        <f aca="false">N111*5.1890047538</f>
        <v>21670914.7046735</v>
      </c>
      <c r="Z111" s="67" t="n">
        <f aca="false">L111*5.5017049523</f>
        <v>7273521.67626559</v>
      </c>
      <c r="AA111" s="67" t="n">
        <f aca="false">IFE_cost_central!B99</f>
        <v>0</v>
      </c>
      <c r="AB111" s="67" t="n">
        <f aca="false">AA111*$AC$13</f>
        <v>0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3" t="n">
        <f aca="false">central_v2_m!D100+temporary_pension_bonus_central!B100</f>
        <v>36311308.2215707</v>
      </c>
      <c r="G112" s="163" t="n">
        <f aca="false">central_v2_m!E100+temporary_pension_bonus_central!B100</f>
        <v>34825330.3827178</v>
      </c>
      <c r="H112" s="67" t="n">
        <f aca="false">F112-J112</f>
        <v>30083341.4160533</v>
      </c>
      <c r="I112" s="67" t="n">
        <f aca="false">G112-K112</f>
        <v>28784202.581366</v>
      </c>
      <c r="J112" s="163" t="n">
        <f aca="false">central_v2_m!J100</f>
        <v>6227966.80551732</v>
      </c>
      <c r="K112" s="163" t="n">
        <f aca="false">central_v2_m!K100</f>
        <v>6041127.8013518</v>
      </c>
      <c r="L112" s="67" t="n">
        <f aca="false">H112-I112</f>
        <v>1299138.83468738</v>
      </c>
      <c r="M112" s="67" t="n">
        <f aca="false">J112-K112</f>
        <v>186839.004165521</v>
      </c>
      <c r="N112" s="163" t="n">
        <f aca="false">SUM(central_v5_m!C100:J100)</f>
        <v>4064426.35942421</v>
      </c>
      <c r="Q112" s="67" t="n">
        <f aca="false">I112*5.5017049523</f>
        <v>158362189.889908</v>
      </c>
      <c r="R112" s="67"/>
      <c r="S112" s="67"/>
      <c r="V112" s="67" t="n">
        <f aca="false">K112*5.5017049523</f>
        <v>33236502.7421744</v>
      </c>
      <c r="W112" s="67" t="n">
        <f aca="false">M112*5.5017049523</f>
        <v>1027933.07450025</v>
      </c>
      <c r="X112" s="67" t="n">
        <f aca="false">N112*5.1890047538+L112*5.5017049523</f>
        <v>28237806.2610471</v>
      </c>
      <c r="Y112" s="67" t="n">
        <f aca="false">N112*5.1890047538</f>
        <v>21090327.7005223</v>
      </c>
      <c r="Z112" s="67" t="n">
        <f aca="false">L112*5.5017049523</f>
        <v>7147478.5605248</v>
      </c>
      <c r="AA112" s="67" t="n">
        <f aca="false">IFE_cost_central!B100</f>
        <v>0</v>
      </c>
      <c r="AB112" s="67" t="n">
        <f aca="false">AA112*$AC$13</f>
        <v>0</v>
      </c>
      <c r="AC112" s="67"/>
      <c r="AD112" s="6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3" t="n">
        <f aca="false">central_v2_m!D101+temporary_pension_bonus_central!B101</f>
        <v>37162239.1245406</v>
      </c>
      <c r="G113" s="163" t="n">
        <f aca="false">central_v2_m!E101+temporary_pension_bonus_central!B101</f>
        <v>35641872.0130633</v>
      </c>
      <c r="H113" s="67" t="n">
        <f aca="false">F113-J113</f>
        <v>30718181.5272947</v>
      </c>
      <c r="I113" s="67" t="n">
        <f aca="false">G113-K113</f>
        <v>29391136.1437347</v>
      </c>
      <c r="J113" s="163" t="n">
        <f aca="false">central_v2_m!J101</f>
        <v>6444057.59724598</v>
      </c>
      <c r="K113" s="163" t="n">
        <f aca="false">central_v2_m!K101</f>
        <v>6250735.8693286</v>
      </c>
      <c r="L113" s="67" t="n">
        <f aca="false">H113-I113</f>
        <v>1327045.38355997</v>
      </c>
      <c r="M113" s="67" t="n">
        <f aca="false">J113-K113</f>
        <v>193321.727917379</v>
      </c>
      <c r="N113" s="163" t="n">
        <f aca="false">SUM(central_v5_m!C101:J101)</f>
        <v>4087893.75804876</v>
      </c>
      <c r="Q113" s="67" t="n">
        <f aca="false">I113*5.5017049523</f>
        <v>161701359.275709</v>
      </c>
      <c r="R113" s="67"/>
      <c r="S113" s="67"/>
      <c r="V113" s="67" t="n">
        <f aca="false">K113*5.5017049523</f>
        <v>34389704.4878044</v>
      </c>
      <c r="W113" s="67" t="n">
        <f aca="false">M113*5.5017049523</f>
        <v>1063599.10787024</v>
      </c>
      <c r="X113" s="67" t="n">
        <f aca="false">N113*5.1890047538+L113*5.5017049523</f>
        <v>28513112.3022031</v>
      </c>
      <c r="Y113" s="67" t="n">
        <f aca="false">N113*5.1890047538</f>
        <v>21212100.1435444</v>
      </c>
      <c r="Z113" s="67" t="n">
        <f aca="false">L113*5.5017049523</f>
        <v>7301012.15865875</v>
      </c>
      <c r="AA113" s="67" t="n">
        <f aca="false">IFE_cost_central!B101</f>
        <v>0</v>
      </c>
      <c r="AB113" s="67" t="n">
        <f aca="false">AA113*$AC$13</f>
        <v>0</v>
      </c>
      <c r="AC113" s="67"/>
      <c r="AD113" s="67"/>
    </row>
    <row r="114" customFormat="false" ht="12.8" hidden="false" customHeight="false" outlineLevel="0" collapsed="false">
      <c r="A114" s="159"/>
      <c r="B114" s="5"/>
      <c r="C114" s="159" t="n">
        <f aca="false">C110+1</f>
        <v>2040</v>
      </c>
      <c r="D114" s="159" t="n">
        <f aca="false">D110</f>
        <v>1</v>
      </c>
      <c r="E114" s="159" t="n">
        <v>261</v>
      </c>
      <c r="F114" s="161" t="n">
        <f aca="false">central_v2_m!D102+temporary_pension_bonus_central!B102</f>
        <v>36599368.793342</v>
      </c>
      <c r="G114" s="161" t="n">
        <f aca="false">central_v2_m!E102+temporary_pension_bonus_central!B102</f>
        <v>35103679.2910986</v>
      </c>
      <c r="H114" s="8" t="n">
        <f aca="false">F114-J114</f>
        <v>30150529.8053915</v>
      </c>
      <c r="I114" s="8" t="n">
        <f aca="false">G114-K114</f>
        <v>28848305.4727865</v>
      </c>
      <c r="J114" s="161" t="n">
        <f aca="false">central_v2_m!J102</f>
        <v>6448838.98795052</v>
      </c>
      <c r="K114" s="161" t="n">
        <f aca="false">central_v2_m!K102</f>
        <v>6255373.81831201</v>
      </c>
      <c r="L114" s="8" t="n">
        <f aca="false">H114-I114</f>
        <v>1302224.33260493</v>
      </c>
      <c r="M114" s="8" t="n">
        <f aca="false">J114-K114</f>
        <v>193465.169638516</v>
      </c>
      <c r="N114" s="161" t="n">
        <f aca="false">SUM(central_v5_m!C102:J102)</f>
        <v>4807700.20330513</v>
      </c>
      <c r="O114" s="5"/>
      <c r="P114" s="5"/>
      <c r="Q114" s="8" t="n">
        <f aca="false">I114*5.5017049523</f>
        <v>158714865.085093</v>
      </c>
      <c r="R114" s="8"/>
      <c r="S114" s="8"/>
      <c r="T114" s="5"/>
      <c r="U114" s="5"/>
      <c r="V114" s="8" t="n">
        <f aca="false">K114*5.5017049523</f>
        <v>34415221.1146949</v>
      </c>
      <c r="W114" s="8" t="n">
        <f aca="false">M114*5.5017049523</f>
        <v>1064388.28189779</v>
      </c>
      <c r="X114" s="8" t="n">
        <f aca="false">N114*5.1890047538+L114*5.5017049523</f>
        <v>32111633.2694936</v>
      </c>
      <c r="Y114" s="8" t="n">
        <f aca="false">N114*5.1890047538</f>
        <v>24947179.2097955</v>
      </c>
      <c r="Z114" s="8" t="n">
        <f aca="false">L114*5.5017049523</f>
        <v>7164454.05969813</v>
      </c>
      <c r="AA114" s="8" t="n">
        <f aca="false">IFE_cost_central!B102</f>
        <v>0</v>
      </c>
      <c r="AB114" s="8" t="n">
        <f aca="false">AA114*$AC$13</f>
        <v>0</v>
      </c>
      <c r="AC114" s="8"/>
      <c r="AD114" s="8"/>
      <c r="AE114" s="159"/>
      <c r="AF114" s="159"/>
      <c r="AG114" s="159"/>
      <c r="AH114" s="159"/>
      <c r="AI114" s="159"/>
      <c r="AJ114" s="159"/>
      <c r="AK114" s="159"/>
      <c r="AL114" s="159"/>
      <c r="AM114" s="159"/>
      <c r="AN114" s="159"/>
      <c r="AO114" s="159"/>
      <c r="AP114" s="159"/>
      <c r="AQ114" s="159"/>
      <c r="AR114" s="159"/>
      <c r="AS114" s="159"/>
      <c r="AT114" s="159"/>
      <c r="AU114" s="159"/>
      <c r="AV114" s="159"/>
      <c r="AW114" s="159"/>
      <c r="AX114" s="159"/>
      <c r="AY114" s="159"/>
      <c r="AZ114" s="159"/>
      <c r="BA114" s="159"/>
      <c r="BB114" s="159"/>
      <c r="BC114" s="159"/>
      <c r="BD114" s="159"/>
      <c r="BE114" s="159"/>
      <c r="BF114" s="159"/>
      <c r="BG114" s="159"/>
      <c r="BH114" s="159"/>
      <c r="BI114" s="159"/>
      <c r="BJ114" s="159"/>
      <c r="BK114" s="159"/>
      <c r="BL114" s="159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3" t="n">
        <f aca="false">central_v2_m!D103+temporary_pension_bonus_central!B103</f>
        <v>37350336.0856343</v>
      </c>
      <c r="G115" s="163" t="n">
        <f aca="false">central_v2_m!E103+temporary_pension_bonus_central!B103</f>
        <v>35824363.9743672</v>
      </c>
      <c r="H115" s="67" t="n">
        <f aca="false">F115-J115</f>
        <v>30695572.7118219</v>
      </c>
      <c r="I115" s="67" t="n">
        <f aca="false">G115-K115</f>
        <v>29369243.5017691</v>
      </c>
      <c r="J115" s="163" t="n">
        <f aca="false">central_v2_m!J103</f>
        <v>6654763.37381244</v>
      </c>
      <c r="K115" s="163" t="n">
        <f aca="false">central_v2_m!K103</f>
        <v>6455120.47259806</v>
      </c>
      <c r="L115" s="67" t="n">
        <f aca="false">H115-I115</f>
        <v>1326329.2100528</v>
      </c>
      <c r="M115" s="67" t="n">
        <f aca="false">J115-K115</f>
        <v>199642.901214371</v>
      </c>
      <c r="N115" s="163" t="n">
        <f aca="false">SUM(central_v5_m!C103:J103)</f>
        <v>4032718.75779498</v>
      </c>
      <c r="O115" s="7"/>
      <c r="P115" s="7"/>
      <c r="Q115" s="67" t="n">
        <f aca="false">I115*5.5017049523</f>
        <v>161580912.418988</v>
      </c>
      <c r="R115" s="67"/>
      <c r="S115" s="67"/>
      <c r="T115" s="7"/>
      <c r="U115" s="7"/>
      <c r="V115" s="67" t="n">
        <f aca="false">K115*5.5017049523</f>
        <v>35514168.2717859</v>
      </c>
      <c r="W115" s="67" t="n">
        <f aca="false">M115*5.5017049523</f>
        <v>1098376.33830265</v>
      </c>
      <c r="X115" s="67" t="n">
        <f aca="false">N115*5.1890047538+L115*5.5017049523</f>
        <v>28222868.7882642</v>
      </c>
      <c r="Y115" s="67" t="n">
        <f aca="false">N115*5.1890047538</f>
        <v>20925796.8049366</v>
      </c>
      <c r="Z115" s="67" t="n">
        <f aca="false">L115*5.5017049523</f>
        <v>7297071.98332763</v>
      </c>
      <c r="AA115" s="67" t="n">
        <f aca="false">IFE_cost_central!B103</f>
        <v>0</v>
      </c>
      <c r="AB115" s="67" t="n">
        <f aca="false">AA115*$AC$13</f>
        <v>0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3" t="n">
        <f aca="false">central_v2_m!D104+temporary_pension_bonus_central!B104</f>
        <v>36866949.7011985</v>
      </c>
      <c r="G116" s="163" t="n">
        <f aca="false">central_v2_m!E104+temporary_pension_bonus_central!B104</f>
        <v>35359880.1649639</v>
      </c>
      <c r="H116" s="67" t="n">
        <f aca="false">F116-J116</f>
        <v>30242218.8246548</v>
      </c>
      <c r="I116" s="67" t="n">
        <f aca="false">G116-K116</f>
        <v>28933891.2147165</v>
      </c>
      <c r="J116" s="163" t="n">
        <f aca="false">central_v2_m!J104</f>
        <v>6624730.87654364</v>
      </c>
      <c r="K116" s="163" t="n">
        <f aca="false">central_v2_m!K104</f>
        <v>6425988.95024733</v>
      </c>
      <c r="L116" s="67" t="n">
        <f aca="false">H116-I116</f>
        <v>1308327.60993831</v>
      </c>
      <c r="M116" s="67" t="n">
        <f aca="false">J116-K116</f>
        <v>198741.926296311</v>
      </c>
      <c r="N116" s="163" t="n">
        <f aca="false">SUM(central_v5_m!C104:J104)</f>
        <v>3906575.70444621</v>
      </c>
      <c r="O116" s="7"/>
      <c r="P116" s="7"/>
      <c r="Q116" s="67" t="n">
        <f aca="false">I116*5.5017049523</f>
        <v>159185732.585315</v>
      </c>
      <c r="R116" s="67"/>
      <c r="S116" s="67"/>
      <c r="T116" s="7"/>
      <c r="U116" s="7"/>
      <c r="V116" s="67" t="n">
        <f aca="false">K116*5.5017049523</f>
        <v>35353895.2310008</v>
      </c>
      <c r="W116" s="67" t="n">
        <f aca="false">M116*5.5017049523</f>
        <v>1093419.44013405</v>
      </c>
      <c r="X116" s="67" t="n">
        <f aca="false">N116*5.1890047538+L116*5.5017049523</f>
        <v>27469272.3922794</v>
      </c>
      <c r="Y116" s="67" t="n">
        <f aca="false">N116*5.1890047538</f>
        <v>20271239.901451</v>
      </c>
      <c r="Z116" s="67" t="n">
        <f aca="false">L116*5.5017049523</f>
        <v>7198032.49082844</v>
      </c>
      <c r="AA116" s="67" t="n">
        <f aca="false">IFE_cost_central!B104</f>
        <v>0</v>
      </c>
      <c r="AB116" s="67" t="n">
        <f aca="false">AA116*$AC$13</f>
        <v>0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3" t="n">
        <f aca="false">central_v2_m!D105+temporary_pension_bonus_central!B105</f>
        <v>37712460.8467135</v>
      </c>
      <c r="G117" s="163" t="n">
        <f aca="false">central_v2_m!E105+temporary_pension_bonus_central!B105</f>
        <v>36171759.6627674</v>
      </c>
      <c r="H117" s="67" t="n">
        <f aca="false">F117-J117</f>
        <v>30889528.7378951</v>
      </c>
      <c r="I117" s="67" t="n">
        <f aca="false">G117-K117</f>
        <v>29553515.5172136</v>
      </c>
      <c r="J117" s="163" t="n">
        <f aca="false">central_v2_m!J105</f>
        <v>6822932.10881837</v>
      </c>
      <c r="K117" s="163" t="n">
        <f aca="false">central_v2_m!K105</f>
        <v>6618244.14555382</v>
      </c>
      <c r="L117" s="67" t="n">
        <f aca="false">H117-I117</f>
        <v>1336013.22068158</v>
      </c>
      <c r="M117" s="67" t="n">
        <f aca="false">J117-K117</f>
        <v>204687.963264552</v>
      </c>
      <c r="N117" s="163" t="n">
        <f aca="false">SUM(central_v5_m!C105:J105)</f>
        <v>3994106.48473424</v>
      </c>
      <c r="O117" s="7"/>
      <c r="P117" s="7"/>
      <c r="Q117" s="67" t="n">
        <f aca="false">I117*5.5017049523</f>
        <v>162594722.678929</v>
      </c>
      <c r="R117" s="67"/>
      <c r="S117" s="67"/>
      <c r="T117" s="7"/>
      <c r="U117" s="7"/>
      <c r="V117" s="67" t="n">
        <f aca="false">K117*5.5017049523</f>
        <v>36411626.5911239</v>
      </c>
      <c r="W117" s="67" t="n">
        <f aca="false">M117*5.5017049523</f>
        <v>1126132.78116879</v>
      </c>
      <c r="X117" s="67" t="n">
        <f aca="false">N117*5.1890047538+L117*5.5017049523</f>
        <v>28075788.0890315</v>
      </c>
      <c r="Y117" s="67" t="n">
        <f aca="false">N117*5.1890047538</f>
        <v>20725437.5364694</v>
      </c>
      <c r="Z117" s="67" t="n">
        <f aca="false">L117*5.5017049523</f>
        <v>7350350.55256213</v>
      </c>
      <c r="AA117" s="67" t="n">
        <f aca="false">IFE_cost_central!B105</f>
        <v>0</v>
      </c>
      <c r="AB117" s="67" t="n">
        <f aca="false">AA117*$AC$13</f>
        <v>0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18" customFormat="false" ht="12.8" hidden="false" customHeight="false" outlineLevel="0" collapsed="false">
      <c r="F118" s="0"/>
    </row>
    <row r="119" customFormat="false" ht="12.8" hidden="false" customHeight="false" outlineLevel="0" collapsed="false">
      <c r="F119" s="0"/>
    </row>
    <row r="120" customFormat="false" ht="12.8" hidden="false" customHeight="false" outlineLevel="0" collapsed="false">
      <c r="F120" s="58" t="s">
        <v>218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A90" colorId="64" zoomScale="75" zoomScaleNormal="75" zoomScalePageLayoutView="100" workbookViewId="0">
      <selection pane="topLeft" activeCell="E9" activeCellId="0" sqref="E9"/>
    </sheetView>
  </sheetViews>
  <sheetFormatPr defaultColWidth="9.25390625" defaultRowHeight="12.8" zeroHeight="false" outlineLevelRow="0" outlineLevelCol="0"/>
  <cols>
    <col collapsed="false" customWidth="true" hidden="false" outlineLevel="0" max="6" min="5" style="110" width="16.48"/>
    <col collapsed="false" customWidth="true" hidden="false" outlineLevel="0" max="10" min="7" style="0" width="16.48"/>
  </cols>
  <sheetData>
    <row r="1" customFormat="false" ht="12.8" hidden="false" customHeight="true" outlineLevel="0" collapsed="false">
      <c r="A1" s="168"/>
      <c r="B1" s="168"/>
      <c r="C1" s="168"/>
      <c r="D1" s="168"/>
      <c r="E1" s="169" t="s">
        <v>219</v>
      </c>
      <c r="F1" s="169" t="s">
        <v>220</v>
      </c>
      <c r="G1" s="168"/>
      <c r="H1" s="168"/>
      <c r="I1" s="168"/>
      <c r="J1" s="168"/>
      <c r="K1" s="168"/>
      <c r="L1" s="168"/>
      <c r="M1" s="170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V1" s="171"/>
      <c r="AW1" s="171"/>
      <c r="AX1" s="171"/>
      <c r="AY1" s="171"/>
      <c r="AZ1" s="171"/>
      <c r="BA1" s="171"/>
      <c r="BB1" s="171"/>
      <c r="BC1" s="171"/>
      <c r="BD1" s="171"/>
      <c r="BE1" s="171"/>
      <c r="BF1" s="171"/>
      <c r="BG1" s="171"/>
      <c r="BH1" s="171"/>
      <c r="BI1" s="171"/>
      <c r="BJ1" s="171"/>
      <c r="BK1" s="171"/>
      <c r="BL1" s="171"/>
    </row>
    <row r="2" customFormat="false" ht="50.25" hidden="false" customHeight="true" outlineLevel="0" collapsed="false">
      <c r="A2" s="146" t="s">
        <v>221</v>
      </c>
      <c r="B2" s="146" t="s">
        <v>184</v>
      </c>
      <c r="C2" s="146" t="s">
        <v>185</v>
      </c>
      <c r="D2" s="146" t="s">
        <v>222</v>
      </c>
      <c r="E2" s="148" t="s">
        <v>223</v>
      </c>
      <c r="F2" s="148" t="s">
        <v>224</v>
      </c>
      <c r="G2" s="146" t="s">
        <v>225</v>
      </c>
      <c r="H2" s="146" t="s">
        <v>226</v>
      </c>
      <c r="I2" s="146" t="s">
        <v>227</v>
      </c>
      <c r="J2" s="146" t="s">
        <v>228</v>
      </c>
      <c r="K2" s="146" t="s">
        <v>229</v>
      </c>
      <c r="L2" s="146" t="s">
        <v>230</v>
      </c>
      <c r="M2" s="149" t="s">
        <v>231</v>
      </c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0"/>
    </row>
    <row r="3" customFormat="false" ht="12.8" hidden="false" customHeight="false" outlineLevel="0" collapsed="false">
      <c r="A3" s="151" t="s">
        <v>232</v>
      </c>
      <c r="B3" s="151" t="n">
        <v>2014</v>
      </c>
      <c r="C3" s="152" t="n">
        <v>1</v>
      </c>
      <c r="D3" s="151" t="n">
        <v>45</v>
      </c>
      <c r="E3" s="153" t="n">
        <v>16336703</v>
      </c>
      <c r="F3" s="153" t="n">
        <v>147746</v>
      </c>
      <c r="G3" s="154" t="n">
        <v>16188957</v>
      </c>
      <c r="H3" s="172" t="n">
        <v>59323985</v>
      </c>
      <c r="I3" s="173" t="n">
        <f aca="false">H3/G3</f>
        <v>3.66447233135526</v>
      </c>
      <c r="J3" s="154" t="n">
        <f aca="false">G3*I10</f>
        <v>61899880.2143381</v>
      </c>
      <c r="K3" s="172" t="n">
        <v>354218</v>
      </c>
      <c r="L3" s="173" t="n">
        <f aca="false">K3/F3</f>
        <v>2.39747945798871</v>
      </c>
      <c r="M3" s="154" t="n">
        <f aca="false">F3*2.511711692</f>
        <v>371095.355646232</v>
      </c>
      <c r="N3" s="172"/>
      <c r="O3" s="151"/>
      <c r="P3" s="151"/>
      <c r="Q3" s="154"/>
      <c r="R3" s="154"/>
      <c r="S3" s="154"/>
      <c r="T3" s="151"/>
      <c r="U3" s="151"/>
      <c r="V3" s="152"/>
      <c r="W3" s="152"/>
      <c r="X3" s="154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  <c r="BE3" s="151"/>
      <c r="BF3" s="151"/>
      <c r="BG3" s="151"/>
      <c r="BH3" s="151"/>
      <c r="BI3" s="151"/>
      <c r="BJ3" s="151"/>
      <c r="BK3" s="151"/>
      <c r="BL3" s="151"/>
    </row>
    <row r="4" customFormat="false" ht="12.8" hidden="false" customHeight="false" outlineLevel="0" collapsed="false">
      <c r="B4" s="151" t="n">
        <v>2014</v>
      </c>
      <c r="C4" s="152" t="n">
        <v>2</v>
      </c>
      <c r="D4" s="151" t="n">
        <v>46</v>
      </c>
      <c r="E4" s="153" t="n">
        <v>19039169</v>
      </c>
      <c r="F4" s="153" t="n">
        <v>150094</v>
      </c>
      <c r="G4" s="154" t="n">
        <v>18889075</v>
      </c>
      <c r="H4" s="172" t="n">
        <v>70642775</v>
      </c>
      <c r="I4" s="173" t="n">
        <f aca="false">H4/G4</f>
        <v>3.73987476888095</v>
      </c>
      <c r="J4" s="154" t="n">
        <f aca="false">G4*3.8235866717</f>
        <v>72224015.4107417</v>
      </c>
      <c r="K4" s="172" t="n">
        <v>375893</v>
      </c>
      <c r="L4" s="173" t="n">
        <f aca="false">K4/F4</f>
        <v>2.5043839194105</v>
      </c>
      <c r="M4" s="154" t="n">
        <f aca="false">F4*2.511711692</f>
        <v>376992.854699048</v>
      </c>
      <c r="N4" s="172"/>
      <c r="Q4" s="154"/>
      <c r="R4" s="154"/>
      <c r="S4" s="154"/>
      <c r="V4" s="152"/>
      <c r="W4" s="152"/>
      <c r="X4" s="154"/>
    </row>
    <row r="5" customFormat="false" ht="12.8" hidden="false" customHeight="false" outlineLevel="0" collapsed="false">
      <c r="B5" s="151" t="n">
        <v>2014</v>
      </c>
      <c r="C5" s="152" t="n">
        <v>3</v>
      </c>
      <c r="D5" s="151" t="n">
        <v>47</v>
      </c>
      <c r="E5" s="153" t="n">
        <v>16811748</v>
      </c>
      <c r="F5" s="153" t="n">
        <v>145661</v>
      </c>
      <c r="G5" s="154" t="n">
        <v>16666087</v>
      </c>
      <c r="H5" s="172" t="n">
        <v>66453030</v>
      </c>
      <c r="I5" s="173" t="n">
        <f aca="false">H5/G5</f>
        <v>3.98732047900626</v>
      </c>
      <c r="J5" s="154" t="n">
        <f aca="false">G5*3.8235866717</f>
        <v>63724228.1225926</v>
      </c>
      <c r="K5" s="172" t="n">
        <v>387130</v>
      </c>
      <c r="L5" s="173" t="n">
        <f aca="false">K5/F5</f>
        <v>2.65774641118762</v>
      </c>
      <c r="M5" s="154" t="n">
        <f aca="false">F5*2.511711692</f>
        <v>365858.436768412</v>
      </c>
      <c r="N5" s="172"/>
      <c r="Q5" s="154"/>
      <c r="R5" s="154"/>
      <c r="S5" s="154"/>
      <c r="V5" s="152"/>
      <c r="W5" s="152"/>
      <c r="X5" s="154"/>
    </row>
    <row r="6" customFormat="false" ht="12.8" hidden="false" customHeight="false" outlineLevel="0" collapsed="false">
      <c r="B6" s="151" t="n">
        <v>2014</v>
      </c>
      <c r="C6" s="152" t="n">
        <v>4</v>
      </c>
      <c r="D6" s="151" t="n">
        <v>48</v>
      </c>
      <c r="E6" s="153" t="n">
        <v>20743937</v>
      </c>
      <c r="F6" s="153" t="n">
        <v>143630</v>
      </c>
      <c r="G6" s="154" t="n">
        <v>20600306</v>
      </c>
      <c r="H6" s="172" t="n">
        <v>75212989</v>
      </c>
      <c r="I6" s="173" t="n">
        <f aca="false">H6/G6</f>
        <v>3.65106173665576</v>
      </c>
      <c r="J6" s="154" t="n">
        <f aca="false">G6*3.8235866717</f>
        <v>78767055.4545416</v>
      </c>
      <c r="K6" s="172" t="n">
        <v>390504</v>
      </c>
      <c r="L6" s="173" t="n">
        <f aca="false">K6/F6</f>
        <v>2.71881918819188</v>
      </c>
      <c r="M6" s="154" t="n">
        <f aca="false">F6*2.511711692</f>
        <v>360757.15032196</v>
      </c>
      <c r="N6" s="172"/>
      <c r="Q6" s="154"/>
      <c r="R6" s="154"/>
      <c r="S6" s="154"/>
      <c r="V6" s="152"/>
      <c r="W6" s="152"/>
      <c r="X6" s="154"/>
    </row>
    <row r="7" customFormat="false" ht="12.8" hidden="false" customHeight="false" outlineLevel="0" collapsed="false">
      <c r="B7" s="151" t="n">
        <v>2015</v>
      </c>
      <c r="C7" s="152" t="n">
        <v>1</v>
      </c>
      <c r="D7" s="151" t="n">
        <v>49</v>
      </c>
      <c r="E7" s="153" t="n">
        <v>18307160</v>
      </c>
      <c r="F7" s="153" t="n">
        <v>167252</v>
      </c>
      <c r="G7" s="154" t="n">
        <v>18139908</v>
      </c>
      <c r="H7" s="172" t="n">
        <v>71061517</v>
      </c>
      <c r="I7" s="173" t="n">
        <f aca="false">H7/G7</f>
        <v>3.91741330771909</v>
      </c>
      <c r="J7" s="154" t="n">
        <f aca="false">G7*3.8235866717</f>
        <v>69359510.4546642</v>
      </c>
      <c r="K7" s="172" t="n">
        <v>409117</v>
      </c>
      <c r="L7" s="173" t="n">
        <f aca="false">K7/F7</f>
        <v>2.44611125726449</v>
      </c>
      <c r="M7" s="154" t="n">
        <f aca="false">F7*2.511711692</f>
        <v>420088.803910384</v>
      </c>
      <c r="N7" s="172"/>
      <c r="Q7" s="154"/>
      <c r="R7" s="154"/>
      <c r="S7" s="154"/>
      <c r="V7" s="152"/>
      <c r="W7" s="152"/>
      <c r="X7" s="154"/>
    </row>
    <row r="8" customFormat="false" ht="12.8" hidden="false" customHeight="false" outlineLevel="0" collapsed="false">
      <c r="B8" s="151" t="n">
        <v>2015</v>
      </c>
      <c r="C8" s="152" t="n">
        <v>2</v>
      </c>
      <c r="D8" s="151" t="n">
        <v>50</v>
      </c>
      <c r="E8" s="153" t="n">
        <v>21740969</v>
      </c>
      <c r="F8" s="153" t="n">
        <v>188439</v>
      </c>
      <c r="G8" s="154" t="n">
        <v>21552530</v>
      </c>
      <c r="H8" s="172" t="n">
        <v>85808756</v>
      </c>
      <c r="I8" s="173" t="n">
        <f aca="false">H8/G8</f>
        <v>3.98137740673601</v>
      </c>
      <c r="J8" s="154" t="n">
        <f aca="false">G8*3.8235866717</f>
        <v>82407966.4494144</v>
      </c>
      <c r="K8" s="172" t="n">
        <v>442027</v>
      </c>
      <c r="L8" s="173" t="n">
        <f aca="false">K8/F8</f>
        <v>2.34572991790447</v>
      </c>
      <c r="M8" s="154" t="n">
        <f aca="false">F8*2.511711692</f>
        <v>473304.439528788</v>
      </c>
      <c r="N8" s="172"/>
      <c r="Q8" s="154"/>
      <c r="R8" s="154"/>
      <c r="S8" s="154"/>
      <c r="V8" s="152"/>
      <c r="W8" s="152"/>
      <c r="X8" s="154"/>
    </row>
    <row r="9" customFormat="false" ht="12.8" hidden="false" customHeight="false" outlineLevel="0" collapsed="false">
      <c r="A9" s="7"/>
      <c r="B9" s="174" t="n">
        <v>2015</v>
      </c>
      <c r="C9" s="7" t="n">
        <v>1</v>
      </c>
      <c r="D9" s="174" t="n">
        <v>161</v>
      </c>
      <c r="E9" s="163" t="n">
        <f aca="false">central_SIPA_income!B2</f>
        <v>18043144.0904716</v>
      </c>
      <c r="F9" s="163" t="n">
        <f aca="false">central_SIPA_income!I2</f>
        <v>133045.091777586</v>
      </c>
      <c r="G9" s="67" t="n">
        <f aca="false">E9-F9*0.7</f>
        <v>17950012.5262273</v>
      </c>
      <c r="H9" s="9"/>
      <c r="I9" s="175"/>
      <c r="J9" s="67" t="n">
        <f aca="false">G9*3.8235866717</f>
        <v>68633428.6521307</v>
      </c>
      <c r="K9" s="9"/>
      <c r="L9" s="175"/>
      <c r="M9" s="67" t="n">
        <f aca="false">F9*2.511711692</f>
        <v>334170.912580975</v>
      </c>
      <c r="N9" s="7"/>
      <c r="O9" s="7"/>
      <c r="P9" s="7"/>
      <c r="Q9" s="67"/>
      <c r="R9" s="67"/>
      <c r="S9" s="67"/>
      <c r="T9" s="7"/>
      <c r="U9" s="7"/>
      <c r="V9" s="7"/>
      <c r="W9" s="7"/>
      <c r="X9" s="6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174" t="n">
        <v>2015</v>
      </c>
      <c r="C10" s="7" t="n">
        <v>2</v>
      </c>
      <c r="D10" s="174" t="n">
        <v>162</v>
      </c>
      <c r="E10" s="163" t="n">
        <f aca="false">central_SIPA_income!B3</f>
        <v>22277539.8995703</v>
      </c>
      <c r="F10" s="163" t="n">
        <f aca="false">central_SIPA_income!I3</f>
        <v>139417.771119178</v>
      </c>
      <c r="G10" s="67" t="n">
        <f aca="false">E10-F10*0.7</f>
        <v>22179947.4597869</v>
      </c>
      <c r="H10" s="9" t="s">
        <v>233</v>
      </c>
      <c r="I10" s="175" t="n">
        <f aca="false">AVERAGE(I3:I8)</f>
        <v>3.82358667172555</v>
      </c>
      <c r="J10" s="67" t="n">
        <f aca="false">G10*3.8235866717</f>
        <v>84806951.4862474</v>
      </c>
      <c r="K10" s="9" t="s">
        <v>233</v>
      </c>
      <c r="L10" s="175" t="n">
        <f aca="false">AVERAGE(L3:L8)</f>
        <v>2.51171169199128</v>
      </c>
      <c r="M10" s="67" t="n">
        <f aca="false">F10*2.511711692</f>
        <v>350177.245792619</v>
      </c>
      <c r="N10" s="7"/>
      <c r="O10" s="7"/>
      <c r="P10" s="7"/>
      <c r="Q10" s="67"/>
      <c r="R10" s="67"/>
      <c r="S10" s="67"/>
      <c r="T10" s="7"/>
      <c r="U10" s="7"/>
      <c r="V10" s="7"/>
      <c r="W10" s="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174" t="n">
        <v>2015</v>
      </c>
      <c r="C11" s="7" t="n">
        <v>3</v>
      </c>
      <c r="D11" s="174" t="n">
        <v>163</v>
      </c>
      <c r="E11" s="163" t="n">
        <f aca="false">central_SIPA_income!B4</f>
        <v>20171412.2166204</v>
      </c>
      <c r="F11" s="163" t="n">
        <f aca="false">central_SIPA_income!I4</f>
        <v>144779.140644521</v>
      </c>
      <c r="G11" s="67" t="n">
        <f aca="false">E11-F11*0.7</f>
        <v>20070066.8181692</v>
      </c>
      <c r="H11" s="9" t="n">
        <v>76520057</v>
      </c>
      <c r="I11" s="67"/>
      <c r="J11" s="67" t="n">
        <f aca="false">G11*3.8235866717</f>
        <v>76739639.9860803</v>
      </c>
      <c r="K11" s="9" t="n">
        <v>445064</v>
      </c>
      <c r="L11" s="67"/>
      <c r="M11" s="67" t="n">
        <f aca="false">F11*2.511711692</f>
        <v>363643.460314557</v>
      </c>
      <c r="Q11" s="67"/>
      <c r="R11" s="67"/>
      <c r="S11" s="67"/>
      <c r="X11" s="67"/>
    </row>
    <row r="12" customFormat="false" ht="12.8" hidden="false" customHeight="false" outlineLevel="0" collapsed="false">
      <c r="A12" s="7"/>
      <c r="B12" s="174" t="n">
        <v>2015</v>
      </c>
      <c r="C12" s="7" t="n">
        <v>4</v>
      </c>
      <c r="D12" s="174" t="n">
        <v>164</v>
      </c>
      <c r="E12" s="163" t="n">
        <f aca="false">central_SIPA_income!B5</f>
        <v>23528444.5402758</v>
      </c>
      <c r="F12" s="163" t="n">
        <f aca="false">central_SIPA_income!I5</f>
        <v>144644.835798782</v>
      </c>
      <c r="G12" s="67" t="n">
        <f aca="false">E12-F12*0.7</f>
        <v>23427193.1552167</v>
      </c>
      <c r="H12" s="9" t="n">
        <v>81658874</v>
      </c>
      <c r="I12" s="67"/>
      <c r="J12" s="67" t="n">
        <f aca="false">G12*3.8235866717</f>
        <v>89575903.5036279</v>
      </c>
      <c r="K12" s="9" t="n">
        <v>414371</v>
      </c>
      <c r="L12" s="67"/>
      <c r="M12" s="67" t="n">
        <f aca="false">F12*2.511711692</f>
        <v>363306.12526322</v>
      </c>
      <c r="Q12" s="67"/>
      <c r="R12" s="67"/>
      <c r="S12" s="67"/>
      <c r="X12" s="67"/>
    </row>
    <row r="13" customFormat="false" ht="12.8" hidden="false" customHeight="false" outlineLevel="0" collapsed="false">
      <c r="A13" s="159" t="s">
        <v>234</v>
      </c>
      <c r="B13" s="159" t="n">
        <v>2016</v>
      </c>
      <c r="C13" s="5" t="n">
        <v>1</v>
      </c>
      <c r="D13" s="159" t="n">
        <v>165</v>
      </c>
      <c r="E13" s="161" t="n">
        <f aca="false">central_SIPA_income!B6</f>
        <v>19153281.0629158</v>
      </c>
      <c r="F13" s="161" t="n">
        <f aca="false">central_SIPA_income!I6</f>
        <v>139315.632882832</v>
      </c>
      <c r="G13" s="8" t="n">
        <f aca="false">E13-F13*0.7</f>
        <v>19055760.1198978</v>
      </c>
      <c r="H13" s="8" t="n">
        <v>71384639</v>
      </c>
      <c r="I13" s="8"/>
      <c r="J13" s="8" t="n">
        <f aca="false">G13*3.8235866717</f>
        <v>72861350.4135536</v>
      </c>
      <c r="K13" s="6" t="n">
        <v>399060</v>
      </c>
      <c r="L13" s="8"/>
      <c r="M13" s="8" t="n">
        <f aca="false">F13*2.511711692</f>
        <v>349920.70399019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  <c r="BJ13" s="159"/>
      <c r="BK13" s="159"/>
      <c r="BL13" s="159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3" t="n">
        <f aca="false">central_SIPA_income!B7</f>
        <v>21857213.2641064</v>
      </c>
      <c r="F14" s="163" t="n">
        <f aca="false">central_SIPA_income!I7</f>
        <v>135417.02832844</v>
      </c>
      <c r="G14" s="67" t="n">
        <f aca="false">E14-F14*0.7</f>
        <v>21762421.3442765</v>
      </c>
      <c r="H14" s="67" t="n">
        <v>78650764</v>
      </c>
      <c r="I14" s="67"/>
      <c r="J14" s="67" t="n">
        <f aca="false">G14*3.8235866717</f>
        <v>83210504.1958952</v>
      </c>
      <c r="K14" s="9" t="n">
        <v>377742</v>
      </c>
      <c r="L14" s="67"/>
      <c r="M14" s="67" t="n">
        <f aca="false">F14*2.511711692</f>
        <v>340128.533348437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3" t="n">
        <f aca="false">central_SIPA_income!B8</f>
        <v>19215169.9458099</v>
      </c>
      <c r="F15" s="163" t="n">
        <f aca="false">central_SIPA_income!I8</f>
        <v>143638.968946757</v>
      </c>
      <c r="G15" s="67" t="n">
        <f aca="false">E15-F15*0.7</f>
        <v>19114622.6675472</v>
      </c>
      <c r="H15" s="67" t="n">
        <v>72210474</v>
      </c>
      <c r="I15" s="67"/>
      <c r="J15" s="67" t="n">
        <f aca="false">G15*3.8235866717</f>
        <v>73086416.466208</v>
      </c>
      <c r="K15" s="9" t="n">
        <v>375488</v>
      </c>
      <c r="L15" s="67"/>
      <c r="M15" s="67" t="n">
        <f aca="false">F15*2.511711692</f>
        <v>360779.677730395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3" t="n">
        <f aca="false">central_SIPA_income!B9</f>
        <v>22585007.4703965</v>
      </c>
      <c r="F16" s="163" t="n">
        <f aca="false">central_SIPA_income!I9</f>
        <v>144531.021624542</v>
      </c>
      <c r="G16" s="67" t="n">
        <f aca="false">E16-F16*0.7</f>
        <v>22483835.7552593</v>
      </c>
      <c r="H16" s="67" t="n">
        <v>79983678</v>
      </c>
      <c r="I16" s="67"/>
      <c r="J16" s="67" t="n">
        <f aca="false">G16*3.8235866717</f>
        <v>85968894.7225016</v>
      </c>
      <c r="K16" s="9" t="n">
        <v>355397</v>
      </c>
      <c r="L16" s="67"/>
      <c r="M16" s="67" t="n">
        <f aca="false">F16*2.511711692</f>
        <v>363020.256871067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9"/>
      <c r="B17" s="159" t="n">
        <v>2017</v>
      </c>
      <c r="C17" s="5" t="n">
        <v>1</v>
      </c>
      <c r="D17" s="159" t="n">
        <v>169</v>
      </c>
      <c r="E17" s="161" t="n">
        <f aca="false">central_SIPA_income!B10</f>
        <v>19533783.8584636</v>
      </c>
      <c r="F17" s="161" t="n">
        <f aca="false">central_SIPA_income!I10</f>
        <v>122346.756582245</v>
      </c>
      <c r="G17" s="8" t="n">
        <f aca="false">E17-F17*0.7</f>
        <v>19448141.128856</v>
      </c>
      <c r="H17" s="8" t="n">
        <v>74434596</v>
      </c>
      <c r="I17" s="8"/>
      <c r="J17" s="8" t="n">
        <f aca="false">G17*3.8235866717</f>
        <v>74361653.2096345</v>
      </c>
      <c r="K17" s="6" t="n">
        <v>462191</v>
      </c>
      <c r="L17" s="8"/>
      <c r="M17" s="8" t="n">
        <f aca="false">F17*2.511711692</f>
        <v>307299.778985902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  <c r="BJ17" s="159"/>
      <c r="BK17" s="159"/>
      <c r="BL17" s="159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3" t="n">
        <f aca="false">central_SIPA_income!B11</f>
        <v>23184198.0928763</v>
      </c>
      <c r="F18" s="163" t="n">
        <f aca="false">central_SIPA_income!I11</f>
        <v>129644.505564317</v>
      </c>
      <c r="G18" s="67" t="n">
        <f aca="false">E18-F18*0.7</f>
        <v>23093446.9389812</v>
      </c>
      <c r="H18" s="67" t="n">
        <v>80479757</v>
      </c>
      <c r="I18" s="67"/>
      <c r="J18" s="67" t="n">
        <f aca="false">G18*3.8235866717</f>
        <v>88299795.9194998</v>
      </c>
      <c r="K18" s="9" t="n">
        <v>458270</v>
      </c>
      <c r="L18" s="67"/>
      <c r="M18" s="67" t="n">
        <f aca="false">F18*2.511711692</f>
        <v>325629.620429455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3" t="n">
        <f aca="false">central_SIPA_income!B12</f>
        <v>20542851.5621216</v>
      </c>
      <c r="F19" s="163" t="n">
        <f aca="false">central_SIPA_income!I12</f>
        <v>138597.576903819</v>
      </c>
      <c r="G19" s="67" t="n">
        <f aca="false">E19-F19*0.7</f>
        <v>20445833.258289</v>
      </c>
      <c r="H19" s="67" t="n">
        <v>73976782</v>
      </c>
      <c r="I19" s="67"/>
      <c r="J19" s="67" t="n">
        <f aca="false">G19*3.8235866717</f>
        <v>78176415.5381942</v>
      </c>
      <c r="K19" s="9" t="n">
        <v>489074</v>
      </c>
      <c r="L19" s="67"/>
      <c r="M19" s="67" t="n">
        <f aca="false">F19*2.511711692</f>
        <v>348117.15439219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3" t="n">
        <f aca="false">central_SIPA_income!B13</f>
        <v>24252373.7599014</v>
      </c>
      <c r="F20" s="163" t="n">
        <f aca="false">central_SIPA_income!I13</f>
        <v>140143.065168911</v>
      </c>
      <c r="G20" s="67" t="n">
        <f aca="false">E20-F20*0.7</f>
        <v>24154273.6142832</v>
      </c>
      <c r="H20" s="67" t="n">
        <v>82408987.5633976</v>
      </c>
      <c r="I20" s="67"/>
      <c r="J20" s="67" t="n">
        <f aca="false">G20*3.8235866717</f>
        <v>92355958.6561681</v>
      </c>
      <c r="K20" s="9"/>
      <c r="L20" s="67"/>
      <c r="M20" s="67" t="n">
        <f aca="false">F20*2.511711692</f>
        <v>351998.975337471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9"/>
      <c r="B21" s="159" t="n">
        <v>2018</v>
      </c>
      <c r="C21" s="5" t="n">
        <v>1</v>
      </c>
      <c r="D21" s="159" t="n">
        <v>173</v>
      </c>
      <c r="E21" s="161" t="n">
        <f aca="false">central_SIPA_income!B14</f>
        <v>19363802.8731975</v>
      </c>
      <c r="F21" s="161" t="n">
        <f aca="false">central_SIPA_income!I14</f>
        <v>123938.240955641</v>
      </c>
      <c r="G21" s="8" t="n">
        <f aca="false">E21-F21*0.7</f>
        <v>19277046.1045286</v>
      </c>
      <c r="H21" s="8"/>
      <c r="I21" s="8"/>
      <c r="J21" s="8" t="n">
        <f aca="false">G21*3.8235866717</f>
        <v>73707456.5550218</v>
      </c>
      <c r="K21" s="6"/>
      <c r="L21" s="8"/>
      <c r="M21" s="8" t="n">
        <f aca="false">F21*2.511711692</f>
        <v>311297.128894197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  <c r="BB21" s="159"/>
      <c r="BC21" s="159"/>
      <c r="BD21" s="159"/>
      <c r="BE21" s="159"/>
      <c r="BF21" s="159"/>
      <c r="BG21" s="159"/>
      <c r="BH21" s="159"/>
      <c r="BI21" s="159"/>
      <c r="BJ21" s="159"/>
      <c r="BK21" s="159"/>
      <c r="BL21" s="159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3" t="n">
        <f aca="false">central_SIPA_income!B15</f>
        <v>21991144.8761269</v>
      </c>
      <c r="F22" s="163" t="n">
        <f aca="false">central_SIPA_income!I15</f>
        <v>128194.98488325</v>
      </c>
      <c r="G22" s="67" t="n">
        <f aca="false">E22-F22*0.7</f>
        <v>21901408.3867087</v>
      </c>
      <c r="H22" s="67"/>
      <c r="I22" s="67"/>
      <c r="J22" s="67" t="n">
        <f aca="false">G22*3.8235866717</f>
        <v>83741933.1988778</v>
      </c>
      <c r="K22" s="9"/>
      <c r="L22" s="67"/>
      <c r="M22" s="67" t="n">
        <f aca="false">F22*2.511711692</f>
        <v>321988.842387022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3" t="n">
        <f aca="false">central_SIPA_income!B16</f>
        <v>18235645.224442</v>
      </c>
      <c r="F23" s="163" t="n">
        <f aca="false">central_SIPA_income!I16</f>
        <v>114951.911089814</v>
      </c>
      <c r="G23" s="67" t="n">
        <f aca="false">E23-F23*0.7</f>
        <v>18155178.8866792</v>
      </c>
      <c r="H23" s="67"/>
      <c r="I23" s="67"/>
      <c r="J23" s="67" t="n">
        <f aca="false">G23*3.8235866717</f>
        <v>69417900.0134358</v>
      </c>
      <c r="K23" s="9"/>
      <c r="L23" s="67"/>
      <c r="M23" s="67" t="n">
        <f aca="false">F23*2.511711692</f>
        <v>288726.05910203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3" t="n">
        <f aca="false">central_SIPA_income!B17</f>
        <v>20080887.7929642</v>
      </c>
      <c r="F24" s="163" t="n">
        <f aca="false">central_SIPA_income!I17</f>
        <v>113858.881260517</v>
      </c>
      <c r="G24" s="67" t="n">
        <f aca="false">E24-F24*0.7</f>
        <v>20001186.5760818</v>
      </c>
      <c r="H24" s="67"/>
      <c r="I24" s="67"/>
      <c r="J24" s="67" t="n">
        <f aca="false">G24*3.8235866717</f>
        <v>76476270.4104914</v>
      </c>
      <c r="K24" s="9"/>
      <c r="L24" s="67"/>
      <c r="M24" s="67" t="n">
        <f aca="false">F24*2.511711692</f>
        <v>285980.68330008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9"/>
      <c r="B25" s="159" t="n">
        <v>2019</v>
      </c>
      <c r="C25" s="5" t="n">
        <v>1</v>
      </c>
      <c r="D25" s="159" t="n">
        <v>177</v>
      </c>
      <c r="E25" s="161" t="n">
        <f aca="false">central_SIPA_income!B18</f>
        <v>15939455.3253429</v>
      </c>
      <c r="F25" s="161" t="n">
        <f aca="false">central_SIPA_income!I18</f>
        <v>109595.017329619</v>
      </c>
      <c r="G25" s="8" t="n">
        <f aca="false">E25-F25*0.7</f>
        <v>15862738.8132122</v>
      </c>
      <c r="H25" s="8"/>
      <c r="I25" s="8"/>
      <c r="J25" s="8" t="n">
        <f aca="false">G25*3.8235866717</f>
        <v>60652556.7028565</v>
      </c>
      <c r="K25" s="6"/>
      <c r="L25" s="8"/>
      <c r="M25" s="8" t="n">
        <f aca="false">F25*2.511711692</f>
        <v>275271.086411746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  <c r="BB25" s="159"/>
      <c r="BC25" s="159"/>
      <c r="BD25" s="159"/>
      <c r="BE25" s="159"/>
      <c r="BF25" s="159"/>
      <c r="BG25" s="159"/>
      <c r="BH25" s="159"/>
      <c r="BI25" s="159"/>
      <c r="BJ25" s="159"/>
      <c r="BK25" s="159"/>
      <c r="BL25" s="159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3" t="n">
        <f aca="false">central_SIPA_income!B19</f>
        <v>18843330.2723496</v>
      </c>
      <c r="F26" s="163" t="n">
        <f aca="false">central_SIPA_income!I19</f>
        <v>107810.670661791</v>
      </c>
      <c r="G26" s="67" t="n">
        <f aca="false">E26-F26*0.7</f>
        <v>18767862.8028863</v>
      </c>
      <c r="H26" s="67" t="n">
        <v>1000</v>
      </c>
      <c r="I26" s="67"/>
      <c r="J26" s="67" t="n">
        <f aca="false">G26*3.8235866717</f>
        <v>71760550.0694104</v>
      </c>
      <c r="K26" s="9"/>
      <c r="L26" s="67"/>
      <c r="M26" s="67" t="n">
        <f aca="false">F26*2.511711692</f>
        <v>270789.322023582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3" t="n">
        <f aca="false">central_SIPA_income!B20</f>
        <v>15786819.5136424</v>
      </c>
      <c r="F27" s="163" t="n">
        <f aca="false">central_SIPA_income!I20</f>
        <v>110759.347632462</v>
      </c>
      <c r="G27" s="67" t="n">
        <f aca="false">E27-F27*0.7</f>
        <v>15709287.9702997</v>
      </c>
      <c r="H27" s="67"/>
      <c r="I27" s="67"/>
      <c r="J27" s="67" t="n">
        <f aca="false">G27*3.8235866717</f>
        <v>60065824.1051349</v>
      </c>
      <c r="K27" s="9"/>
      <c r="L27" s="67"/>
      <c r="M27" s="67" t="n">
        <f aca="false">F27*2.511711692</f>
        <v>278195.548446746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3" t="n">
        <f aca="false">central_SIPA_income!B21</f>
        <v>17918399.3318476</v>
      </c>
      <c r="F28" s="163" t="n">
        <f aca="false">central_SIPA_income!I21</f>
        <v>108218.534622524</v>
      </c>
      <c r="G28" s="67" t="n">
        <f aca="false">E28-F28*0.7</f>
        <v>17842646.3576118</v>
      </c>
      <c r="H28" s="67"/>
      <c r="I28" s="67"/>
      <c r="J28" s="67" t="n">
        <f aca="false">G28*3.8235866717</f>
        <v>68222904.8008211</v>
      </c>
      <c r="K28" s="9"/>
      <c r="L28" s="67"/>
      <c r="M28" s="67" t="n">
        <f aca="false">F28*2.511711692</f>
        <v>271813.758702501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9"/>
      <c r="B29" s="159" t="n">
        <v>2020</v>
      </c>
      <c r="C29" s="5" t="n">
        <v>1</v>
      </c>
      <c r="D29" s="159" t="n">
        <v>181</v>
      </c>
      <c r="E29" s="161" t="n">
        <f aca="false">central_SIPA_income!B22</f>
        <v>16434641.4004198</v>
      </c>
      <c r="F29" s="161" t="n">
        <f aca="false">central_SIPA_income!I22</f>
        <v>114223.960654247</v>
      </c>
      <c r="G29" s="8" t="n">
        <f aca="false">E29-F29*0.7</f>
        <v>16354684.6279618</v>
      </c>
      <c r="H29" s="8"/>
      <c r="I29" s="8"/>
      <c r="J29" s="8" t="n">
        <f aca="false">G29*3.8235866717</f>
        <v>62533554.1633317</v>
      </c>
      <c r="K29" s="6"/>
      <c r="L29" s="8"/>
      <c r="M29" s="8" t="n">
        <f aca="false">F29*2.511711692</f>
        <v>286897.657481821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3" t="n">
        <f aca="false">central_SIPA_income!B23</f>
        <v>18373368.2973328</v>
      </c>
      <c r="F30" s="163" t="n">
        <f aca="false">central_SIPA_income!I23</f>
        <v>83215.8664771378</v>
      </c>
      <c r="G30" s="67" t="n">
        <f aca="false">E30-F30*0.7</f>
        <v>18315117.1907988</v>
      </c>
      <c r="H30" s="67"/>
      <c r="I30" s="67"/>
      <c r="J30" s="67" t="n">
        <f aca="false">G30*3.8235866717</f>
        <v>70029437.981362</v>
      </c>
      <c r="K30" s="9"/>
      <c r="L30" s="67"/>
      <c r="M30" s="67" t="n">
        <f aca="false">F30*2.511711692</f>
        <v>209014.264790538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3" t="n">
        <f aca="false">central_SIPA_income!B24</f>
        <v>15655197.28434</v>
      </c>
      <c r="F31" s="163" t="n">
        <f aca="false">central_SIPA_income!I24</f>
        <v>84583.9362415246</v>
      </c>
      <c r="G31" s="67" t="n">
        <f aca="false">E31-F31*0.7</f>
        <v>15595988.528971</v>
      </c>
      <c r="H31" s="67"/>
      <c r="I31" s="67"/>
      <c r="J31" s="67" t="n">
        <f aca="false">G31*3.8235866717</f>
        <v>59632613.8713595</v>
      </c>
      <c r="K31" s="9"/>
      <c r="L31" s="67"/>
      <c r="M31" s="67" t="n">
        <f aca="false">F31*2.511711692</f>
        <v>212450.46161322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3" t="n">
        <f aca="false">central_SIPA_income!B25</f>
        <v>18865848.6248469</v>
      </c>
      <c r="F32" s="163" t="n">
        <f aca="false">central_SIPA_income!I25</f>
        <v>91514.8054824357</v>
      </c>
      <c r="G32" s="67" t="n">
        <f aca="false">E32-F32*0.7</f>
        <v>18801788.2610091</v>
      </c>
      <c r="H32" s="67"/>
      <c r="I32" s="67"/>
      <c r="J32" s="67" t="n">
        <f aca="false">G32*3.8235866717</f>
        <v>71890266.9989201</v>
      </c>
      <c r="K32" s="9"/>
      <c r="L32" s="67"/>
      <c r="M32" s="67" t="n">
        <f aca="false">F32*2.511711692</f>
        <v>229858.806921339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9"/>
      <c r="B33" s="159" t="n">
        <v>2021</v>
      </c>
      <c r="C33" s="5" t="n">
        <v>1</v>
      </c>
      <c r="D33" s="159" t="n">
        <v>185</v>
      </c>
      <c r="E33" s="161" t="n">
        <f aca="false">central_SIPA_income!B26</f>
        <v>16677285.6017937</v>
      </c>
      <c r="F33" s="161" t="n">
        <f aca="false">central_SIPA_income!I26</f>
        <v>99342.3032356052</v>
      </c>
      <c r="G33" s="8" t="n">
        <f aca="false">E33-F33*0.7</f>
        <v>16607745.9895288</v>
      </c>
      <c r="H33" s="8"/>
      <c r="I33" s="8"/>
      <c r="J33" s="8" t="n">
        <f aca="false">G33*3.8235866717</f>
        <v>63501156.2125415</v>
      </c>
      <c r="K33" s="6"/>
      <c r="L33" s="8"/>
      <c r="M33" s="8" t="n">
        <f aca="false">F33*2.511711692</f>
        <v>249519.224547079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159"/>
      <c r="BL33" s="159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3" t="n">
        <f aca="false">central_SIPA_income!B27</f>
        <v>19680899.222689</v>
      </c>
      <c r="F34" s="163" t="n">
        <f aca="false">central_SIPA_income!I27</f>
        <v>97163.1557332652</v>
      </c>
      <c r="G34" s="67" t="n">
        <f aca="false">E34-F34*0.7</f>
        <v>19612885.0136757</v>
      </c>
      <c r="H34" s="67"/>
      <c r="I34" s="67"/>
      <c r="J34" s="67" t="n">
        <f aca="false">G34*3.8235866717</f>
        <v>74991565.7318751</v>
      </c>
      <c r="K34" s="9"/>
      <c r="L34" s="67"/>
      <c r="M34" s="67" t="n">
        <f aca="false">F34*2.511711692</f>
        <v>244045.834286859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3" t="n">
        <f aca="false">central_SIPA_income!B28</f>
        <v>17301081.4415623</v>
      </c>
      <c r="F35" s="163" t="n">
        <f aca="false">central_SIPA_income!I28</f>
        <v>100707.351853886</v>
      </c>
      <c r="G35" s="67" t="n">
        <f aca="false">E35-F35*0.7</f>
        <v>17230586.2952646</v>
      </c>
      <c r="H35" s="67"/>
      <c r="I35" s="67"/>
      <c r="J35" s="67" t="n">
        <f aca="false">G35*3.8235866717</f>
        <v>65882640.1041504</v>
      </c>
      <c r="K35" s="9"/>
      <c r="L35" s="67"/>
      <c r="M35" s="67" t="n">
        <f aca="false">F35*2.511711692</f>
        <v>252947.833121764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3" t="n">
        <f aca="false">central_SIPA_income!B29</f>
        <v>20516350.2815001</v>
      </c>
      <c r="F36" s="163" t="n">
        <f aca="false">central_SIPA_income!I29</f>
        <v>95841.8521455374</v>
      </c>
      <c r="G36" s="67" t="n">
        <f aca="false">E36-F36*0.7</f>
        <v>20449260.9849982</v>
      </c>
      <c r="H36" s="67"/>
      <c r="I36" s="67"/>
      <c r="J36" s="67" t="n">
        <f aca="false">G36*3.8235866717</f>
        <v>78189521.748354</v>
      </c>
      <c r="K36" s="9"/>
      <c r="L36" s="67"/>
      <c r="M36" s="67" t="n">
        <f aca="false">F36*2.511711692</f>
        <v>240727.100616882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9"/>
      <c r="B37" s="159" t="n">
        <v>2022</v>
      </c>
      <c r="C37" s="5" t="n">
        <v>1</v>
      </c>
      <c r="D37" s="159" t="n">
        <v>189</v>
      </c>
      <c r="E37" s="161" t="n">
        <f aca="false">central_SIPA_income!B30</f>
        <v>17849049.2200441</v>
      </c>
      <c r="F37" s="161" t="n">
        <f aca="false">central_SIPA_income!I30</f>
        <v>102453.351952181</v>
      </c>
      <c r="G37" s="8" t="n">
        <f aca="false">E37-F37*0.7</f>
        <v>17777331.8736776</v>
      </c>
      <c r="H37" s="8"/>
      <c r="I37" s="8"/>
      <c r="J37" s="8" t="n">
        <f aca="false">G37*3.8235866717</f>
        <v>67973169.2105812</v>
      </c>
      <c r="K37" s="6"/>
      <c r="L37" s="8"/>
      <c r="M37" s="8" t="n">
        <f aca="false">F37*2.511711692</f>
        <v>257333.281982884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59"/>
      <c r="BG37" s="159"/>
      <c r="BH37" s="159"/>
      <c r="BI37" s="159"/>
      <c r="BJ37" s="159"/>
      <c r="BK37" s="159"/>
      <c r="BL37" s="159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3" t="n">
        <f aca="false">central_SIPA_income!B31</f>
        <v>21096365.7525528</v>
      </c>
      <c r="F38" s="163" t="n">
        <f aca="false">central_SIPA_income!I31</f>
        <v>99236.5554857348</v>
      </c>
      <c r="G38" s="67" t="n">
        <f aca="false">E38-F38*0.7</f>
        <v>21026900.1637128</v>
      </c>
      <c r="H38" s="67"/>
      <c r="I38" s="67"/>
      <c r="J38" s="67" t="n">
        <f aca="false">G38*3.8235866717</f>
        <v>80398175.2131388</v>
      </c>
      <c r="K38" s="9"/>
      <c r="L38" s="67"/>
      <c r="M38" s="67" t="n">
        <f aca="false">F38*2.511711692</f>
        <v>249253.616687327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3" t="n">
        <f aca="false">central_SIPA_income!B32</f>
        <v>18392507.7277259</v>
      </c>
      <c r="F39" s="163" t="n">
        <f aca="false">central_SIPA_income!I32</f>
        <v>100197.828241596</v>
      </c>
      <c r="G39" s="67" t="n">
        <f aca="false">E39-F39*0.7</f>
        <v>18322369.2479568</v>
      </c>
      <c r="H39" s="67"/>
      <c r="I39" s="67"/>
      <c r="J39" s="67" t="n">
        <f aca="false">G39*3.8235866717</f>
        <v>70057166.8504537</v>
      </c>
      <c r="K39" s="9"/>
      <c r="L39" s="67"/>
      <c r="M39" s="67" t="n">
        <f aca="false">F39*2.511711692</f>
        <v>251668.056707424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3" t="n">
        <f aca="false">central_SIPA_income!B33</f>
        <v>21367141.4366787</v>
      </c>
      <c r="F40" s="163" t="n">
        <f aca="false">central_SIPA_income!I33</f>
        <v>100451.397263362</v>
      </c>
      <c r="G40" s="67" t="n">
        <f aca="false">E40-F40*0.7</f>
        <v>21296825.4585944</v>
      </c>
      <c r="H40" s="67"/>
      <c r="I40" s="67"/>
      <c r="J40" s="67" t="n">
        <f aca="false">G40*3.8235866717</f>
        <v>81430257.9730026</v>
      </c>
      <c r="K40" s="9"/>
      <c r="L40" s="67"/>
      <c r="M40" s="67" t="n">
        <f aca="false">F40*2.511711692</f>
        <v>252304.948984124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9"/>
      <c r="B41" s="159" t="n">
        <v>2023</v>
      </c>
      <c r="C41" s="5" t="n">
        <v>1</v>
      </c>
      <c r="D41" s="159" t="n">
        <v>193</v>
      </c>
      <c r="E41" s="161" t="n">
        <f aca="false">central_SIPA_income!B34</f>
        <v>18758834.9029623</v>
      </c>
      <c r="F41" s="161" t="n">
        <f aca="false">central_SIPA_income!I34</f>
        <v>102436.438112631</v>
      </c>
      <c r="G41" s="8" t="n">
        <f aca="false">E41-F41*0.7</f>
        <v>18687129.3962835</v>
      </c>
      <c r="H41" s="8"/>
      <c r="I41" s="8"/>
      <c r="J41" s="8" t="n">
        <f aca="false">G41*3.8235866717</f>
        <v>71451858.8919629</v>
      </c>
      <c r="K41" s="6"/>
      <c r="L41" s="8"/>
      <c r="M41" s="8" t="n">
        <f aca="false">F41*2.511711692</f>
        <v>257290.799294331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59"/>
      <c r="BD41" s="159"/>
      <c r="BE41" s="159"/>
      <c r="BF41" s="159"/>
      <c r="BG41" s="159"/>
      <c r="BH41" s="159"/>
      <c r="BI41" s="159"/>
      <c r="BJ41" s="159"/>
      <c r="BK41" s="159"/>
      <c r="BL41" s="159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3" t="n">
        <f aca="false">central_SIPA_income!B35</f>
        <v>21869936.0748096</v>
      </c>
      <c r="F42" s="163" t="n">
        <f aca="false">central_SIPA_income!I35</f>
        <v>105216.225147747</v>
      </c>
      <c r="G42" s="67" t="n">
        <f aca="false">E42-F42*0.7</f>
        <v>21796284.7172062</v>
      </c>
      <c r="H42" s="67"/>
      <c r="I42" s="67"/>
      <c r="J42" s="67" t="n">
        <f aca="false">G42*3.8235866717</f>
        <v>83339983.7372881</v>
      </c>
      <c r="K42" s="9"/>
      <c r="L42" s="67"/>
      <c r="M42" s="67" t="n">
        <f aca="false">F42*2.511711692</f>
        <v>264272.822891701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3" t="n">
        <f aca="false">central_SIPA_income!B36</f>
        <v>19251621.9598117</v>
      </c>
      <c r="F43" s="163" t="n">
        <f aca="false">central_SIPA_income!I36</f>
        <v>106723.611488606</v>
      </c>
      <c r="G43" s="67" t="n">
        <f aca="false">E43-F43*0.7</f>
        <v>19176915.4317697</v>
      </c>
      <c r="H43" s="67"/>
      <c r="I43" s="67"/>
      <c r="J43" s="67" t="n">
        <f aca="false">G43*3.8235866717</f>
        <v>73324598.2492327</v>
      </c>
      <c r="K43" s="9"/>
      <c r="L43" s="67"/>
      <c r="M43" s="67" t="n">
        <f aca="false">F43*2.511711692</f>
        <v>268058.942788396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3" t="n">
        <f aca="false">central_SIPA_income!B37</f>
        <v>22610347.7944188</v>
      </c>
      <c r="F44" s="163" t="n">
        <f aca="false">central_SIPA_income!I37</f>
        <v>102753.354933507</v>
      </c>
      <c r="G44" s="67" t="n">
        <f aca="false">E44-F44*0.7</f>
        <v>22538420.4459653</v>
      </c>
      <c r="H44" s="67"/>
      <c r="I44" s="67"/>
      <c r="J44" s="67" t="n">
        <f aca="false">G44*3.8235866717</f>
        <v>86177604.0183638</v>
      </c>
      <c r="K44" s="9"/>
      <c r="L44" s="67"/>
      <c r="M44" s="67" t="n">
        <f aca="false">F44*2.511711692</f>
        <v>258086.802978715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9"/>
      <c r="B45" s="159" t="n">
        <v>2024</v>
      </c>
      <c r="C45" s="5" t="n">
        <v>1</v>
      </c>
      <c r="D45" s="159" t="n">
        <v>197</v>
      </c>
      <c r="E45" s="161" t="n">
        <f aca="false">central_SIPA_income!B38</f>
        <v>19855420.5255124</v>
      </c>
      <c r="F45" s="161" t="n">
        <f aca="false">central_SIPA_income!I38</f>
        <v>103218.834578652</v>
      </c>
      <c r="G45" s="8" t="n">
        <f aca="false">E45-F45*0.7</f>
        <v>19783167.3413074</v>
      </c>
      <c r="H45" s="8"/>
      <c r="I45" s="8"/>
      <c r="J45" s="8" t="n">
        <f aca="false">G45*3.8235866717</f>
        <v>75642654.9702336</v>
      </c>
      <c r="K45" s="6"/>
      <c r="L45" s="8"/>
      <c r="M45" s="8" t="n">
        <f aca="false">F45*2.511711692</f>
        <v>259255.953645814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9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59"/>
      <c r="BD45" s="159"/>
      <c r="BE45" s="159"/>
      <c r="BF45" s="159"/>
      <c r="BG45" s="159"/>
      <c r="BH45" s="159"/>
      <c r="BI45" s="159"/>
      <c r="BJ45" s="159"/>
      <c r="BK45" s="159"/>
      <c r="BL45" s="159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3" t="n">
        <f aca="false">central_SIPA_income!B39</f>
        <v>23128372.1736535</v>
      </c>
      <c r="F46" s="163" t="n">
        <f aca="false">central_SIPA_income!I39</f>
        <v>103137.352605414</v>
      </c>
      <c r="G46" s="67" t="n">
        <f aca="false">E46-F46*0.7</f>
        <v>23056176.0268297</v>
      </c>
      <c r="H46" s="67"/>
      <c r="I46" s="67"/>
      <c r="J46" s="67" t="n">
        <f aca="false">G46*3.8235866717</f>
        <v>88157287.3565553</v>
      </c>
      <c r="K46" s="9"/>
      <c r="L46" s="67"/>
      <c r="M46" s="67" t="n">
        <f aca="false">F46*2.511711692</f>
        <v>259051.294420944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3" t="n">
        <f aca="false">central_SIPA_income!B40</f>
        <v>20404983.4685688</v>
      </c>
      <c r="F47" s="163" t="n">
        <f aca="false">central_SIPA_income!I40</f>
        <v>102652.484885899</v>
      </c>
      <c r="G47" s="67" t="n">
        <f aca="false">E47-F47*0.7</f>
        <v>20333126.7291486</v>
      </c>
      <c r="H47" s="67"/>
      <c r="I47" s="67"/>
      <c r="J47" s="67" t="n">
        <f aca="false">G47*3.8235866717</f>
        <v>77745472.3555597</v>
      </c>
      <c r="K47" s="9"/>
      <c r="L47" s="67"/>
      <c r="M47" s="67" t="n">
        <f aca="false">F47*2.511711692</f>
        <v>257833.446500766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3" t="n">
        <f aca="false">central_SIPA_income!B41</f>
        <v>23888232.6796372</v>
      </c>
      <c r="F48" s="163" t="n">
        <f aca="false">central_SIPA_income!I41</f>
        <v>102238.214117069</v>
      </c>
      <c r="G48" s="67" t="n">
        <f aca="false">E48-F48*0.7</f>
        <v>23816665.9297553</v>
      </c>
      <c r="H48" s="67"/>
      <c r="I48" s="67"/>
      <c r="J48" s="67" t="n">
        <f aca="false">G48*3.8235866717</f>
        <v>91065086.4133437</v>
      </c>
      <c r="K48" s="9"/>
      <c r="L48" s="67"/>
      <c r="M48" s="67" t="n">
        <f aca="false">F48*2.511711692</f>
        <v>256792.917767041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9"/>
      <c r="B49" s="159" t="n">
        <v>2025</v>
      </c>
      <c r="C49" s="5" t="n">
        <v>1</v>
      </c>
      <c r="D49" s="159" t="n">
        <v>201</v>
      </c>
      <c r="E49" s="161" t="n">
        <f aca="false">central_SIPA_income!B42</f>
        <v>20816627.7898463</v>
      </c>
      <c r="F49" s="161" t="n">
        <f aca="false">central_SIPA_income!I42</f>
        <v>103909.625075339</v>
      </c>
      <c r="G49" s="8" t="n">
        <f aca="false">E49-F49*0.7</f>
        <v>20743891.0522935</v>
      </c>
      <c r="H49" s="8"/>
      <c r="I49" s="8"/>
      <c r="J49" s="8" t="n">
        <f aca="false">G49*3.8235866717</f>
        <v>79316065.3467465</v>
      </c>
      <c r="K49" s="6"/>
      <c r="L49" s="8"/>
      <c r="M49" s="8" t="n">
        <f aca="false">F49*2.511711692</f>
        <v>260991.020213065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9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59"/>
      <c r="BG49" s="159"/>
      <c r="BH49" s="159"/>
      <c r="BI49" s="159"/>
      <c r="BJ49" s="159"/>
      <c r="BK49" s="159"/>
      <c r="BL49" s="159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3" t="n">
        <f aca="false">central_SIPA_income!B43</f>
        <v>24275627.4033175</v>
      </c>
      <c r="F50" s="163" t="n">
        <f aca="false">central_SIPA_income!I43</f>
        <v>107258.874441032</v>
      </c>
      <c r="G50" s="67" t="n">
        <f aca="false">E50-F50*0.7</f>
        <v>24200546.1912088</v>
      </c>
      <c r="H50" s="67"/>
      <c r="I50" s="67"/>
      <c r="J50" s="67" t="n">
        <f aca="false">G50*3.8235866717</f>
        <v>92532885.8645663</v>
      </c>
      <c r="K50" s="9"/>
      <c r="L50" s="67"/>
      <c r="M50" s="67" t="n">
        <f aca="false">F50*2.511711692</f>
        <v>269403.3690043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3" t="n">
        <f aca="false">central_SIPA_income!B44</f>
        <v>21323423.0459841</v>
      </c>
      <c r="F51" s="163" t="n">
        <f aca="false">central_SIPA_income!I44</f>
        <v>109053.995277332</v>
      </c>
      <c r="G51" s="67" t="n">
        <f aca="false">E51-F51*0.7</f>
        <v>21247085.24929</v>
      </c>
      <c r="H51" s="67"/>
      <c r="I51" s="67"/>
      <c r="J51" s="67" t="n">
        <f aca="false">G51*3.8235866717</f>
        <v>81240071.9716587</v>
      </c>
      <c r="K51" s="9"/>
      <c r="L51" s="67"/>
      <c r="M51" s="67" t="n">
        <f aca="false">F51*2.511711692</f>
        <v>273912.194997388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3" t="n">
        <f aca="false">central_SIPA_income!B45</f>
        <v>25177670.4508729</v>
      </c>
      <c r="F52" s="163" t="n">
        <f aca="false">central_SIPA_income!I45</f>
        <v>108854.787355567</v>
      </c>
      <c r="G52" s="67" t="n">
        <f aca="false">E52-F52*0.7</f>
        <v>25101472.099724</v>
      </c>
      <c r="H52" s="67"/>
      <c r="I52" s="67"/>
      <c r="J52" s="67" t="n">
        <f aca="false">G52*3.8235866717</f>
        <v>95977654.1605541</v>
      </c>
      <c r="K52" s="9"/>
      <c r="L52" s="67"/>
      <c r="M52" s="67" t="n">
        <f aca="false">F52*2.511711692</f>
        <v>273411.842131152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9"/>
      <c r="B53" s="159" t="n">
        <v>2026</v>
      </c>
      <c r="C53" s="5" t="n">
        <v>1</v>
      </c>
      <c r="D53" s="159" t="n">
        <v>205</v>
      </c>
      <c r="E53" s="161" t="n">
        <f aca="false">central_SIPA_income!B46</f>
        <v>21943155.8887572</v>
      </c>
      <c r="F53" s="161" t="n">
        <f aca="false">central_SIPA_income!I46</f>
        <v>110643.108543137</v>
      </c>
      <c r="G53" s="8" t="n">
        <f aca="false">E53-F53*0.7</f>
        <v>21865705.712777</v>
      </c>
      <c r="H53" s="8"/>
      <c r="I53" s="8"/>
      <c r="J53" s="8" t="n">
        <f aca="false">G53*3.8235866717</f>
        <v>83605420.9306885</v>
      </c>
      <c r="K53" s="6"/>
      <c r="L53" s="8"/>
      <c r="M53" s="8" t="n">
        <f aca="false">F53*2.511711692</f>
        <v>277903.589367022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9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  <c r="AM53" s="159"/>
      <c r="AN53" s="159"/>
      <c r="AO53" s="159"/>
      <c r="AP53" s="159"/>
      <c r="AQ53" s="159"/>
      <c r="AR53" s="159"/>
      <c r="AS53" s="159"/>
      <c r="AT53" s="159"/>
      <c r="AU53" s="159"/>
      <c r="AV53" s="159"/>
      <c r="AW53" s="159"/>
      <c r="AX53" s="159"/>
      <c r="AY53" s="159"/>
      <c r="AZ53" s="159"/>
      <c r="BA53" s="159"/>
      <c r="BB53" s="159"/>
      <c r="BC53" s="159"/>
      <c r="BD53" s="159"/>
      <c r="BE53" s="159"/>
      <c r="BF53" s="159"/>
      <c r="BG53" s="159"/>
      <c r="BH53" s="159"/>
      <c r="BI53" s="159"/>
      <c r="BJ53" s="159"/>
      <c r="BK53" s="159"/>
      <c r="BL53" s="159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3" t="n">
        <f aca="false">central_SIPA_income!B47</f>
        <v>25558740.7637705</v>
      </c>
      <c r="F54" s="163" t="n">
        <f aca="false">central_SIPA_income!I47</f>
        <v>106712.77856505</v>
      </c>
      <c r="G54" s="67" t="n">
        <f aca="false">E54-F54*0.7</f>
        <v>25484041.818775</v>
      </c>
      <c r="H54" s="67"/>
      <c r="I54" s="67"/>
      <c r="J54" s="67" t="n">
        <f aca="false">G54*3.8235866717</f>
        <v>97440442.6393134</v>
      </c>
      <c r="K54" s="9"/>
      <c r="L54" s="67"/>
      <c r="M54" s="67" t="n">
        <f aca="false">F54*2.511711692</f>
        <v>268031.733607644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3" t="n">
        <f aca="false">central_SIPA_income!B48</f>
        <v>22276557.2513175</v>
      </c>
      <c r="F55" s="163" t="n">
        <f aca="false">central_SIPA_income!I48</f>
        <v>110561.203488672</v>
      </c>
      <c r="G55" s="67" t="n">
        <f aca="false">E55-F55*0.7</f>
        <v>22199164.4088754</v>
      </c>
      <c r="H55" s="67"/>
      <c r="I55" s="67"/>
      <c r="J55" s="67" t="n">
        <f aca="false">G55*3.8235866717</f>
        <v>84880429.1566531</v>
      </c>
      <c r="K55" s="9"/>
      <c r="L55" s="67"/>
      <c r="M55" s="67" t="n">
        <f aca="false">F55*2.511711692</f>
        <v>277697.867484088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3" t="n">
        <f aca="false">central_SIPA_income!B49</f>
        <v>26232740.8576233</v>
      </c>
      <c r="F56" s="163" t="n">
        <f aca="false">central_SIPA_income!I49</f>
        <v>105967.754241183</v>
      </c>
      <c r="G56" s="67" t="n">
        <f aca="false">E56-F56*0.7</f>
        <v>26158563.4296544</v>
      </c>
      <c r="H56" s="67"/>
      <c r="I56" s="67"/>
      <c r="J56" s="67" t="n">
        <f aca="false">G56*3.8235866717</f>
        <v>100019534.480446</v>
      </c>
      <c r="K56" s="9"/>
      <c r="L56" s="67"/>
      <c r="M56" s="67" t="n">
        <f aca="false">F56*2.511711692</f>
        <v>266160.447302561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9"/>
      <c r="B57" s="159" t="n">
        <v>2027</v>
      </c>
      <c r="C57" s="5" t="n">
        <v>1</v>
      </c>
      <c r="D57" s="159" t="n">
        <v>209</v>
      </c>
      <c r="E57" s="161" t="n">
        <f aca="false">central_SIPA_income!B50</f>
        <v>23016027.8338426</v>
      </c>
      <c r="F57" s="161" t="n">
        <f aca="false">central_SIPA_income!I50</f>
        <v>109332.253770373</v>
      </c>
      <c r="G57" s="8" t="n">
        <f aca="false">E57-F57*0.7</f>
        <v>22939495.2562033</v>
      </c>
      <c r="H57" s="8"/>
      <c r="I57" s="8"/>
      <c r="J57" s="8" t="n">
        <f aca="false">G57*3.8235866717</f>
        <v>87711148.3171444</v>
      </c>
      <c r="K57" s="6"/>
      <c r="L57" s="8"/>
      <c r="M57" s="8" t="n">
        <f aca="false">F57*2.511711692</f>
        <v>274611.100107756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9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59"/>
      <c r="AT57" s="159"/>
      <c r="AU57" s="159"/>
      <c r="AV57" s="159"/>
      <c r="AW57" s="159"/>
      <c r="AX57" s="159"/>
      <c r="AY57" s="159"/>
      <c r="AZ57" s="159"/>
      <c r="BA57" s="159"/>
      <c r="BB57" s="159"/>
      <c r="BC57" s="159"/>
      <c r="BD57" s="159"/>
      <c r="BE57" s="159"/>
      <c r="BF57" s="159"/>
      <c r="BG57" s="159"/>
      <c r="BH57" s="159"/>
      <c r="BI57" s="159"/>
      <c r="BJ57" s="159"/>
      <c r="BK57" s="159"/>
      <c r="BL57" s="159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3" t="n">
        <f aca="false">central_SIPA_income!B51</f>
        <v>26712501.591669</v>
      </c>
      <c r="F58" s="163" t="n">
        <f aca="false">central_SIPA_income!I51</f>
        <v>108401.15239224</v>
      </c>
      <c r="G58" s="67" t="n">
        <f aca="false">E58-F58*0.7</f>
        <v>26636620.7849944</v>
      </c>
      <c r="H58" s="67"/>
      <c r="I58" s="67"/>
      <c r="J58" s="67" t="n">
        <f aca="false">G58*3.8235866717</f>
        <v>101847428.212632</v>
      </c>
      <c r="K58" s="9"/>
      <c r="L58" s="67"/>
      <c r="M58" s="67" t="n">
        <f aca="false">F58*2.511711692</f>
        <v>272272.441889862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3" t="n">
        <f aca="false">central_SIPA_income!B52</f>
        <v>23405672.4388673</v>
      </c>
      <c r="F59" s="163" t="n">
        <f aca="false">central_SIPA_income!I52</f>
        <v>113658.254995534</v>
      </c>
      <c r="G59" s="67" t="n">
        <f aca="false">E59-F59*0.7</f>
        <v>23326111.6603705</v>
      </c>
      <c r="H59" s="67"/>
      <c r="I59" s="67"/>
      <c r="J59" s="67" t="n">
        <f aca="false">G59*3.8235866717</f>
        <v>89189409.6471785</v>
      </c>
      <c r="K59" s="9"/>
      <c r="L59" s="67"/>
      <c r="M59" s="67" t="n">
        <f aca="false">F59*2.511711692</f>
        <v>285476.767964599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3" t="n">
        <f aca="false">central_SIPA_income!B53</f>
        <v>27100194.2388423</v>
      </c>
      <c r="F60" s="163" t="n">
        <f aca="false">central_SIPA_income!I53</f>
        <v>113414.460072616</v>
      </c>
      <c r="G60" s="67" t="n">
        <f aca="false">E60-F60*0.7</f>
        <v>27020804.1167915</v>
      </c>
      <c r="H60" s="67"/>
      <c r="I60" s="67"/>
      <c r="J60" s="67" t="n">
        <f aca="false">G60*3.8235866717</f>
        <v>103316386.47958</v>
      </c>
      <c r="K60" s="9"/>
      <c r="L60" s="67"/>
      <c r="M60" s="67" t="n">
        <f aca="false">F60*2.511711692</f>
        <v>284864.425406256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9"/>
      <c r="B61" s="159" t="n">
        <v>2028</v>
      </c>
      <c r="C61" s="5" t="n">
        <v>1</v>
      </c>
      <c r="D61" s="159" t="n">
        <v>213</v>
      </c>
      <c r="E61" s="161" t="n">
        <f aca="false">central_SIPA_income!B54</f>
        <v>23745349.6398134</v>
      </c>
      <c r="F61" s="161" t="n">
        <f aca="false">central_SIPA_income!I54</f>
        <v>117730.461142556</v>
      </c>
      <c r="G61" s="8" t="n">
        <f aca="false">E61-F61*0.7</f>
        <v>23662938.3170136</v>
      </c>
      <c r="H61" s="8"/>
      <c r="I61" s="8"/>
      <c r="J61" s="8" t="n">
        <f aca="false">G61*3.8235866717</f>
        <v>90477295.5621923</v>
      </c>
      <c r="K61" s="6"/>
      <c r="L61" s="8"/>
      <c r="M61" s="8" t="n">
        <f aca="false">F61*2.511711692</f>
        <v>295704.97575631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9"/>
      <c r="Z61" s="159"/>
      <c r="AA61" s="159"/>
      <c r="AB61" s="159"/>
      <c r="AC61" s="159"/>
      <c r="AD61" s="159"/>
      <c r="AE61" s="159"/>
      <c r="AF61" s="159"/>
      <c r="AG61" s="159"/>
      <c r="AH61" s="159"/>
      <c r="AI61" s="159"/>
      <c r="AJ61" s="159"/>
      <c r="AK61" s="159"/>
      <c r="AL61" s="159"/>
      <c r="AM61" s="159"/>
      <c r="AN61" s="159"/>
      <c r="AO61" s="159"/>
      <c r="AP61" s="159"/>
      <c r="AQ61" s="159"/>
      <c r="AR61" s="159"/>
      <c r="AS61" s="159"/>
      <c r="AT61" s="159"/>
      <c r="AU61" s="159"/>
      <c r="AV61" s="159"/>
      <c r="AW61" s="159"/>
      <c r="AX61" s="159"/>
      <c r="AY61" s="159"/>
      <c r="AZ61" s="159"/>
      <c r="BA61" s="159"/>
      <c r="BB61" s="159"/>
      <c r="BC61" s="159"/>
      <c r="BD61" s="159"/>
      <c r="BE61" s="159"/>
      <c r="BF61" s="159"/>
      <c r="BG61" s="159"/>
      <c r="BH61" s="159"/>
      <c r="BI61" s="159"/>
      <c r="BJ61" s="159"/>
      <c r="BK61" s="159"/>
      <c r="BL61" s="159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3" t="n">
        <f aca="false">central_SIPA_income!B55</f>
        <v>27431719.1211753</v>
      </c>
      <c r="F62" s="163" t="n">
        <f aca="false">central_SIPA_income!I55</f>
        <v>120143.479618584</v>
      </c>
      <c r="G62" s="67" t="n">
        <f aca="false">E62-F62*0.7</f>
        <v>27347618.6854423</v>
      </c>
      <c r="H62" s="67"/>
      <c r="I62" s="67"/>
      <c r="J62" s="67" t="n">
        <f aca="false">G62*3.8235866717</f>
        <v>104565990.308391</v>
      </c>
      <c r="K62" s="9"/>
      <c r="L62" s="67"/>
      <c r="M62" s="67" t="n">
        <f aca="false">F62*2.511711692</f>
        <v>301765.782475561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3" t="n">
        <f aca="false">central_SIPA_income!B56</f>
        <v>24135348.7419783</v>
      </c>
      <c r="F63" s="163" t="n">
        <f aca="false">central_SIPA_income!I56</f>
        <v>122157.417112938</v>
      </c>
      <c r="G63" s="67" t="n">
        <f aca="false">E63-F63*0.7</f>
        <v>24049838.5499992</v>
      </c>
      <c r="H63" s="67"/>
      <c r="I63" s="67"/>
      <c r="J63" s="67" t="n">
        <f aca="false">G63*3.8235866717</f>
        <v>91956642.1363139</v>
      </c>
      <c r="K63" s="9"/>
      <c r="L63" s="67"/>
      <c r="M63" s="67" t="n">
        <f aca="false">F63*2.511711692</f>
        <v>306824.212827088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3" t="n">
        <f aca="false">central_SIPA_income!B57</f>
        <v>28014120.4375518</v>
      </c>
      <c r="F64" s="163" t="n">
        <f aca="false">central_SIPA_income!I57</f>
        <v>118234.34508839</v>
      </c>
      <c r="G64" s="67" t="n">
        <f aca="false">E64-F64*0.7</f>
        <v>27931356.3959899</v>
      </c>
      <c r="H64" s="67"/>
      <c r="I64" s="67"/>
      <c r="J64" s="67" t="n">
        <f aca="false">G64*3.8235866717</f>
        <v>106797962.038209</v>
      </c>
      <c r="K64" s="9"/>
      <c r="L64" s="67"/>
      <c r="M64" s="67" t="n">
        <f aca="false">F64*2.511711692</f>
        <v>296970.586954472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9"/>
      <c r="B65" s="159" t="n">
        <v>2029</v>
      </c>
      <c r="C65" s="5" t="n">
        <v>1</v>
      </c>
      <c r="D65" s="159" t="n">
        <v>217</v>
      </c>
      <c r="E65" s="161" t="n">
        <f aca="false">central_SIPA_income!B58</f>
        <v>24604865.693383</v>
      </c>
      <c r="F65" s="161" t="n">
        <f aca="false">central_SIPA_income!I58</f>
        <v>117997.637789946</v>
      </c>
      <c r="G65" s="8" t="n">
        <f aca="false">E65-F65*0.7</f>
        <v>24522267.34693</v>
      </c>
      <c r="H65" s="8"/>
      <c r="I65" s="8"/>
      <c r="J65" s="8" t="n">
        <f aca="false">G65*3.8235866717</f>
        <v>93763014.5875858</v>
      </c>
      <c r="K65" s="6"/>
      <c r="L65" s="8"/>
      <c r="M65" s="8" t="n">
        <f aca="false">F65*2.511711692</f>
        <v>296376.046465388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9"/>
      <c r="Z65" s="159"/>
      <c r="AA65" s="159"/>
      <c r="AB65" s="159"/>
      <c r="AC65" s="159"/>
      <c r="AD65" s="159"/>
      <c r="AE65" s="159"/>
      <c r="AF65" s="159"/>
      <c r="AG65" s="159"/>
      <c r="AH65" s="159"/>
      <c r="AI65" s="159"/>
      <c r="AJ65" s="159"/>
      <c r="AK65" s="159"/>
      <c r="AL65" s="159"/>
      <c r="AM65" s="159"/>
      <c r="AN65" s="159"/>
      <c r="AO65" s="159"/>
      <c r="AP65" s="159"/>
      <c r="AQ65" s="159"/>
      <c r="AR65" s="159"/>
      <c r="AS65" s="159"/>
      <c r="AT65" s="159"/>
      <c r="AU65" s="159"/>
      <c r="AV65" s="159"/>
      <c r="AW65" s="159"/>
      <c r="AX65" s="159"/>
      <c r="AY65" s="159"/>
      <c r="AZ65" s="159"/>
      <c r="BA65" s="159"/>
      <c r="BB65" s="159"/>
      <c r="BC65" s="159"/>
      <c r="BD65" s="159"/>
      <c r="BE65" s="159"/>
      <c r="BF65" s="159"/>
      <c r="BG65" s="159"/>
      <c r="BH65" s="159"/>
      <c r="BI65" s="159"/>
      <c r="BJ65" s="159"/>
      <c r="BK65" s="159"/>
      <c r="BL65" s="159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3" t="n">
        <f aca="false">central_SIPA_income!B59</f>
        <v>28408427.3280342</v>
      </c>
      <c r="F66" s="163" t="n">
        <f aca="false">central_SIPA_income!I59</f>
        <v>117838.748104919</v>
      </c>
      <c r="G66" s="67" t="n">
        <f aca="false">E66-F66*0.7</f>
        <v>28325940.2043608</v>
      </c>
      <c r="H66" s="67"/>
      <c r="I66" s="67"/>
      <c r="J66" s="67" t="n">
        <f aca="false">G66*3.8235866717</f>
        <v>108306687.428765</v>
      </c>
      <c r="K66" s="9"/>
      <c r="L66" s="67"/>
      <c r="M66" s="67" t="n">
        <f aca="false">F66*2.511711692</f>
        <v>295976.961385767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3" t="n">
        <f aca="false">central_SIPA_income!B60</f>
        <v>25038791.7456161</v>
      </c>
      <c r="F67" s="163" t="n">
        <f aca="false">central_SIPA_income!I60</f>
        <v>117694.187898061</v>
      </c>
      <c r="G67" s="67" t="n">
        <f aca="false">E67-F67*0.7</f>
        <v>24956405.8140875</v>
      </c>
      <c r="H67" s="67"/>
      <c r="I67" s="67"/>
      <c r="J67" s="67" t="n">
        <f aca="false">G67*3.8235866717</f>
        <v>95422980.6442812</v>
      </c>
      <c r="K67" s="9"/>
      <c r="L67" s="67"/>
      <c r="M67" s="67" t="n">
        <f aca="false">F67*2.511711692</f>
        <v>295613.867824004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3" t="n">
        <f aca="false">central_SIPA_income!B61</f>
        <v>29052105.3392464</v>
      </c>
      <c r="F68" s="163" t="n">
        <f aca="false">central_SIPA_income!I61</f>
        <v>115728.05516598</v>
      </c>
      <c r="G68" s="67" t="n">
        <f aca="false">E68-F68*0.7</f>
        <v>28971095.7006302</v>
      </c>
      <c r="H68" s="67"/>
      <c r="I68" s="67"/>
      <c r="J68" s="67" t="n">
        <f aca="false">G68*3.8235866717</f>
        <v>110773495.385475</v>
      </c>
      <c r="K68" s="9"/>
      <c r="L68" s="67"/>
      <c r="M68" s="67" t="n">
        <f aca="false">F68*2.511711692</f>
        <v>290675.509252812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9"/>
      <c r="B69" s="159" t="n">
        <v>2030</v>
      </c>
      <c r="C69" s="5" t="n">
        <v>1</v>
      </c>
      <c r="D69" s="159" t="n">
        <v>221</v>
      </c>
      <c r="E69" s="161" t="n">
        <f aca="false">central_SIPA_income!B62</f>
        <v>25356492.5731409</v>
      </c>
      <c r="F69" s="161" t="n">
        <f aca="false">central_SIPA_income!I62</f>
        <v>114520.545096704</v>
      </c>
      <c r="G69" s="8" t="n">
        <f aca="false">E69-F69*0.7</f>
        <v>25276328.1915732</v>
      </c>
      <c r="H69" s="8"/>
      <c r="I69" s="8"/>
      <c r="J69" s="8" t="n">
        <f aca="false">G69*3.8235866717</f>
        <v>96646231.5828142</v>
      </c>
      <c r="K69" s="6"/>
      <c r="L69" s="8"/>
      <c r="M69" s="8" t="n">
        <f aca="false">F69*2.511711692</f>
        <v>287642.592093605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9"/>
      <c r="Z69" s="159"/>
      <c r="AA69" s="159"/>
      <c r="AB69" s="159"/>
      <c r="AC69" s="159"/>
      <c r="AD69" s="159"/>
      <c r="AE69" s="159"/>
      <c r="AF69" s="159"/>
      <c r="AG69" s="159"/>
      <c r="AH69" s="159"/>
      <c r="AI69" s="159"/>
      <c r="AJ69" s="159"/>
      <c r="AK69" s="159"/>
      <c r="AL69" s="159"/>
      <c r="AM69" s="159"/>
      <c r="AN69" s="159"/>
      <c r="AO69" s="159"/>
      <c r="AP69" s="159"/>
      <c r="AQ69" s="159"/>
      <c r="AR69" s="159"/>
      <c r="AS69" s="159"/>
      <c r="AT69" s="159"/>
      <c r="AU69" s="159"/>
      <c r="AV69" s="159"/>
      <c r="AW69" s="159"/>
      <c r="AX69" s="159"/>
      <c r="AY69" s="159"/>
      <c r="AZ69" s="159"/>
      <c r="BA69" s="159"/>
      <c r="BB69" s="159"/>
      <c r="BC69" s="159"/>
      <c r="BD69" s="159"/>
      <c r="BE69" s="159"/>
      <c r="BF69" s="159"/>
      <c r="BG69" s="159"/>
      <c r="BH69" s="159"/>
      <c r="BI69" s="159"/>
      <c r="BJ69" s="159"/>
      <c r="BK69" s="159"/>
      <c r="BL69" s="159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3" t="n">
        <f aca="false">central_SIPA_income!B63</f>
        <v>29375026.7214522</v>
      </c>
      <c r="F70" s="163" t="n">
        <f aca="false">central_SIPA_income!I63</f>
        <v>114654.414890213</v>
      </c>
      <c r="G70" s="67" t="n">
        <f aca="false">E70-F70*0.7</f>
        <v>29294768.6310291</v>
      </c>
      <c r="H70" s="67"/>
      <c r="I70" s="67"/>
      <c r="J70" s="67" t="n">
        <f aca="false">G70*3.8235866717</f>
        <v>112011086.888138</v>
      </c>
      <c r="K70" s="9"/>
      <c r="L70" s="67"/>
      <c r="M70" s="67" t="n">
        <f aca="false">F70*2.511711692</f>
        <v>287978.834419166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3" t="n">
        <f aca="false">central_SIPA_income!B64</f>
        <v>25832586.598156</v>
      </c>
      <c r="F71" s="163" t="n">
        <f aca="false">central_SIPA_income!I64</f>
        <v>117014.497328971</v>
      </c>
      <c r="G71" s="67" t="n">
        <f aca="false">E71-F71*0.7</f>
        <v>25750676.4500257</v>
      </c>
      <c r="H71" s="67"/>
      <c r="I71" s="67"/>
      <c r="J71" s="67" t="n">
        <f aca="false">G71*3.8235866717</f>
        <v>98459943.2615775</v>
      </c>
      <c r="K71" s="9"/>
      <c r="L71" s="67"/>
      <c r="M71" s="67" t="n">
        <f aca="false">F71*2.511711692</f>
        <v>293906.681074678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3" t="n">
        <f aca="false">central_SIPA_income!B65</f>
        <v>29843436.5197231</v>
      </c>
      <c r="F72" s="163" t="n">
        <f aca="false">central_SIPA_income!I65</f>
        <v>111984.152182908</v>
      </c>
      <c r="G72" s="67" t="n">
        <f aca="false">E72-F72*0.7</f>
        <v>29765047.6131951</v>
      </c>
      <c r="H72" s="67"/>
      <c r="I72" s="67"/>
      <c r="J72" s="67" t="n">
        <f aca="false">G72*3.8235866717</f>
        <v>113809239.336329</v>
      </c>
      <c r="K72" s="9"/>
      <c r="L72" s="67"/>
      <c r="M72" s="67" t="n">
        <f aca="false">F72*2.511711692</f>
        <v>281271.904356518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9"/>
      <c r="B73" s="159" t="n">
        <v>2031</v>
      </c>
      <c r="C73" s="5" t="n">
        <v>1</v>
      </c>
      <c r="D73" s="159" t="n">
        <v>225</v>
      </c>
      <c r="E73" s="161" t="n">
        <f aca="false">central_SIPA_income!B66</f>
        <v>26130222.5593114</v>
      </c>
      <c r="F73" s="161" t="n">
        <f aca="false">central_SIPA_income!I66</f>
        <v>115232.631459908</v>
      </c>
      <c r="G73" s="8" t="n">
        <f aca="false">E73-F73*0.7</f>
        <v>26049559.7172894</v>
      </c>
      <c r="H73" s="8"/>
      <c r="I73" s="8"/>
      <c r="J73" s="8" t="n">
        <f aca="false">G73*3.8235866717</f>
        <v>99602749.3386811</v>
      </c>
      <c r="K73" s="6"/>
      <c r="L73" s="8"/>
      <c r="M73" s="8" t="n">
        <f aca="false">F73*2.511711692</f>
        <v>289431.147737777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9"/>
      <c r="Z73" s="159"/>
      <c r="AA73" s="159"/>
      <c r="AB73" s="159"/>
      <c r="AC73" s="159"/>
      <c r="AD73" s="159"/>
      <c r="AE73" s="159"/>
      <c r="AF73" s="159"/>
      <c r="AG73" s="159"/>
      <c r="AH73" s="159"/>
      <c r="AI73" s="159"/>
      <c r="AJ73" s="159"/>
      <c r="AK73" s="159"/>
      <c r="AL73" s="159"/>
      <c r="AM73" s="159"/>
      <c r="AN73" s="159"/>
      <c r="AO73" s="159"/>
      <c r="AP73" s="159"/>
      <c r="AQ73" s="159"/>
      <c r="AR73" s="159"/>
      <c r="AS73" s="159"/>
      <c r="AT73" s="159"/>
      <c r="AU73" s="159"/>
      <c r="AV73" s="159"/>
      <c r="AW73" s="159"/>
      <c r="AX73" s="159"/>
      <c r="AY73" s="159"/>
      <c r="AZ73" s="159"/>
      <c r="BA73" s="159"/>
      <c r="BB73" s="159"/>
      <c r="BC73" s="159"/>
      <c r="BD73" s="159"/>
      <c r="BE73" s="159"/>
      <c r="BF73" s="159"/>
      <c r="BG73" s="159"/>
      <c r="BH73" s="159"/>
      <c r="BI73" s="159"/>
      <c r="BJ73" s="159"/>
      <c r="BK73" s="159"/>
      <c r="BL73" s="159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3" t="n">
        <f aca="false">central_SIPA_income!B67</f>
        <v>30273740.0682954</v>
      </c>
      <c r="F74" s="163" t="n">
        <f aca="false">central_SIPA_income!I67</f>
        <v>114245.435586801</v>
      </c>
      <c r="G74" s="67" t="n">
        <f aca="false">E74-F74*0.7</f>
        <v>30193768.2633847</v>
      </c>
      <c r="H74" s="67"/>
      <c r="I74" s="67"/>
      <c r="J74" s="67" t="n">
        <f aca="false">G74*3.8235866717</f>
        <v>115448489.900276</v>
      </c>
      <c r="K74" s="9"/>
      <c r="L74" s="67"/>
      <c r="M74" s="67" t="n">
        <f aca="false">F74*2.511711692</f>
        <v>286951.596321002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3" t="n">
        <f aca="false">central_SIPA_income!B68</f>
        <v>26424504.9109685</v>
      </c>
      <c r="F75" s="163" t="n">
        <f aca="false">central_SIPA_income!I68</f>
        <v>117319.231834768</v>
      </c>
      <c r="G75" s="67" t="n">
        <f aca="false">E75-F75*0.7</f>
        <v>26342381.4486841</v>
      </c>
      <c r="H75" s="67"/>
      <c r="I75" s="67"/>
      <c r="J75" s="67" t="n">
        <f aca="false">G75*3.8235866717</f>
        <v>100722378.608026</v>
      </c>
      <c r="K75" s="9"/>
      <c r="L75" s="67"/>
      <c r="M75" s="67" t="n">
        <f aca="false">F75*2.511711692</f>
        <v>294672.086295844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3" t="n">
        <f aca="false">central_SIPA_income!B69</f>
        <v>30437231.3401448</v>
      </c>
      <c r="F76" s="163" t="n">
        <f aca="false">central_SIPA_income!I69</f>
        <v>115899.967601265</v>
      </c>
      <c r="G76" s="67" t="n">
        <f aca="false">E76-F76*0.7</f>
        <v>30356101.3628239</v>
      </c>
      <c r="H76" s="67"/>
      <c r="I76" s="67"/>
      <c r="J76" s="67" t="n">
        <f aca="false">G76*3.8235866717</f>
        <v>116069184.575668</v>
      </c>
      <c r="K76" s="9"/>
      <c r="L76" s="67"/>
      <c r="M76" s="67" t="n">
        <f aca="false">F76*2.511711692</f>
        <v>291107.303726519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9"/>
      <c r="B77" s="159" t="n">
        <v>2032</v>
      </c>
      <c r="C77" s="5" t="n">
        <v>1</v>
      </c>
      <c r="D77" s="159" t="n">
        <v>229</v>
      </c>
      <c r="E77" s="161" t="n">
        <f aca="false">central_SIPA_income!B70</f>
        <v>26671971.4719112</v>
      </c>
      <c r="F77" s="161" t="n">
        <f aca="false">central_SIPA_income!I70</f>
        <v>119530.729670359</v>
      </c>
      <c r="G77" s="8" t="n">
        <f aca="false">E77-F77*0.7</f>
        <v>26588299.9611419</v>
      </c>
      <c r="H77" s="8"/>
      <c r="I77" s="8"/>
      <c r="J77" s="8" t="n">
        <f aca="false">G77*3.8235866717</f>
        <v>101662669.354584</v>
      </c>
      <c r="K77" s="6"/>
      <c r="L77" s="8"/>
      <c r="M77" s="8" t="n">
        <f aca="false">F77*2.511711692</f>
        <v>300226.731266333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3" t="n">
        <f aca="false">central_SIPA_income!B71</f>
        <v>30830403.6671336</v>
      </c>
      <c r="F78" s="163" t="n">
        <f aca="false">central_SIPA_income!I71</f>
        <v>123851.167379563</v>
      </c>
      <c r="G78" s="67" t="n">
        <f aca="false">E78-F78*0.7</f>
        <v>30743707.8499679</v>
      </c>
      <c r="H78" s="67"/>
      <c r="I78" s="67"/>
      <c r="J78" s="67" t="n">
        <f aca="false">G78*3.8235866717</f>
        <v>117551231.573776</v>
      </c>
      <c r="K78" s="9"/>
      <c r="L78" s="67"/>
      <c r="M78" s="67" t="n">
        <f aca="false">F78*2.511711692</f>
        <v>311078.425175098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3" t="n">
        <f aca="false">central_SIPA_income!B72</f>
        <v>27066687.0532157</v>
      </c>
      <c r="F79" s="163" t="n">
        <f aca="false">central_SIPA_income!I72</f>
        <v>123921.490457349</v>
      </c>
      <c r="G79" s="67" t="n">
        <f aca="false">E79-F79*0.7</f>
        <v>26979942.0098956</v>
      </c>
      <c r="H79" s="67"/>
      <c r="I79" s="67"/>
      <c r="J79" s="67" t="n">
        <f aca="false">G79*3.8235866717</f>
        <v>103160146.672276</v>
      </c>
      <c r="K79" s="9"/>
      <c r="L79" s="67"/>
      <c r="M79" s="67" t="n">
        <f aca="false">F79*2.511711692</f>
        <v>311255.056471791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3" t="n">
        <f aca="false">central_SIPA_income!B73</f>
        <v>31320699.0469551</v>
      </c>
      <c r="F80" s="163" t="n">
        <f aca="false">central_SIPA_income!I73</f>
        <v>121161.782366726</v>
      </c>
      <c r="G80" s="67" t="n">
        <f aca="false">E80-F80*0.7</f>
        <v>31235885.7992984</v>
      </c>
      <c r="H80" s="67"/>
      <c r="I80" s="67"/>
      <c r="J80" s="67" t="n">
        <f aca="false">G80*3.8235866717</f>
        <v>119433116.620941</v>
      </c>
      <c r="K80" s="9"/>
      <c r="L80" s="67"/>
      <c r="M80" s="67" t="n">
        <f aca="false">F80*2.511711692</f>
        <v>304323.465394064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9"/>
      <c r="B81" s="159" t="n">
        <v>2033</v>
      </c>
      <c r="C81" s="5" t="n">
        <v>1</v>
      </c>
      <c r="D81" s="159" t="n">
        <v>233</v>
      </c>
      <c r="E81" s="161" t="n">
        <f aca="false">central_SIPA_income!B74</f>
        <v>27311718.1706931</v>
      </c>
      <c r="F81" s="161" t="n">
        <f aca="false">central_SIPA_income!I74</f>
        <v>121956.385774456</v>
      </c>
      <c r="G81" s="8" t="n">
        <f aca="false">E81-F81*0.7</f>
        <v>27226348.700651</v>
      </c>
      <c r="H81" s="8"/>
      <c r="I81" s="8"/>
      <c r="J81" s="8" t="n">
        <f aca="false">G81*3.8235866717</f>
        <v>104102304.010866</v>
      </c>
      <c r="K81" s="6"/>
      <c r="L81" s="8"/>
      <c r="M81" s="8" t="n">
        <f aca="false">F81*2.511711692</f>
        <v>306319.280063764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59"/>
      <c r="BD81" s="159"/>
      <c r="BE81" s="159"/>
      <c r="BF81" s="159"/>
      <c r="BG81" s="159"/>
      <c r="BH81" s="159"/>
      <c r="BI81" s="159"/>
      <c r="BJ81" s="159"/>
      <c r="BK81" s="159"/>
      <c r="BL81" s="159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3" t="n">
        <f aca="false">central_SIPA_income!B75</f>
        <v>31496381.774823</v>
      </c>
      <c r="F82" s="163" t="n">
        <f aca="false">central_SIPA_income!I75</f>
        <v>123522.222003432</v>
      </c>
      <c r="G82" s="67" t="n">
        <f aca="false">E82-F82*0.7</f>
        <v>31409916.2194206</v>
      </c>
      <c r="H82" s="67"/>
      <c r="I82" s="67"/>
      <c r="J82" s="67" t="n">
        <f aca="false">G82*3.8235866717</f>
        <v>120098537.01579</v>
      </c>
      <c r="K82" s="9"/>
      <c r="L82" s="67"/>
      <c r="M82" s="67" t="n">
        <f aca="false">F82*2.511711692</f>
        <v>310252.209227839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3" t="n">
        <f aca="false">central_SIPA_income!B76</f>
        <v>27663873.0446998</v>
      </c>
      <c r="F83" s="163" t="n">
        <f aca="false">central_SIPA_income!I76</f>
        <v>126455.492449794</v>
      </c>
      <c r="G83" s="67" t="n">
        <f aca="false">E83-F83*0.7</f>
        <v>27575354.199985</v>
      </c>
      <c r="H83" s="67"/>
      <c r="I83" s="67"/>
      <c r="J83" s="67" t="n">
        <f aca="false">G83*3.8235866717</f>
        <v>105436756.786469</v>
      </c>
      <c r="K83" s="9"/>
      <c r="L83" s="67"/>
      <c r="M83" s="67" t="n">
        <f aca="false">F83*2.511711692</f>
        <v>317619.738903767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3" t="n">
        <f aca="false">central_SIPA_income!B77</f>
        <v>31974264.0169505</v>
      </c>
      <c r="F84" s="163" t="n">
        <f aca="false">central_SIPA_income!I77</f>
        <v>123041.535910331</v>
      </c>
      <c r="G84" s="67" t="n">
        <f aca="false">E84-F84*0.7</f>
        <v>31888134.9418133</v>
      </c>
      <c r="H84" s="67"/>
      <c r="I84" s="67"/>
      <c r="J84" s="67" t="n">
        <f aca="false">G84*3.8235866717</f>
        <v>121927047.748888</v>
      </c>
      <c r="K84" s="9"/>
      <c r="L84" s="67"/>
      <c r="M84" s="67" t="n">
        <f aca="false">F84*2.511711692</f>
        <v>309044.864347616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9"/>
      <c r="B85" s="159" t="n">
        <v>2034</v>
      </c>
      <c r="C85" s="5" t="n">
        <v>1</v>
      </c>
      <c r="D85" s="159" t="n">
        <v>237</v>
      </c>
      <c r="E85" s="161" t="n">
        <f aca="false">central_SIPA_income!B78</f>
        <v>27915329.3926793</v>
      </c>
      <c r="F85" s="161" t="n">
        <f aca="false">central_SIPA_income!I78</f>
        <v>124967.366140034</v>
      </c>
      <c r="G85" s="8" t="n">
        <f aca="false">E85-F85*0.7</f>
        <v>27827852.2363813</v>
      </c>
      <c r="H85" s="8"/>
      <c r="I85" s="8"/>
      <c r="J85" s="8" t="n">
        <f aca="false">G85*3.8235866717</f>
        <v>106402204.913064</v>
      </c>
      <c r="K85" s="6"/>
      <c r="L85" s="8"/>
      <c r="M85" s="8" t="n">
        <f aca="false">F85*2.511711692</f>
        <v>313881.994652368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9"/>
      <c r="Z85" s="159"/>
      <c r="AA85" s="159"/>
      <c r="AB85" s="159"/>
      <c r="AC85" s="159"/>
      <c r="AD85" s="159"/>
      <c r="AE85" s="159"/>
      <c r="AF85" s="159"/>
      <c r="AG85" s="159"/>
      <c r="AH85" s="159"/>
      <c r="AI85" s="159"/>
      <c r="AJ85" s="159"/>
      <c r="AK85" s="159"/>
      <c r="AL85" s="159"/>
      <c r="AM85" s="159"/>
      <c r="AN85" s="159"/>
      <c r="AO85" s="159"/>
      <c r="AP85" s="159"/>
      <c r="AQ85" s="159"/>
      <c r="AR85" s="159"/>
      <c r="AS85" s="159"/>
      <c r="AT85" s="159"/>
      <c r="AU85" s="159"/>
      <c r="AV85" s="159"/>
      <c r="AW85" s="159"/>
      <c r="AX85" s="159"/>
      <c r="AY85" s="159"/>
      <c r="AZ85" s="159"/>
      <c r="BA85" s="159"/>
      <c r="BB85" s="159"/>
      <c r="BC85" s="159"/>
      <c r="BD85" s="159"/>
      <c r="BE85" s="159"/>
      <c r="BF85" s="159"/>
      <c r="BG85" s="159"/>
      <c r="BH85" s="159"/>
      <c r="BI85" s="159"/>
      <c r="BJ85" s="159"/>
      <c r="BK85" s="159"/>
      <c r="BL85" s="159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3" t="n">
        <f aca="false">central_SIPA_income!B79</f>
        <v>32270965.7380253</v>
      </c>
      <c r="F86" s="163" t="n">
        <f aca="false">central_SIPA_income!I79</f>
        <v>122763.127052771</v>
      </c>
      <c r="G86" s="67" t="n">
        <f aca="false">E86-F86*0.7</f>
        <v>32185031.5490883</v>
      </c>
      <c r="H86" s="67"/>
      <c r="I86" s="67"/>
      <c r="J86" s="67" t="n">
        <f aca="false">G86*3.8235866717</f>
        <v>123062257.659338</v>
      </c>
      <c r="K86" s="9"/>
      <c r="L86" s="67"/>
      <c r="M86" s="67" t="n">
        <f aca="false">F86*2.511711692</f>
        <v>308345.581564926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3" t="n">
        <f aca="false">central_SIPA_income!B80</f>
        <v>28287974.947102</v>
      </c>
      <c r="F87" s="163" t="n">
        <f aca="false">central_SIPA_income!I80</f>
        <v>122176.291024025</v>
      </c>
      <c r="G87" s="67" t="n">
        <f aca="false">E87-F87*0.7</f>
        <v>28202451.5433852</v>
      </c>
      <c r="H87" s="67"/>
      <c r="I87" s="67"/>
      <c r="J87" s="67" t="n">
        <f aca="false">G87*3.8235866717</f>
        <v>107834517.830553</v>
      </c>
      <c r="K87" s="9"/>
      <c r="L87" s="67"/>
      <c r="M87" s="67" t="n">
        <f aca="false">F87*2.511711692</f>
        <v>306871.618650238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3" t="n">
        <f aca="false">central_SIPA_income!B81</f>
        <v>32722493.2438262</v>
      </c>
      <c r="F88" s="163" t="n">
        <f aca="false">central_SIPA_income!I81</f>
        <v>122623.452666075</v>
      </c>
      <c r="G88" s="67" t="n">
        <f aca="false">E88-F88*0.7</f>
        <v>32636656.8269599</v>
      </c>
      <c r="H88" s="67"/>
      <c r="I88" s="67"/>
      <c r="J88" s="67" t="n">
        <f aca="false">G88*3.8235866717</f>
        <v>124789086.052411</v>
      </c>
      <c r="K88" s="9"/>
      <c r="L88" s="67"/>
      <c r="M88" s="67" t="n">
        <f aca="false">F88*2.511711692</f>
        <v>307994.75977479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9"/>
      <c r="B89" s="159" t="n">
        <v>2035</v>
      </c>
      <c r="C89" s="5" t="n">
        <v>1</v>
      </c>
      <c r="D89" s="159" t="n">
        <v>241</v>
      </c>
      <c r="E89" s="161" t="n">
        <f aca="false">central_SIPA_income!B82</f>
        <v>28741959.4805695</v>
      </c>
      <c r="F89" s="161" t="n">
        <f aca="false">central_SIPA_income!I82</f>
        <v>121574.268672465</v>
      </c>
      <c r="G89" s="8" t="n">
        <f aca="false">E89-F89*0.7</f>
        <v>28656857.4924988</v>
      </c>
      <c r="H89" s="8"/>
      <c r="I89" s="8"/>
      <c r="J89" s="8" t="n">
        <f aca="false">G89*3.8235866717</f>
        <v>109571978.361125</v>
      </c>
      <c r="K89" s="6"/>
      <c r="L89" s="8"/>
      <c r="M89" s="8" t="n">
        <f aca="false">F89*2.511711692</f>
        <v>305359.51207098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159"/>
      <c r="AK89" s="159"/>
      <c r="AL89" s="159"/>
      <c r="AM89" s="159"/>
      <c r="AN89" s="159"/>
      <c r="AO89" s="159"/>
      <c r="AP89" s="159"/>
      <c r="AQ89" s="159"/>
      <c r="AR89" s="159"/>
      <c r="AS89" s="159"/>
      <c r="AT89" s="159"/>
      <c r="AU89" s="159"/>
      <c r="AV89" s="159"/>
      <c r="AW89" s="159"/>
      <c r="AX89" s="159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  <c r="BJ89" s="159"/>
      <c r="BK89" s="159"/>
      <c r="BL89" s="159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3" t="n">
        <f aca="false">central_SIPA_income!B83</f>
        <v>33076227.9114909</v>
      </c>
      <c r="F90" s="163" t="n">
        <f aca="false">central_SIPA_income!I83</f>
        <v>123089.303586301</v>
      </c>
      <c r="G90" s="67" t="n">
        <f aca="false">E90-F90*0.7</f>
        <v>32990065.3989805</v>
      </c>
      <c r="H90" s="67"/>
      <c r="I90" s="67"/>
      <c r="J90" s="67" t="n">
        <f aca="false">G90*3.8235866717</f>
        <v>126140374.358053</v>
      </c>
      <c r="K90" s="9"/>
      <c r="L90" s="67"/>
      <c r="M90" s="67" t="n">
        <f aca="false">F90*2.511711692</f>
        <v>309164.842977849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3" t="n">
        <f aca="false">central_SIPA_income!B84</f>
        <v>28834169.4278722</v>
      </c>
      <c r="F91" s="163" t="n">
        <f aca="false">central_SIPA_income!I84</f>
        <v>126587.849065959</v>
      </c>
      <c r="G91" s="67" t="n">
        <f aca="false">E91-F91*0.7</f>
        <v>28745557.933526</v>
      </c>
      <c r="H91" s="67"/>
      <c r="I91" s="67"/>
      <c r="J91" s="67" t="n">
        <f aca="false">G91*3.8235866717</f>
        <v>109911132.18521</v>
      </c>
      <c r="K91" s="9"/>
      <c r="L91" s="67"/>
      <c r="M91" s="67" t="n">
        <f aca="false">F91*2.511711692</f>
        <v>317952.1805641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3" t="n">
        <f aca="false">central_SIPA_income!B85</f>
        <v>33462532.851803</v>
      </c>
      <c r="F92" s="163" t="n">
        <f aca="false">central_SIPA_income!I85</f>
        <v>131280.524908873</v>
      </c>
      <c r="G92" s="67" t="n">
        <f aca="false">E92-F92*0.7</f>
        <v>33370636.4843668</v>
      </c>
      <c r="H92" s="67"/>
      <c r="I92" s="67"/>
      <c r="J92" s="67" t="n">
        <f aca="false">G92*3.8235866717</f>
        <v>127595520.887771</v>
      </c>
      <c r="K92" s="9"/>
      <c r="L92" s="67"/>
      <c r="M92" s="67" t="n">
        <f aca="false">F92*2.511711692</f>
        <v>329738.829345513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9"/>
      <c r="B93" s="159" t="n">
        <v>2036</v>
      </c>
      <c r="C93" s="5" t="n">
        <v>1</v>
      </c>
      <c r="D93" s="159" t="n">
        <v>245</v>
      </c>
      <c r="E93" s="161" t="n">
        <f aca="false">central_SIPA_income!B86</f>
        <v>29332352.9385862</v>
      </c>
      <c r="F93" s="161" t="n">
        <f aca="false">central_SIPA_income!I86</f>
        <v>126574.197211507</v>
      </c>
      <c r="G93" s="8" t="n">
        <f aca="false">E93-F93*0.7</f>
        <v>29243751.0005381</v>
      </c>
      <c r="H93" s="8"/>
      <c r="I93" s="8"/>
      <c r="J93" s="8" t="n">
        <f aca="false">G93*3.8235866717</f>
        <v>111816016.556171</v>
      </c>
      <c r="K93" s="6"/>
      <c r="L93" s="8"/>
      <c r="M93" s="8" t="n">
        <f aca="false">F93*2.511711692</f>
        <v>317917.891041655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59"/>
      <c r="AT93" s="159"/>
      <c r="AU93" s="159"/>
      <c r="AV93" s="159"/>
      <c r="AW93" s="159"/>
      <c r="AX93" s="159"/>
      <c r="AY93" s="159"/>
      <c r="AZ93" s="159"/>
      <c r="BA93" s="159"/>
      <c r="BB93" s="159"/>
      <c r="BC93" s="159"/>
      <c r="BD93" s="159"/>
      <c r="BE93" s="159"/>
      <c r="BF93" s="159"/>
      <c r="BG93" s="159"/>
      <c r="BH93" s="159"/>
      <c r="BI93" s="159"/>
      <c r="BJ93" s="159"/>
      <c r="BK93" s="159"/>
      <c r="BL93" s="159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3" t="n">
        <f aca="false">central_SIPA_income!B87</f>
        <v>33924074.8632074</v>
      </c>
      <c r="F94" s="163" t="n">
        <f aca="false">central_SIPA_income!I87</f>
        <v>124122.104066919</v>
      </c>
      <c r="G94" s="67" t="n">
        <f aca="false">E94-F94*0.7</f>
        <v>33837189.3903606</v>
      </c>
      <c r="H94" s="67"/>
      <c r="I94" s="67"/>
      <c r="J94" s="67" t="n">
        <f aca="false">G94*3.8235866717</f>
        <v>129379426.360771</v>
      </c>
      <c r="K94" s="9"/>
      <c r="L94" s="67"/>
      <c r="M94" s="67" t="n">
        <f aca="false">F94*2.511711692</f>
        <v>311758.940020522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3" t="n">
        <f aca="false">central_SIPA_income!B88</f>
        <v>29628166.7266418</v>
      </c>
      <c r="F95" s="163" t="n">
        <f aca="false">central_SIPA_income!I88</f>
        <v>120558.690518547</v>
      </c>
      <c r="G95" s="67" t="n">
        <f aca="false">E95-F95*0.7</f>
        <v>29543775.6432788</v>
      </c>
      <c r="H95" s="67"/>
      <c r="I95" s="67"/>
      <c r="J95" s="67" t="n">
        <f aca="false">G95*3.8235866717</f>
        <v>112963186.781336</v>
      </c>
      <c r="K95" s="9"/>
      <c r="L95" s="67"/>
      <c r="M95" s="67" t="n">
        <f aca="false">F95*2.511711692</f>
        <v>302808.672547645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3" t="n">
        <f aca="false">central_SIPA_income!B89</f>
        <v>34085204.6700011</v>
      </c>
      <c r="F96" s="163" t="n">
        <f aca="false">central_SIPA_income!I89</f>
        <v>124979.829433844</v>
      </c>
      <c r="G96" s="67" t="n">
        <f aca="false">E96-F96*0.7</f>
        <v>33997718.7893974</v>
      </c>
      <c r="H96" s="67"/>
      <c r="I96" s="67"/>
      <c r="J96" s="67" t="n">
        <f aca="false">G96*3.8235866717</f>
        <v>129993224.431345</v>
      </c>
      <c r="K96" s="9"/>
      <c r="L96" s="67"/>
      <c r="M96" s="67" t="n">
        <f aca="false">F96*2.511711692</f>
        <v>313913.298853153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9"/>
      <c r="B97" s="159" t="n">
        <v>2037</v>
      </c>
      <c r="C97" s="5" t="n">
        <v>1</v>
      </c>
      <c r="D97" s="159" t="n">
        <v>249</v>
      </c>
      <c r="E97" s="161" t="n">
        <f aca="false">central_SIPA_income!B90</f>
        <v>29846844.8955933</v>
      </c>
      <c r="F97" s="161" t="n">
        <f aca="false">central_SIPA_income!I90</f>
        <v>124641.01415262</v>
      </c>
      <c r="G97" s="8" t="n">
        <f aca="false">E97-F97*0.7</f>
        <v>29759596.1856865</v>
      </c>
      <c r="H97" s="8"/>
      <c r="I97" s="8"/>
      <c r="J97" s="8" t="n">
        <f aca="false">G97*3.8235866717</f>
        <v>113788395.330765</v>
      </c>
      <c r="K97" s="6"/>
      <c r="L97" s="8"/>
      <c r="M97" s="8" t="n">
        <f aca="false">F97*2.511711692</f>
        <v>313062.292549873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9"/>
      <c r="Z97" s="159"/>
      <c r="AA97" s="159"/>
      <c r="AB97" s="159"/>
      <c r="AC97" s="159"/>
      <c r="AD97" s="159"/>
      <c r="AE97" s="159"/>
      <c r="AF97" s="159"/>
      <c r="AG97" s="159"/>
      <c r="AH97" s="159"/>
      <c r="AI97" s="159"/>
      <c r="AJ97" s="159"/>
      <c r="AK97" s="159"/>
      <c r="AL97" s="159"/>
      <c r="AM97" s="159"/>
      <c r="AN97" s="159"/>
      <c r="AO97" s="159"/>
      <c r="AP97" s="159"/>
      <c r="AQ97" s="159"/>
      <c r="AR97" s="159"/>
      <c r="AS97" s="159"/>
      <c r="AT97" s="159"/>
      <c r="AU97" s="159"/>
      <c r="AV97" s="159"/>
      <c r="AW97" s="159"/>
      <c r="AX97" s="159"/>
      <c r="AY97" s="159"/>
      <c r="AZ97" s="159"/>
      <c r="BA97" s="159"/>
      <c r="BB97" s="159"/>
      <c r="BC97" s="159"/>
      <c r="BD97" s="159"/>
      <c r="BE97" s="159"/>
      <c r="BF97" s="159"/>
      <c r="BG97" s="159"/>
      <c r="BH97" s="159"/>
      <c r="BI97" s="159"/>
      <c r="BJ97" s="159"/>
      <c r="BK97" s="159"/>
      <c r="BL97" s="159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3" t="n">
        <f aca="false">central_SIPA_income!B91</f>
        <v>34594571.7775076</v>
      </c>
      <c r="F98" s="163" t="n">
        <f aca="false">central_SIPA_income!I91</f>
        <v>122664.077820556</v>
      </c>
      <c r="G98" s="67" t="n">
        <f aca="false">E98-F98*0.7</f>
        <v>34508706.9230332</v>
      </c>
      <c r="H98" s="67"/>
      <c r="I98" s="67"/>
      <c r="J98" s="67" t="n">
        <f aca="false">G98*3.8235866717</f>
        <v>131947031.848511</v>
      </c>
      <c r="K98" s="9"/>
      <c r="L98" s="67"/>
      <c r="M98" s="67" t="n">
        <f aca="false">F98*2.511711692</f>
        <v>308096.798450289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3" t="n">
        <f aca="false">central_SIPA_income!B92</f>
        <v>30157903.6321652</v>
      </c>
      <c r="F99" s="163" t="n">
        <f aca="false">central_SIPA_income!I92</f>
        <v>121669.77332329</v>
      </c>
      <c r="G99" s="67" t="n">
        <f aca="false">E99-F99*0.7</f>
        <v>30072734.7908389</v>
      </c>
      <c r="H99" s="67"/>
      <c r="I99" s="67"/>
      <c r="J99" s="67" t="n">
        <f aca="false">G99*3.8235866717</f>
        <v>114985707.927821</v>
      </c>
      <c r="K99" s="9"/>
      <c r="L99" s="67"/>
      <c r="M99" s="67" t="n">
        <f aca="false">F99*2.511711692</f>
        <v>305599.392219097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3" t="n">
        <f aca="false">central_SIPA_income!B93</f>
        <v>35164442.6073773</v>
      </c>
      <c r="F100" s="163" t="n">
        <f aca="false">central_SIPA_income!I93</f>
        <v>120306.123276875</v>
      </c>
      <c r="G100" s="67" t="n">
        <f aca="false">E100-F100*0.7</f>
        <v>35080228.3210835</v>
      </c>
      <c r="H100" s="67"/>
      <c r="I100" s="67"/>
      <c r="J100" s="67" t="n">
        <f aca="false">G100*3.8235866717</f>
        <v>134132293.448688</v>
      </c>
      <c r="K100" s="9"/>
      <c r="L100" s="67"/>
      <c r="M100" s="67" t="n">
        <f aca="false">F100*2.511711692</f>
        <v>302174.296453721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9"/>
      <c r="B101" s="159" t="n">
        <v>2038</v>
      </c>
      <c r="C101" s="5" t="n">
        <v>1</v>
      </c>
      <c r="D101" s="159" t="n">
        <v>253</v>
      </c>
      <c r="E101" s="161" t="n">
        <f aca="false">central_SIPA_income!B94</f>
        <v>30694956.3483412</v>
      </c>
      <c r="F101" s="161" t="n">
        <f aca="false">central_SIPA_income!I94</f>
        <v>124068.105123231</v>
      </c>
      <c r="G101" s="8" t="n">
        <f aca="false">E101-F101*0.7</f>
        <v>30608108.6747549</v>
      </c>
      <c r="H101" s="8"/>
      <c r="I101" s="8"/>
      <c r="J101" s="8" t="n">
        <f aca="false">G101*3.8235866717</f>
        <v>117032756.374738</v>
      </c>
      <c r="K101" s="6"/>
      <c r="L101" s="8"/>
      <c r="M101" s="8" t="n">
        <f aca="false">F101*2.511711692</f>
        <v>311623.310242305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9"/>
      <c r="Z101" s="159"/>
      <c r="AA101" s="159"/>
      <c r="AB101" s="159"/>
      <c r="AC101" s="159"/>
      <c r="AD101" s="159"/>
      <c r="AE101" s="159"/>
      <c r="AF101" s="159"/>
      <c r="AG101" s="159"/>
      <c r="AH101" s="159"/>
      <c r="AI101" s="159"/>
      <c r="AJ101" s="159"/>
      <c r="AK101" s="159"/>
      <c r="AL101" s="159"/>
      <c r="AM101" s="159"/>
      <c r="AN101" s="159"/>
      <c r="AO101" s="159"/>
      <c r="AP101" s="159"/>
      <c r="AQ101" s="159"/>
      <c r="AR101" s="159"/>
      <c r="AS101" s="159"/>
      <c r="AT101" s="159"/>
      <c r="AU101" s="159"/>
      <c r="AV101" s="159"/>
      <c r="AW101" s="159"/>
      <c r="AX101" s="159"/>
      <c r="AY101" s="159"/>
      <c r="AZ101" s="159"/>
      <c r="BA101" s="159"/>
      <c r="BB101" s="159"/>
      <c r="BC101" s="159"/>
      <c r="BD101" s="159"/>
      <c r="BE101" s="159"/>
      <c r="BF101" s="159"/>
      <c r="BG101" s="159"/>
      <c r="BH101" s="159"/>
      <c r="BI101" s="159"/>
      <c r="BJ101" s="159"/>
      <c r="BK101" s="159"/>
      <c r="BL101" s="159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3" t="n">
        <f aca="false">central_SIPA_income!B95</f>
        <v>35565737.2286131</v>
      </c>
      <c r="F102" s="163" t="n">
        <f aca="false">central_SIPA_income!I95</f>
        <v>125527.308889592</v>
      </c>
      <c r="G102" s="67" t="n">
        <f aca="false">E102-F102*0.7</f>
        <v>35477868.1123904</v>
      </c>
      <c r="H102" s="67"/>
      <c r="I102" s="67"/>
      <c r="J102" s="67" t="n">
        <f aca="false">G102*3.8235866717</f>
        <v>135652703.654866</v>
      </c>
      <c r="K102" s="9"/>
      <c r="L102" s="67"/>
      <c r="M102" s="67" t="n">
        <f aca="false">F102*2.511711692</f>
        <v>315288.409403284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3" t="n">
        <f aca="false">central_SIPA_income!B96</f>
        <v>31114441.9416493</v>
      </c>
      <c r="F103" s="163" t="n">
        <f aca="false">central_SIPA_income!I96</f>
        <v>122391.528021951</v>
      </c>
      <c r="G103" s="67" t="n">
        <f aca="false">E103-F103*0.7</f>
        <v>31028767.872034</v>
      </c>
      <c r="H103" s="67"/>
      <c r="I103" s="67"/>
      <c r="J103" s="67" t="n">
        <f aca="false">G103*3.8235866717</f>
        <v>118641183.274782</v>
      </c>
      <c r="K103" s="9"/>
      <c r="L103" s="67"/>
      <c r="M103" s="67" t="n">
        <f aca="false">F103*2.511711692</f>
        <v>307412.23193448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3" t="n">
        <f aca="false">central_SIPA_income!B97</f>
        <v>35709347.7844276</v>
      </c>
      <c r="F104" s="163" t="n">
        <f aca="false">central_SIPA_income!I97</f>
        <v>125375.559300059</v>
      </c>
      <c r="G104" s="67" t="n">
        <f aca="false">E104-F104*0.7</f>
        <v>35621584.8929176</v>
      </c>
      <c r="H104" s="67"/>
      <c r="I104" s="67"/>
      <c r="J104" s="67" t="n">
        <f aca="false">G104*3.8235866717</f>
        <v>136202217.22139</v>
      </c>
      <c r="K104" s="9"/>
      <c r="L104" s="67"/>
      <c r="M104" s="67" t="n">
        <f aca="false">F104*2.511711692</f>
        <v>314907.258184998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9"/>
      <c r="B105" s="159" t="n">
        <v>2039</v>
      </c>
      <c r="C105" s="5" t="n">
        <v>1</v>
      </c>
      <c r="D105" s="159" t="n">
        <v>257</v>
      </c>
      <c r="E105" s="161" t="n">
        <f aca="false">central_SIPA_income!B98</f>
        <v>31194049.8173208</v>
      </c>
      <c r="F105" s="161" t="n">
        <f aca="false">central_SIPA_income!I98</f>
        <v>127729.893527</v>
      </c>
      <c r="G105" s="8" t="n">
        <f aca="false">E105-F105*0.7</f>
        <v>31104638.8918519</v>
      </c>
      <c r="H105" s="8"/>
      <c r="I105" s="8"/>
      <c r="J105" s="8" t="n">
        <f aca="false">G105*3.8235866717</f>
        <v>118931282.694926</v>
      </c>
      <c r="K105" s="6"/>
      <c r="L105" s="8"/>
      <c r="M105" s="8" t="n">
        <f aca="false">F105*2.511711692</f>
        <v>320820.666989682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9"/>
      <c r="Z105" s="159"/>
      <c r="AA105" s="159"/>
      <c r="AB105" s="159"/>
      <c r="AC105" s="159"/>
      <c r="AD105" s="159"/>
      <c r="AE105" s="159"/>
      <c r="AF105" s="159"/>
      <c r="AG105" s="159"/>
      <c r="AH105" s="159"/>
      <c r="AI105" s="159"/>
      <c r="AJ105" s="159"/>
      <c r="AK105" s="159"/>
      <c r="AL105" s="159"/>
      <c r="AM105" s="159"/>
      <c r="AN105" s="159"/>
      <c r="AO105" s="159"/>
      <c r="AP105" s="159"/>
      <c r="AQ105" s="159"/>
      <c r="AR105" s="159"/>
      <c r="AS105" s="159"/>
      <c r="AT105" s="159"/>
      <c r="AU105" s="159"/>
      <c r="AV105" s="159"/>
      <c r="AW105" s="159"/>
      <c r="AX105" s="159"/>
      <c r="AY105" s="159"/>
      <c r="AZ105" s="159"/>
      <c r="BA105" s="159"/>
      <c r="BB105" s="159"/>
      <c r="BC105" s="159"/>
      <c r="BD105" s="159"/>
      <c r="BE105" s="159"/>
      <c r="BF105" s="159"/>
      <c r="BG105" s="159"/>
      <c r="BH105" s="159"/>
      <c r="BI105" s="159"/>
      <c r="BJ105" s="159"/>
      <c r="BK105" s="159"/>
      <c r="BL105" s="159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3" t="n">
        <f aca="false">central_SIPA_income!B99</f>
        <v>36057329.2690052</v>
      </c>
      <c r="F106" s="163" t="n">
        <f aca="false">central_SIPA_income!I99</f>
        <v>124923.703885314</v>
      </c>
      <c r="G106" s="67" t="n">
        <f aca="false">E106-F106*0.7</f>
        <v>35969882.6762855</v>
      </c>
      <c r="H106" s="67"/>
      <c r="I106" s="67"/>
      <c r="J106" s="67" t="n">
        <f aca="false">G106*3.8235866717</f>
        <v>137533963.983658</v>
      </c>
      <c r="K106" s="9"/>
      <c r="L106" s="67"/>
      <c r="M106" s="67" t="n">
        <f aca="false">F106*2.511711692</f>
        <v>313772.327656689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3" t="n">
        <f aca="false">central_SIPA_income!B100</f>
        <v>31617464.7205834</v>
      </c>
      <c r="F107" s="163" t="n">
        <f aca="false">central_SIPA_income!I100</f>
        <v>124420.676501958</v>
      </c>
      <c r="G107" s="67" t="n">
        <f aca="false">E107-F107*0.7</f>
        <v>31530370.247032</v>
      </c>
      <c r="H107" s="67"/>
      <c r="I107" s="67"/>
      <c r="J107" s="67" t="n">
        <f aca="false">G107*3.8235866717</f>
        <v>120559103.430318</v>
      </c>
      <c r="K107" s="9"/>
      <c r="L107" s="67"/>
      <c r="M107" s="67" t="n">
        <f aca="false">F107*2.511711692</f>
        <v>312508.867896518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3" t="n">
        <f aca="false">central_SIPA_income!B101</f>
        <v>36606241.0528123</v>
      </c>
      <c r="F108" s="163" t="n">
        <f aca="false">central_SIPA_income!I101</f>
        <v>125887.10629777</v>
      </c>
      <c r="G108" s="67" t="n">
        <f aca="false">E108-F108*0.7</f>
        <v>36518120.0784038</v>
      </c>
      <c r="H108" s="67"/>
      <c r="I108" s="67"/>
      <c r="J108" s="67" t="n">
        <f aca="false">G108*3.8235866717</f>
        <v>139630197.207325</v>
      </c>
      <c r="K108" s="9"/>
      <c r="L108" s="67"/>
      <c r="M108" s="67" t="n">
        <f aca="false">F108*2.511711692</f>
        <v>316192.116760156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9"/>
      <c r="B109" s="159" t="n">
        <v>2040</v>
      </c>
      <c r="C109" s="5" t="n">
        <v>1</v>
      </c>
      <c r="D109" s="159" t="n">
        <v>261</v>
      </c>
      <c r="E109" s="161" t="n">
        <f aca="false">central_SIPA_income!B102</f>
        <v>32046442.9261872</v>
      </c>
      <c r="F109" s="161" t="n">
        <f aca="false">central_SIPA_income!I102</f>
        <v>127970.317870476</v>
      </c>
      <c r="G109" s="8" t="n">
        <f aca="false">E109-F109*0.7</f>
        <v>31956863.7036779</v>
      </c>
      <c r="H109" s="8"/>
      <c r="I109" s="8"/>
      <c r="J109" s="8" t="n">
        <f aca="false">G109*3.8235866717</f>
        <v>122189838.126716</v>
      </c>
      <c r="K109" s="6"/>
      <c r="L109" s="8"/>
      <c r="M109" s="8" t="n">
        <f aca="false">F109*2.511711692</f>
        <v>321424.543624232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9"/>
      <c r="Z109" s="159"/>
      <c r="AA109" s="159"/>
      <c r="AB109" s="159"/>
      <c r="AC109" s="159"/>
      <c r="AD109" s="159"/>
      <c r="AE109" s="159"/>
      <c r="AF109" s="159"/>
      <c r="AG109" s="159"/>
      <c r="AH109" s="159"/>
      <c r="AI109" s="159"/>
      <c r="AJ109" s="159"/>
      <c r="AK109" s="159"/>
      <c r="AL109" s="159"/>
      <c r="AM109" s="159"/>
      <c r="AN109" s="159"/>
      <c r="AO109" s="159"/>
      <c r="AP109" s="159"/>
      <c r="AQ109" s="159"/>
      <c r="AR109" s="159"/>
      <c r="AS109" s="159"/>
      <c r="AT109" s="159"/>
      <c r="AU109" s="159"/>
      <c r="AV109" s="159"/>
      <c r="AW109" s="159"/>
      <c r="AX109" s="159"/>
      <c r="AY109" s="159"/>
      <c r="AZ109" s="159"/>
      <c r="BA109" s="159"/>
      <c r="BB109" s="159"/>
      <c r="BC109" s="159"/>
      <c r="BD109" s="159"/>
      <c r="BE109" s="159"/>
      <c r="BF109" s="159"/>
      <c r="BG109" s="159"/>
      <c r="BH109" s="159"/>
      <c r="BI109" s="159"/>
      <c r="BJ109" s="159"/>
      <c r="BK109" s="159"/>
      <c r="BL109" s="159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3" t="n">
        <f aca="false">central_SIPA_income!B103</f>
        <v>36966835.4745329</v>
      </c>
      <c r="F110" s="163" t="n">
        <f aca="false">central_SIPA_income!I103</f>
        <v>126524.611774</v>
      </c>
      <c r="G110" s="67" t="n">
        <f aca="false">E110-F110*0.7</f>
        <v>36878268.2462911</v>
      </c>
      <c r="H110" s="67"/>
      <c r="I110" s="67"/>
      <c r="J110" s="67" t="n">
        <f aca="false">G110*3.8235866717</f>
        <v>141007254.941896</v>
      </c>
      <c r="K110" s="9"/>
      <c r="L110" s="67"/>
      <c r="M110" s="67" t="n">
        <f aca="false">F110*2.511711692</f>
        <v>317793.346718517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3" t="n">
        <f aca="false">central_SIPA_income!B104</f>
        <v>32300794.0022144</v>
      </c>
      <c r="F111" s="163" t="n">
        <f aca="false">central_SIPA_income!I104</f>
        <v>123471.536645753</v>
      </c>
      <c r="G111" s="67" t="n">
        <f aca="false">E111-F111*0.7</f>
        <v>32214363.9265624</v>
      </c>
      <c r="H111" s="67"/>
      <c r="I111" s="67"/>
      <c r="J111" s="67" t="n">
        <f aca="false">G111*3.8235866717</f>
        <v>123174412.546897</v>
      </c>
      <c r="K111" s="9"/>
      <c r="L111" s="67"/>
      <c r="M111" s="67" t="n">
        <f aca="false">F111*2.511711692</f>
        <v>310124.902222345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3" t="n">
        <f aca="false">central_SIPA_income!B105</f>
        <v>37341906.598144</v>
      </c>
      <c r="F112" s="163" t="n">
        <f aca="false">central_SIPA_income!I105</f>
        <v>122133.776770155</v>
      </c>
      <c r="G112" s="67" t="n">
        <f aca="false">E112-F112*0.7</f>
        <v>37256412.9544049</v>
      </c>
      <c r="H112" s="67"/>
      <c r="I112" s="67"/>
      <c r="J112" s="67" t="n">
        <f aca="false">G112*3.8235866717</f>
        <v>142453124.007814</v>
      </c>
      <c r="K112" s="9"/>
      <c r="L112" s="67"/>
      <c r="M112" s="67" t="n">
        <f aca="false">F112*2.511711692</f>
        <v>306764.835101716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9"/>
      <c r="B113" s="159"/>
      <c r="C113" s="5"/>
      <c r="D113" s="159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9"/>
      <c r="Z113" s="159"/>
      <c r="AA113" s="159"/>
      <c r="AB113" s="159"/>
      <c r="AC113" s="159"/>
      <c r="AD113" s="159"/>
      <c r="AE113" s="159"/>
      <c r="AF113" s="159"/>
      <c r="AG113" s="159"/>
      <c r="AH113" s="159"/>
      <c r="AI113" s="159"/>
      <c r="AJ113" s="159"/>
      <c r="AK113" s="159"/>
      <c r="AL113" s="159"/>
      <c r="AM113" s="159"/>
      <c r="AN113" s="159"/>
      <c r="AO113" s="159"/>
      <c r="AP113" s="159"/>
      <c r="AQ113" s="159"/>
      <c r="AR113" s="159"/>
      <c r="AS113" s="159"/>
      <c r="AT113" s="159"/>
      <c r="AU113" s="159"/>
      <c r="AV113" s="159"/>
      <c r="AW113" s="159"/>
      <c r="AX113" s="159"/>
      <c r="AY113" s="159"/>
      <c r="AZ113" s="159"/>
      <c r="BA113" s="159"/>
      <c r="BB113" s="159"/>
      <c r="BC113" s="159"/>
      <c r="BD113" s="159"/>
      <c r="BE113" s="159"/>
      <c r="BF113" s="159"/>
      <c r="BG113" s="159"/>
      <c r="BH113" s="159"/>
      <c r="BI113" s="159"/>
      <c r="BJ113" s="159"/>
      <c r="BK113" s="159"/>
      <c r="BL113" s="159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1" topLeftCell="C91" activePane="bottomRight" state="frozen"/>
      <selection pane="topLeft" activeCell="A1" activeCellId="0" sqref="A1"/>
      <selection pane="topRight" activeCell="C1" activeCellId="0" sqref="C1"/>
      <selection pane="bottomLeft" activeCell="A91" activeCellId="0" sqref="A91"/>
      <selection pane="bottomRight" activeCell="E9" activeCellId="0" sqref="E9"/>
    </sheetView>
  </sheetViews>
  <sheetFormatPr defaultColWidth="9.25390625" defaultRowHeight="12.8" zeroHeight="false" outlineLevelRow="0" outlineLevelCol="0"/>
  <cols>
    <col collapsed="false" customWidth="true" hidden="false" outlineLevel="0" max="5" min="5" style="110" width="20.48"/>
    <col collapsed="false" customWidth="true" hidden="false" outlineLevel="0" max="6" min="6" style="110" width="11.41"/>
    <col collapsed="false" customWidth="true" hidden="false" outlineLevel="0" max="8" min="7" style="0" width="11.41"/>
    <col collapsed="false" customWidth="true" hidden="false" outlineLevel="0" max="10" min="10" style="0" width="12.29"/>
  </cols>
  <sheetData>
    <row r="1" customFormat="false" ht="12.8" hidden="false" customHeight="true" outlineLevel="0" collapsed="false">
      <c r="A1" s="168"/>
      <c r="B1" s="168"/>
      <c r="C1" s="168"/>
      <c r="D1" s="168"/>
      <c r="E1" s="169" t="s">
        <v>219</v>
      </c>
      <c r="F1" s="169" t="s">
        <v>220</v>
      </c>
      <c r="G1" s="168"/>
      <c r="H1" s="168"/>
      <c r="I1" s="168"/>
      <c r="J1" s="168"/>
      <c r="K1" s="168"/>
      <c r="L1" s="168"/>
      <c r="M1" s="170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V1" s="171"/>
      <c r="AW1" s="171"/>
      <c r="AX1" s="171"/>
      <c r="AY1" s="171"/>
      <c r="AZ1" s="171"/>
      <c r="BA1" s="171"/>
      <c r="BB1" s="171"/>
      <c r="BC1" s="171"/>
      <c r="BD1" s="171"/>
      <c r="BE1" s="171"/>
      <c r="BF1" s="171"/>
      <c r="BG1" s="171"/>
      <c r="BH1" s="171"/>
      <c r="BI1" s="171"/>
      <c r="BJ1" s="171"/>
      <c r="BK1" s="171"/>
      <c r="BL1" s="171"/>
    </row>
    <row r="2" customFormat="false" ht="50.25" hidden="false" customHeight="true" outlineLevel="0" collapsed="false">
      <c r="A2" s="146" t="s">
        <v>221</v>
      </c>
      <c r="B2" s="146" t="s">
        <v>184</v>
      </c>
      <c r="C2" s="146" t="s">
        <v>185</v>
      </c>
      <c r="D2" s="146" t="s">
        <v>222</v>
      </c>
      <c r="E2" s="148" t="s">
        <v>223</v>
      </c>
      <c r="F2" s="148" t="s">
        <v>224</v>
      </c>
      <c r="G2" s="146" t="s">
        <v>225</v>
      </c>
      <c r="H2" s="146" t="s">
        <v>226</v>
      </c>
      <c r="I2" s="146" t="s">
        <v>227</v>
      </c>
      <c r="J2" s="146" t="s">
        <v>228</v>
      </c>
      <c r="K2" s="146" t="s">
        <v>229</v>
      </c>
      <c r="L2" s="146" t="s">
        <v>230</v>
      </c>
      <c r="M2" s="149" t="s">
        <v>231</v>
      </c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0"/>
    </row>
    <row r="3" customFormat="false" ht="12.8" hidden="false" customHeight="false" outlineLevel="0" collapsed="false">
      <c r="A3" s="151" t="s">
        <v>232</v>
      </c>
      <c r="B3" s="151" t="n">
        <v>2014</v>
      </c>
      <c r="C3" s="152" t="n">
        <v>1</v>
      </c>
      <c r="D3" s="151" t="n">
        <v>45</v>
      </c>
      <c r="E3" s="153" t="n">
        <v>16336703</v>
      </c>
      <c r="F3" s="153" t="n">
        <v>147746</v>
      </c>
      <c r="G3" s="154" t="n">
        <v>16188957</v>
      </c>
      <c r="H3" s="172" t="n">
        <v>59323985</v>
      </c>
      <c r="I3" s="173" t="n">
        <f aca="false">H3/G3</f>
        <v>3.66447233135526</v>
      </c>
      <c r="J3" s="154" t="n">
        <f aca="false">G3*I10</f>
        <v>61899880.2143381</v>
      </c>
      <c r="K3" s="172" t="n">
        <v>354218</v>
      </c>
      <c r="L3" s="173" t="n">
        <f aca="false">K3/F3</f>
        <v>2.39747945798871</v>
      </c>
      <c r="M3" s="154" t="n">
        <f aca="false">F3*2.511711692</f>
        <v>371095.355646232</v>
      </c>
      <c r="N3" s="172"/>
      <c r="O3" s="151"/>
      <c r="P3" s="151"/>
      <c r="Q3" s="154"/>
      <c r="R3" s="154"/>
      <c r="S3" s="154"/>
      <c r="T3" s="151"/>
      <c r="U3" s="151"/>
      <c r="V3" s="152"/>
      <c r="W3" s="152"/>
      <c r="X3" s="154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  <c r="BE3" s="151"/>
      <c r="BF3" s="151"/>
      <c r="BG3" s="151"/>
      <c r="BH3" s="151"/>
      <c r="BI3" s="151"/>
      <c r="BJ3" s="151"/>
      <c r="BK3" s="151"/>
      <c r="BL3" s="151"/>
    </row>
    <row r="4" customFormat="false" ht="12.8" hidden="false" customHeight="false" outlineLevel="0" collapsed="false">
      <c r="B4" s="151" t="n">
        <v>2014</v>
      </c>
      <c r="C4" s="152" t="n">
        <v>2</v>
      </c>
      <c r="D4" s="151" t="n">
        <v>46</v>
      </c>
      <c r="E4" s="153" t="n">
        <v>19039169</v>
      </c>
      <c r="F4" s="153" t="n">
        <v>150094</v>
      </c>
      <c r="G4" s="154" t="n">
        <v>18889075</v>
      </c>
      <c r="H4" s="172" t="n">
        <v>70642775</v>
      </c>
      <c r="I4" s="173" t="n">
        <f aca="false">H4/G4</f>
        <v>3.73987476888095</v>
      </c>
      <c r="J4" s="154" t="n">
        <f aca="false">G4*3.8235866717</f>
        <v>72224015.4107417</v>
      </c>
      <c r="K4" s="172" t="n">
        <v>375893</v>
      </c>
      <c r="L4" s="173" t="n">
        <f aca="false">K4/F4</f>
        <v>2.5043839194105</v>
      </c>
      <c r="M4" s="154" t="n">
        <f aca="false">F4*2.511711692</f>
        <v>376992.854699048</v>
      </c>
      <c r="N4" s="172"/>
      <c r="Q4" s="154"/>
      <c r="R4" s="154"/>
      <c r="S4" s="154"/>
      <c r="V4" s="152"/>
      <c r="W4" s="152"/>
      <c r="X4" s="154"/>
    </row>
    <row r="5" customFormat="false" ht="12.8" hidden="false" customHeight="false" outlineLevel="0" collapsed="false">
      <c r="B5" s="151" t="n">
        <v>2014</v>
      </c>
      <c r="C5" s="152" t="n">
        <v>3</v>
      </c>
      <c r="D5" s="151" t="n">
        <v>47</v>
      </c>
      <c r="E5" s="153" t="n">
        <v>16811748</v>
      </c>
      <c r="F5" s="153" t="n">
        <v>145661</v>
      </c>
      <c r="G5" s="154" t="n">
        <v>16666087</v>
      </c>
      <c r="H5" s="172" t="n">
        <v>66453030</v>
      </c>
      <c r="I5" s="173" t="n">
        <f aca="false">H5/G5</f>
        <v>3.98732047900626</v>
      </c>
      <c r="J5" s="154" t="n">
        <f aca="false">G5*3.8235866717</f>
        <v>63724228.1225926</v>
      </c>
      <c r="K5" s="172" t="n">
        <v>387130</v>
      </c>
      <c r="L5" s="173" t="n">
        <f aca="false">K5/F5</f>
        <v>2.65774641118762</v>
      </c>
      <c r="M5" s="154" t="n">
        <f aca="false">F5*2.511711692</f>
        <v>365858.436768412</v>
      </c>
      <c r="N5" s="172"/>
      <c r="Q5" s="154"/>
      <c r="R5" s="154"/>
      <c r="S5" s="154"/>
      <c r="V5" s="152"/>
      <c r="W5" s="152"/>
      <c r="X5" s="154"/>
    </row>
    <row r="6" customFormat="false" ht="12.8" hidden="false" customHeight="false" outlineLevel="0" collapsed="false">
      <c r="B6" s="151" t="n">
        <v>2014</v>
      </c>
      <c r="C6" s="152" t="n">
        <v>4</v>
      </c>
      <c r="D6" s="151" t="n">
        <v>48</v>
      </c>
      <c r="E6" s="153" t="n">
        <v>20743937</v>
      </c>
      <c r="F6" s="153" t="n">
        <v>143630</v>
      </c>
      <c r="G6" s="154" t="n">
        <v>20600306</v>
      </c>
      <c r="H6" s="172" t="n">
        <v>75212989</v>
      </c>
      <c r="I6" s="173" t="n">
        <f aca="false">H6/G6</f>
        <v>3.65106173665576</v>
      </c>
      <c r="J6" s="154" t="n">
        <f aca="false">G6*3.8235866717</f>
        <v>78767055.4545416</v>
      </c>
      <c r="K6" s="172" t="n">
        <v>390504</v>
      </c>
      <c r="L6" s="173" t="n">
        <f aca="false">K6/F6</f>
        <v>2.71881918819188</v>
      </c>
      <c r="M6" s="154" t="n">
        <f aca="false">F6*2.511711692</f>
        <v>360757.15032196</v>
      </c>
      <c r="N6" s="172"/>
      <c r="Q6" s="154"/>
      <c r="R6" s="154"/>
      <c r="S6" s="154"/>
      <c r="V6" s="152"/>
      <c r="W6" s="152"/>
      <c r="X6" s="154"/>
    </row>
    <row r="7" customFormat="false" ht="12.8" hidden="false" customHeight="false" outlineLevel="0" collapsed="false">
      <c r="B7" s="151" t="n">
        <v>2015</v>
      </c>
      <c r="C7" s="152" t="n">
        <v>1</v>
      </c>
      <c r="D7" s="151" t="n">
        <v>49</v>
      </c>
      <c r="E7" s="153" t="n">
        <v>18307160</v>
      </c>
      <c r="F7" s="153" t="n">
        <v>167252</v>
      </c>
      <c r="G7" s="154" t="n">
        <v>18139908</v>
      </c>
      <c r="H7" s="172" t="n">
        <v>71061517</v>
      </c>
      <c r="I7" s="173" t="n">
        <f aca="false">H7/G7</f>
        <v>3.91741330771909</v>
      </c>
      <c r="J7" s="154" t="n">
        <f aca="false">G7*3.8235866717</f>
        <v>69359510.4546642</v>
      </c>
      <c r="K7" s="172" t="n">
        <v>409117</v>
      </c>
      <c r="L7" s="173" t="n">
        <f aca="false">K7/F7</f>
        <v>2.44611125726449</v>
      </c>
      <c r="M7" s="154" t="n">
        <f aca="false">F7*2.511711692</f>
        <v>420088.803910384</v>
      </c>
      <c r="N7" s="172"/>
      <c r="Q7" s="154"/>
      <c r="R7" s="154"/>
      <c r="S7" s="154"/>
      <c r="V7" s="152"/>
      <c r="W7" s="152"/>
      <c r="X7" s="154"/>
    </row>
    <row r="8" customFormat="false" ht="12.8" hidden="false" customHeight="false" outlineLevel="0" collapsed="false">
      <c r="B8" s="151" t="n">
        <v>2015</v>
      </c>
      <c r="C8" s="152" t="n">
        <v>2</v>
      </c>
      <c r="D8" s="151" t="n">
        <v>50</v>
      </c>
      <c r="E8" s="153" t="n">
        <v>21740969</v>
      </c>
      <c r="F8" s="153" t="n">
        <v>188439</v>
      </c>
      <c r="G8" s="154" t="n">
        <v>21552530</v>
      </c>
      <c r="H8" s="172" t="n">
        <v>85808756</v>
      </c>
      <c r="I8" s="173" t="n">
        <f aca="false">H8/G8</f>
        <v>3.98137740673601</v>
      </c>
      <c r="J8" s="154" t="n">
        <f aca="false">G8*3.8235866717</f>
        <v>82407966.4494144</v>
      </c>
      <c r="K8" s="172" t="n">
        <v>442027</v>
      </c>
      <c r="L8" s="173" t="n">
        <f aca="false">K8/F8</f>
        <v>2.34572991790447</v>
      </c>
      <c r="M8" s="154" t="n">
        <f aca="false">F8*2.511711692</f>
        <v>473304.439528788</v>
      </c>
      <c r="N8" s="172"/>
      <c r="Q8" s="154"/>
      <c r="R8" s="154"/>
      <c r="S8" s="154"/>
      <c r="V8" s="152"/>
      <c r="W8" s="152"/>
      <c r="X8" s="154"/>
    </row>
    <row r="9" customFormat="false" ht="12.8" hidden="false" customHeight="false" outlineLevel="0" collapsed="false">
      <c r="A9" s="159"/>
      <c r="B9" s="159" t="n">
        <v>2015</v>
      </c>
      <c r="C9" s="5" t="n">
        <v>1</v>
      </c>
      <c r="D9" s="159" t="n">
        <v>161</v>
      </c>
      <c r="E9" s="161" t="n">
        <f aca="false">low_SIPA_income!B2</f>
        <v>18043144.0904716</v>
      </c>
      <c r="F9" s="161" t="n">
        <f aca="false">low_SIPA_income!I2</f>
        <v>133045.091777586</v>
      </c>
      <c r="G9" s="8" t="n">
        <f aca="false">E9-F9*0.7</f>
        <v>17950012.5262273</v>
      </c>
      <c r="H9" s="8"/>
      <c r="I9" s="8"/>
      <c r="J9" s="8" t="n">
        <f aca="false">G9*3.8235866717</f>
        <v>68633428.6521307</v>
      </c>
      <c r="K9" s="6"/>
      <c r="L9" s="8"/>
      <c r="M9" s="8" t="n">
        <f aca="false">F9*2.511711692</f>
        <v>334170.912580975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9"/>
      <c r="BG9" s="159"/>
      <c r="BH9" s="159"/>
      <c r="BI9" s="159"/>
      <c r="BJ9" s="159"/>
      <c r="BK9" s="159"/>
      <c r="BL9" s="159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63" t="n">
        <f aca="false">low_SIPA_income!B3</f>
        <v>22277539.8995703</v>
      </c>
      <c r="F10" s="163" t="n">
        <f aca="false">low_SIPA_income!I3</f>
        <v>139417.771119178</v>
      </c>
      <c r="G10" s="67" t="n">
        <f aca="false">E10-F10*0.7</f>
        <v>22179947.4597869</v>
      </c>
      <c r="H10" s="67" t="s">
        <v>233</v>
      </c>
      <c r="I10" s="175" t="n">
        <f aca="false">AVERAGE(I3:I8)</f>
        <v>3.82358667172555</v>
      </c>
      <c r="J10" s="67" t="n">
        <f aca="false">G10*3.8235866717</f>
        <v>84806951.4862474</v>
      </c>
      <c r="K10" s="9" t="s">
        <v>233</v>
      </c>
      <c r="L10" s="175" t="n">
        <f aca="false">AVERAGE(L3:L8)</f>
        <v>2.51171169199128</v>
      </c>
      <c r="M10" s="67" t="n">
        <f aca="false">F10*2.511711692</f>
        <v>350177.245792619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163" t="n">
        <f aca="false">low_SIPA_income!B4</f>
        <v>20171412.2166204</v>
      </c>
      <c r="F11" s="163" t="n">
        <f aca="false">low_SIPA_income!I4</f>
        <v>144779.140644521</v>
      </c>
      <c r="G11" s="67" t="n">
        <f aca="false">E11-F11*0.7</f>
        <v>20070066.8181692</v>
      </c>
      <c r="H11" s="67" t="n">
        <v>76520057</v>
      </c>
      <c r="I11" s="67"/>
      <c r="J11" s="67" t="n">
        <f aca="false">G11*3.8235866717</f>
        <v>76739639.9860803</v>
      </c>
      <c r="K11" s="9" t="n">
        <v>445064</v>
      </c>
      <c r="L11" s="67"/>
      <c r="M11" s="67" t="n">
        <f aca="false">F11*2.511711692</f>
        <v>363643.460314557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163" t="n">
        <f aca="false">low_SIPA_income!B5</f>
        <v>23528444.5402758</v>
      </c>
      <c r="F12" s="163" t="n">
        <f aca="false">low_SIPA_income!I5</f>
        <v>144644.835798782</v>
      </c>
      <c r="G12" s="67" t="n">
        <f aca="false">E12-F12*0.7</f>
        <v>23427193.1552167</v>
      </c>
      <c r="H12" s="67" t="n">
        <v>81658874</v>
      </c>
      <c r="I12" s="67"/>
      <c r="J12" s="67" t="n">
        <f aca="false">G12*3.8235866717</f>
        <v>89575903.5036279</v>
      </c>
      <c r="K12" s="9" t="n">
        <v>414371</v>
      </c>
      <c r="L12" s="67"/>
      <c r="M12" s="67" t="n">
        <f aca="false">F12*2.511711692</f>
        <v>363306.12526322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9" t="s">
        <v>234</v>
      </c>
      <c r="B13" s="159" t="n">
        <v>2016</v>
      </c>
      <c r="C13" s="5" t="n">
        <v>1</v>
      </c>
      <c r="D13" s="159" t="n">
        <v>165</v>
      </c>
      <c r="E13" s="161" t="n">
        <f aca="false">low_SIPA_income!B6</f>
        <v>19153281.0629158</v>
      </c>
      <c r="F13" s="161" t="n">
        <f aca="false">low_SIPA_income!I6</f>
        <v>139315.632882832</v>
      </c>
      <c r="G13" s="8" t="n">
        <f aca="false">E13-F13*0.7</f>
        <v>19055760.1198978</v>
      </c>
      <c r="H13" s="8" t="n">
        <v>71384639</v>
      </c>
      <c r="I13" s="8"/>
      <c r="J13" s="8" t="n">
        <f aca="false">G13*3.8235866717</f>
        <v>72861350.4135536</v>
      </c>
      <c r="K13" s="6" t="n">
        <v>399060</v>
      </c>
      <c r="L13" s="8"/>
      <c r="M13" s="8" t="n">
        <f aca="false">F13*2.511711692</f>
        <v>349920.70399019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  <c r="BJ13" s="159"/>
      <c r="BK13" s="159"/>
      <c r="BL13" s="159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3" t="n">
        <f aca="false">low_SIPA_income!B7</f>
        <v>21857213.2641064</v>
      </c>
      <c r="F14" s="163" t="n">
        <f aca="false">low_SIPA_income!I7</f>
        <v>135417.02832844</v>
      </c>
      <c r="G14" s="67" t="n">
        <f aca="false">E14-F14*0.7</f>
        <v>21762421.3442765</v>
      </c>
      <c r="H14" s="67" t="n">
        <v>78650764</v>
      </c>
      <c r="I14" s="67"/>
      <c r="J14" s="67" t="n">
        <f aca="false">G14*3.8235866717</f>
        <v>83210504.1958952</v>
      </c>
      <c r="K14" s="9" t="n">
        <v>377742</v>
      </c>
      <c r="L14" s="67"/>
      <c r="M14" s="67" t="n">
        <f aca="false">F14*2.511711692</f>
        <v>340128.533348437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3" t="n">
        <f aca="false">low_SIPA_income!B8</f>
        <v>19215169.9458099</v>
      </c>
      <c r="F15" s="163" t="n">
        <f aca="false">low_SIPA_income!I8</f>
        <v>143638.968946757</v>
      </c>
      <c r="G15" s="67" t="n">
        <f aca="false">E15-F15*0.7</f>
        <v>19114622.6675472</v>
      </c>
      <c r="H15" s="67" t="n">
        <v>72210474</v>
      </c>
      <c r="I15" s="67"/>
      <c r="J15" s="67" t="n">
        <f aca="false">G15*3.8235866717</f>
        <v>73086416.466208</v>
      </c>
      <c r="K15" s="9" t="n">
        <v>375488</v>
      </c>
      <c r="L15" s="67"/>
      <c r="M15" s="67" t="n">
        <f aca="false">F15*2.511711692</f>
        <v>360779.677730395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3" t="n">
        <f aca="false">low_SIPA_income!B9</f>
        <v>22585007.4703965</v>
      </c>
      <c r="F16" s="163" t="n">
        <f aca="false">low_SIPA_income!I9</f>
        <v>144531.021624542</v>
      </c>
      <c r="G16" s="67" t="n">
        <f aca="false">E16-F16*0.7</f>
        <v>22483835.7552593</v>
      </c>
      <c r="H16" s="67" t="n">
        <v>79983678</v>
      </c>
      <c r="I16" s="67"/>
      <c r="J16" s="67" t="n">
        <f aca="false">G16*3.8235866717</f>
        <v>85968894.7225016</v>
      </c>
      <c r="K16" s="9" t="n">
        <v>355397</v>
      </c>
      <c r="L16" s="67"/>
      <c r="M16" s="67" t="n">
        <f aca="false">F16*2.511711692</f>
        <v>363020.256871067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9"/>
      <c r="B17" s="159" t="n">
        <v>2017</v>
      </c>
      <c r="C17" s="5" t="n">
        <v>1</v>
      </c>
      <c r="D17" s="159" t="n">
        <v>169</v>
      </c>
      <c r="E17" s="161" t="n">
        <f aca="false">low_SIPA_income!B10</f>
        <v>19533783.8584636</v>
      </c>
      <c r="F17" s="161" t="n">
        <f aca="false">low_SIPA_income!I10</f>
        <v>122346.756582245</v>
      </c>
      <c r="G17" s="8" t="n">
        <f aca="false">E17-F17*0.7</f>
        <v>19448141.128856</v>
      </c>
      <c r="H17" s="8" t="n">
        <v>74434596</v>
      </c>
      <c r="I17" s="8"/>
      <c r="J17" s="8" t="n">
        <f aca="false">G17*3.8235866717</f>
        <v>74361653.2096345</v>
      </c>
      <c r="K17" s="6" t="n">
        <v>462191</v>
      </c>
      <c r="L17" s="8"/>
      <c r="M17" s="8" t="n">
        <f aca="false">F17*2.511711692</f>
        <v>307299.778985902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  <c r="BJ17" s="159"/>
      <c r="BK17" s="159"/>
      <c r="BL17" s="159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3" t="n">
        <f aca="false">low_SIPA_income!B11</f>
        <v>23184198.0928763</v>
      </c>
      <c r="F18" s="163" t="n">
        <f aca="false">low_SIPA_income!I11</f>
        <v>129644.505564317</v>
      </c>
      <c r="G18" s="67" t="n">
        <f aca="false">E18-F18*0.7</f>
        <v>23093446.9389812</v>
      </c>
      <c r="H18" s="67" t="n">
        <v>80479757</v>
      </c>
      <c r="I18" s="67"/>
      <c r="J18" s="67" t="n">
        <f aca="false">G18*3.8235866717</f>
        <v>88299795.9194998</v>
      </c>
      <c r="K18" s="9" t="n">
        <v>458270</v>
      </c>
      <c r="L18" s="67"/>
      <c r="M18" s="67" t="n">
        <f aca="false">F18*2.511711692</f>
        <v>325629.620429455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3" t="n">
        <f aca="false">low_SIPA_income!B12</f>
        <v>20542851.5621216</v>
      </c>
      <c r="F19" s="163" t="n">
        <f aca="false">low_SIPA_income!I12</f>
        <v>138597.576903819</v>
      </c>
      <c r="G19" s="67" t="n">
        <f aca="false">E19-F19*0.7</f>
        <v>20445833.258289</v>
      </c>
      <c r="H19" s="67" t="n">
        <v>73976782</v>
      </c>
      <c r="I19" s="67"/>
      <c r="J19" s="67" t="n">
        <f aca="false">G19*3.8235866717</f>
        <v>78176415.5381942</v>
      </c>
      <c r="K19" s="9" t="n">
        <v>489074</v>
      </c>
      <c r="L19" s="67"/>
      <c r="M19" s="67" t="n">
        <f aca="false">F19*2.511711692</f>
        <v>348117.15439219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3" t="n">
        <f aca="false">low_SIPA_income!B13</f>
        <v>24252373.7599014</v>
      </c>
      <c r="F20" s="163" t="n">
        <f aca="false">low_SIPA_income!I13</f>
        <v>140143.065168911</v>
      </c>
      <c r="G20" s="67" t="n">
        <f aca="false">E20-F20*0.7</f>
        <v>24154273.6142832</v>
      </c>
      <c r="H20" s="67" t="n">
        <v>82408987.5633976</v>
      </c>
      <c r="I20" s="67"/>
      <c r="J20" s="67" t="n">
        <f aca="false">G20*3.8235866717</f>
        <v>92355958.6561681</v>
      </c>
      <c r="K20" s="9"/>
      <c r="L20" s="67"/>
      <c r="M20" s="67" t="n">
        <f aca="false">F20*2.511711692</f>
        <v>351998.975337471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9"/>
      <c r="B21" s="159" t="n">
        <v>2018</v>
      </c>
      <c r="C21" s="5" t="n">
        <v>1</v>
      </c>
      <c r="D21" s="159" t="n">
        <v>173</v>
      </c>
      <c r="E21" s="161" t="n">
        <f aca="false">low_SIPA_income!B14</f>
        <v>19363802.8731975</v>
      </c>
      <c r="F21" s="161" t="n">
        <f aca="false">low_SIPA_income!I14</f>
        <v>123938.240955641</v>
      </c>
      <c r="G21" s="8" t="n">
        <f aca="false">E21-F21*0.7</f>
        <v>19277046.1045286</v>
      </c>
      <c r="H21" s="8"/>
      <c r="I21" s="8"/>
      <c r="J21" s="8" t="n">
        <f aca="false">G21*3.8235866717</f>
        <v>73707456.5550218</v>
      </c>
      <c r="K21" s="6"/>
      <c r="L21" s="8"/>
      <c r="M21" s="8" t="n">
        <f aca="false">F21*2.511711692</f>
        <v>311297.128894197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  <c r="BB21" s="159"/>
      <c r="BC21" s="159"/>
      <c r="BD21" s="159"/>
      <c r="BE21" s="159"/>
      <c r="BF21" s="159"/>
      <c r="BG21" s="159"/>
      <c r="BH21" s="159"/>
      <c r="BI21" s="159"/>
      <c r="BJ21" s="159"/>
      <c r="BK21" s="159"/>
      <c r="BL21" s="159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3" t="n">
        <f aca="false">low_SIPA_income!B15</f>
        <v>21991144.8761269</v>
      </c>
      <c r="F22" s="163" t="n">
        <f aca="false">low_SIPA_income!I15</f>
        <v>128194.98488325</v>
      </c>
      <c r="G22" s="67" t="n">
        <f aca="false">E22-F22*0.7</f>
        <v>21901408.3867087</v>
      </c>
      <c r="H22" s="67"/>
      <c r="I22" s="67"/>
      <c r="J22" s="67" t="n">
        <f aca="false">G22*3.8235866717</f>
        <v>83741933.1988778</v>
      </c>
      <c r="K22" s="9"/>
      <c r="L22" s="67"/>
      <c r="M22" s="67" t="n">
        <f aca="false">F22*2.511711692</f>
        <v>321988.842387022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3" t="n">
        <f aca="false">low_SIPA_income!B16</f>
        <v>18235645.224442</v>
      </c>
      <c r="F23" s="163" t="n">
        <f aca="false">low_SIPA_income!I16</f>
        <v>114951.911089814</v>
      </c>
      <c r="G23" s="67" t="n">
        <f aca="false">E23-F23*0.7</f>
        <v>18155178.8866792</v>
      </c>
      <c r="H23" s="67"/>
      <c r="I23" s="67"/>
      <c r="J23" s="67" t="n">
        <f aca="false">G23*3.8235866717</f>
        <v>69417900.0134358</v>
      </c>
      <c r="K23" s="9"/>
      <c r="L23" s="67"/>
      <c r="M23" s="67" t="n">
        <f aca="false">F23*2.511711692</f>
        <v>288726.05910203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3" t="n">
        <f aca="false">low_SIPA_income!B17</f>
        <v>20080887.7929642</v>
      </c>
      <c r="F24" s="163" t="n">
        <f aca="false">low_SIPA_income!I17</f>
        <v>113858.881260517</v>
      </c>
      <c r="G24" s="67" t="n">
        <f aca="false">E24-F24*0.7</f>
        <v>20001186.5760818</v>
      </c>
      <c r="H24" s="67"/>
      <c r="I24" s="67"/>
      <c r="J24" s="67" t="n">
        <f aca="false">G24*3.8235866717</f>
        <v>76476270.4104914</v>
      </c>
      <c r="K24" s="9"/>
      <c r="L24" s="67"/>
      <c r="M24" s="67" t="n">
        <f aca="false">F24*2.511711692</f>
        <v>285980.68330008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9"/>
      <c r="B25" s="159" t="n">
        <v>2019</v>
      </c>
      <c r="C25" s="5" t="n">
        <v>1</v>
      </c>
      <c r="D25" s="159" t="n">
        <v>177</v>
      </c>
      <c r="E25" s="161" t="n">
        <f aca="false">low_SIPA_income!B18</f>
        <v>15939455.3253429</v>
      </c>
      <c r="F25" s="161" t="n">
        <f aca="false">low_SIPA_income!I18</f>
        <v>109595.017329619</v>
      </c>
      <c r="G25" s="8" t="n">
        <f aca="false">E25-F25*0.7</f>
        <v>15862738.8132122</v>
      </c>
      <c r="H25" s="8"/>
      <c r="I25" s="8"/>
      <c r="J25" s="8" t="n">
        <f aca="false">G25*3.8235866717</f>
        <v>60652556.7028565</v>
      </c>
      <c r="K25" s="6"/>
      <c r="L25" s="8"/>
      <c r="M25" s="8" t="n">
        <f aca="false">F25*2.511711692</f>
        <v>275271.086411746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  <c r="BB25" s="159"/>
      <c r="BC25" s="159"/>
      <c r="BD25" s="159"/>
      <c r="BE25" s="159"/>
      <c r="BF25" s="159"/>
      <c r="BG25" s="159"/>
      <c r="BH25" s="159"/>
      <c r="BI25" s="159"/>
      <c r="BJ25" s="159"/>
      <c r="BK25" s="159"/>
      <c r="BL25" s="159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3" t="n">
        <f aca="false">low_SIPA_income!B19</f>
        <v>18843330.2723496</v>
      </c>
      <c r="F26" s="163" t="n">
        <f aca="false">low_SIPA_income!I19</f>
        <v>107810.670661791</v>
      </c>
      <c r="G26" s="67" t="n">
        <f aca="false">E26-F26*0.7</f>
        <v>18767862.8028863</v>
      </c>
      <c r="H26" s="67" t="n">
        <v>1000</v>
      </c>
      <c r="I26" s="67"/>
      <c r="J26" s="67" t="n">
        <f aca="false">G26*3.8235866717</f>
        <v>71760550.0694104</v>
      </c>
      <c r="K26" s="9"/>
      <c r="L26" s="67"/>
      <c r="M26" s="67" t="n">
        <f aca="false">F26*2.511711692</f>
        <v>270789.322023582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3" t="n">
        <f aca="false">low_SIPA_income!B20</f>
        <v>15786819.5136424</v>
      </c>
      <c r="F27" s="163" t="n">
        <f aca="false">low_SIPA_income!I20</f>
        <v>110759.347632462</v>
      </c>
      <c r="G27" s="67" t="n">
        <f aca="false">E27-F27*0.7</f>
        <v>15709287.9702997</v>
      </c>
      <c r="H27" s="67"/>
      <c r="I27" s="67"/>
      <c r="J27" s="67" t="n">
        <f aca="false">G27*3.8235866717</f>
        <v>60065824.1051349</v>
      </c>
      <c r="K27" s="9"/>
      <c r="L27" s="67"/>
      <c r="M27" s="67" t="n">
        <f aca="false">F27*2.511711692</f>
        <v>278195.548446746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3" t="n">
        <f aca="false">low_SIPA_income!B21</f>
        <v>17918583.0811978</v>
      </c>
      <c r="F28" s="163" t="n">
        <f aca="false">low_SIPA_income!I21</f>
        <v>108218.534622524</v>
      </c>
      <c r="G28" s="67" t="n">
        <f aca="false">E28-F28*0.7</f>
        <v>17842830.106962</v>
      </c>
      <c r="H28" s="67"/>
      <c r="I28" s="67"/>
      <c r="J28" s="67" t="n">
        <f aca="false">G28*3.8235866717</f>
        <v>68223607.3823874</v>
      </c>
      <c r="K28" s="9"/>
      <c r="L28" s="67"/>
      <c r="M28" s="67" t="n">
        <f aca="false">F28*2.511711692</f>
        <v>271813.758702501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9"/>
      <c r="B29" s="159" t="n">
        <v>2020</v>
      </c>
      <c r="C29" s="5" t="n">
        <v>1</v>
      </c>
      <c r="D29" s="159" t="n">
        <v>181</v>
      </c>
      <c r="E29" s="161" t="n">
        <f aca="false">low_SIPA_income!B22</f>
        <v>16434811.9879364</v>
      </c>
      <c r="F29" s="161" t="n">
        <f aca="false">low_SIPA_income!I22</f>
        <v>114223.960654247</v>
      </c>
      <c r="G29" s="8" t="n">
        <f aca="false">E29-F29*0.7</f>
        <v>16354855.2154784</v>
      </c>
      <c r="H29" s="8"/>
      <c r="I29" s="8"/>
      <c r="J29" s="8" t="n">
        <f aca="false">G29*3.8235866717</f>
        <v>62534206.4194864</v>
      </c>
      <c r="K29" s="6"/>
      <c r="L29" s="8"/>
      <c r="M29" s="8" t="n">
        <f aca="false">F29*2.511711692</f>
        <v>286897.657481821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3" t="n">
        <f aca="false">low_SIPA_income!B23</f>
        <v>18374985.7051183</v>
      </c>
      <c r="F30" s="163" t="n">
        <f aca="false">low_SIPA_income!I23</f>
        <v>83174.492669337</v>
      </c>
      <c r="G30" s="67" t="n">
        <f aca="false">E30-F30*0.7</f>
        <v>18316763.5602497</v>
      </c>
      <c r="H30" s="67"/>
      <c r="I30" s="67"/>
      <c r="J30" s="67" t="n">
        <f aca="false">G30*3.8235866717</f>
        <v>70035733.0176511</v>
      </c>
      <c r="K30" s="9"/>
      <c r="L30" s="67"/>
      <c r="M30" s="67" t="n">
        <f aca="false">F30*2.511711692</f>
        <v>208910.345713742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3" t="n">
        <f aca="false">low_SIPA_income!B24</f>
        <v>15656859.5786606</v>
      </c>
      <c r="F31" s="163" t="n">
        <f aca="false">low_SIPA_income!I24</f>
        <v>84398.6334716862</v>
      </c>
      <c r="G31" s="67" t="n">
        <f aca="false">E31-F31*0.7</f>
        <v>15597780.5352305</v>
      </c>
      <c r="H31" s="67"/>
      <c r="I31" s="67"/>
      <c r="J31" s="67" t="n">
        <f aca="false">G31*3.8235866717</f>
        <v>59639465.7626089</v>
      </c>
      <c r="K31" s="9"/>
      <c r="L31" s="67"/>
      <c r="M31" s="67" t="n">
        <f aca="false">F31*2.511711692</f>
        <v>211985.034479657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3" t="n">
        <f aca="false">low_SIPA_income!B25</f>
        <v>18574933.3254642</v>
      </c>
      <c r="F32" s="163" t="n">
        <f aca="false">low_SIPA_income!I25</f>
        <v>89324.2409541214</v>
      </c>
      <c r="G32" s="67" t="n">
        <f aca="false">E32-F32*0.7</f>
        <v>18512406.3567963</v>
      </c>
      <c r="H32" s="67"/>
      <c r="I32" s="67"/>
      <c r="J32" s="67" t="n">
        <f aca="false">G32*3.8235866717</f>
        <v>70783790.2069408</v>
      </c>
      <c r="K32" s="9"/>
      <c r="L32" s="67"/>
      <c r="M32" s="67" t="n">
        <f aca="false">F32*2.511711692</f>
        <v>224356.740383492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9"/>
      <c r="B33" s="159" t="n">
        <v>2021</v>
      </c>
      <c r="C33" s="5" t="n">
        <v>1</v>
      </c>
      <c r="D33" s="159" t="n">
        <v>185</v>
      </c>
      <c r="E33" s="161" t="n">
        <f aca="false">low_SIPA_income!B26</f>
        <v>16246421.6690229</v>
      </c>
      <c r="F33" s="161" t="n">
        <f aca="false">low_SIPA_income!I26</f>
        <v>96486.4262896842</v>
      </c>
      <c r="G33" s="8" t="n">
        <f aca="false">E33-F33*0.7</f>
        <v>16178881.1706201</v>
      </c>
      <c r="H33" s="8"/>
      <c r="I33" s="8"/>
      <c r="J33" s="8" t="n">
        <f aca="false">G33*3.8235866717</f>
        <v>61861354.407001</v>
      </c>
      <c r="K33" s="6"/>
      <c r="L33" s="8"/>
      <c r="M33" s="8" t="n">
        <f aca="false">F33*2.511711692</f>
        <v>242346.085031096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159"/>
      <c r="BL33" s="159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3" t="n">
        <f aca="false">low_SIPA_income!B27</f>
        <v>19223632.0757166</v>
      </c>
      <c r="F34" s="163" t="n">
        <f aca="false">low_SIPA_income!I27</f>
        <v>95046.7252244613</v>
      </c>
      <c r="G34" s="67" t="n">
        <f aca="false">E34-F34*0.7</f>
        <v>19157099.3680595</v>
      </c>
      <c r="H34" s="67"/>
      <c r="I34" s="67"/>
      <c r="J34" s="67" t="n">
        <f aca="false">G34*3.8235866717</f>
        <v>73248829.8121446</v>
      </c>
      <c r="K34" s="9"/>
      <c r="L34" s="67"/>
      <c r="M34" s="67" t="n">
        <f aca="false">F34*2.511711692</f>
        <v>238729.971032591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3" t="n">
        <f aca="false">low_SIPA_income!B28</f>
        <v>16928794.5003961</v>
      </c>
      <c r="F35" s="163" t="n">
        <f aca="false">low_SIPA_income!I28</f>
        <v>98687.4709558507</v>
      </c>
      <c r="G35" s="67" t="n">
        <f aca="false">E35-F35*0.7</f>
        <v>16859713.270727</v>
      </c>
      <c r="H35" s="67"/>
      <c r="I35" s="67"/>
      <c r="J35" s="67" t="n">
        <f aca="false">G35*3.8235866717</f>
        <v>64464574.9506353</v>
      </c>
      <c r="K35" s="9"/>
      <c r="L35" s="67"/>
      <c r="M35" s="67" t="n">
        <f aca="false">F35*2.511711692</f>
        <v>247874.474653721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3" t="n">
        <f aca="false">low_SIPA_income!B29</f>
        <v>20046283.8112209</v>
      </c>
      <c r="F36" s="163" t="n">
        <f aca="false">low_SIPA_income!I29</f>
        <v>95428.3566955193</v>
      </c>
      <c r="G36" s="67" t="n">
        <f aca="false">E36-F36*0.7</f>
        <v>19979483.961534</v>
      </c>
      <c r="H36" s="67"/>
      <c r="I36" s="67"/>
      <c r="J36" s="67" t="n">
        <f aca="false">G36*3.8235866717</f>
        <v>76393288.5827654</v>
      </c>
      <c r="K36" s="9"/>
      <c r="L36" s="67"/>
      <c r="M36" s="67" t="n">
        <f aca="false">F36*2.511711692</f>
        <v>239688.519260482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9"/>
      <c r="B37" s="159" t="n">
        <v>2022</v>
      </c>
      <c r="C37" s="5" t="n">
        <v>1</v>
      </c>
      <c r="D37" s="159" t="n">
        <v>189</v>
      </c>
      <c r="E37" s="161" t="n">
        <f aca="false">low_SIPA_income!B30</f>
        <v>17375481.1994955</v>
      </c>
      <c r="F37" s="161" t="n">
        <f aca="false">low_SIPA_income!I30</f>
        <v>100541.191084649</v>
      </c>
      <c r="G37" s="8" t="n">
        <f aca="false">E37-F37*0.7</f>
        <v>17305102.3657362</v>
      </c>
      <c r="H37" s="8"/>
      <c r="I37" s="8"/>
      <c r="J37" s="8" t="n">
        <f aca="false">G37*3.8235866717</f>
        <v>66167558.7580331</v>
      </c>
      <c r="K37" s="6"/>
      <c r="L37" s="8"/>
      <c r="M37" s="8" t="n">
        <f aca="false">F37*2.511711692</f>
        <v>252530.48517492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59"/>
      <c r="BG37" s="159"/>
      <c r="BH37" s="159"/>
      <c r="BI37" s="159"/>
      <c r="BJ37" s="159"/>
      <c r="BK37" s="159"/>
      <c r="BL37" s="159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3" t="n">
        <f aca="false">low_SIPA_income!B31</f>
        <v>20527401.0074752</v>
      </c>
      <c r="F38" s="163" t="n">
        <f aca="false">low_SIPA_income!I31</f>
        <v>96965.978356143</v>
      </c>
      <c r="G38" s="67" t="n">
        <f aca="false">E38-F38*0.7</f>
        <v>20459524.8226259</v>
      </c>
      <c r="H38" s="67"/>
      <c r="I38" s="67"/>
      <c r="J38" s="67" t="n">
        <f aca="false">G38*3.8235866717</f>
        <v>78228766.4211079</v>
      </c>
      <c r="K38" s="9"/>
      <c r="L38" s="67"/>
      <c r="M38" s="67" t="n">
        <f aca="false">F38*2.511711692</f>
        <v>243550.581563343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3" t="n">
        <f aca="false">low_SIPA_income!B32</f>
        <v>17773771.8185142</v>
      </c>
      <c r="F39" s="163" t="n">
        <f aca="false">low_SIPA_income!I32</f>
        <v>99890.506251974</v>
      </c>
      <c r="G39" s="67" t="n">
        <f aca="false">E39-F39*0.7</f>
        <v>17703848.4641378</v>
      </c>
      <c r="H39" s="67"/>
      <c r="I39" s="67"/>
      <c r="J39" s="67" t="n">
        <f aca="false">G39*3.8235866717</f>
        <v>67692199.0252739</v>
      </c>
      <c r="K39" s="9"/>
      <c r="L39" s="67"/>
      <c r="M39" s="67" t="n">
        <f aca="false">F39*2.511711692</f>
        <v>250896.152472882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3" t="n">
        <f aca="false">low_SIPA_income!B33</f>
        <v>20607146.1298228</v>
      </c>
      <c r="F40" s="163" t="n">
        <f aca="false">low_SIPA_income!I33</f>
        <v>98778.5497070357</v>
      </c>
      <c r="G40" s="67" t="n">
        <f aca="false">E40-F40*0.7</f>
        <v>20538001.1450278</v>
      </c>
      <c r="H40" s="67"/>
      <c r="I40" s="67"/>
      <c r="J40" s="67" t="n">
        <f aca="false">G40*3.8235866717</f>
        <v>78528827.4414878</v>
      </c>
      <c r="K40" s="9"/>
      <c r="L40" s="67"/>
      <c r="M40" s="67" t="n">
        <f aca="false">F40*2.511711692</f>
        <v>248103.238217965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9"/>
      <c r="B41" s="159" t="n">
        <v>2023</v>
      </c>
      <c r="C41" s="5" t="n">
        <v>1</v>
      </c>
      <c r="D41" s="159" t="n">
        <v>193</v>
      </c>
      <c r="E41" s="161" t="n">
        <f aca="false">low_SIPA_income!B34</f>
        <v>18042216.1890417</v>
      </c>
      <c r="F41" s="161" t="n">
        <f aca="false">low_SIPA_income!I34</f>
        <v>101591.182409638</v>
      </c>
      <c r="G41" s="8" t="n">
        <f aca="false">E41-F41*0.7</f>
        <v>17971102.361355</v>
      </c>
      <c r="H41" s="8"/>
      <c r="I41" s="8"/>
      <c r="J41" s="8" t="n">
        <f aca="false">G41*3.8235866717</f>
        <v>68714067.4646332</v>
      </c>
      <c r="K41" s="6"/>
      <c r="L41" s="8"/>
      <c r="M41" s="8" t="n">
        <f aca="false">F41*2.511711692</f>
        <v>255167.760662391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59"/>
      <c r="BD41" s="159"/>
      <c r="BE41" s="159"/>
      <c r="BF41" s="159"/>
      <c r="BG41" s="159"/>
      <c r="BH41" s="159"/>
      <c r="BI41" s="159"/>
      <c r="BJ41" s="159"/>
      <c r="BK41" s="159"/>
      <c r="BL41" s="159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3" t="n">
        <f aca="false">low_SIPA_income!B35</f>
        <v>20932321.483891</v>
      </c>
      <c r="F42" s="163" t="n">
        <f aca="false">low_SIPA_income!I35</f>
        <v>103977.915287358</v>
      </c>
      <c r="G42" s="67" t="n">
        <f aca="false">E42-F42*0.7</f>
        <v>20859536.9431898</v>
      </c>
      <c r="H42" s="67"/>
      <c r="I42" s="67"/>
      <c r="J42" s="67" t="n">
        <f aca="false">G42*3.8235866717</f>
        <v>79758247.4338143</v>
      </c>
      <c r="K42" s="9"/>
      <c r="L42" s="67"/>
      <c r="M42" s="67" t="n">
        <f aca="false">F42*2.511711692</f>
        <v>261162.545537044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3" t="n">
        <f aca="false">low_SIPA_income!B36</f>
        <v>18334173.3364761</v>
      </c>
      <c r="F43" s="163" t="n">
        <f aca="false">low_SIPA_income!I36</f>
        <v>104933.060944835</v>
      </c>
      <c r="G43" s="67" t="n">
        <f aca="false">E43-F43*0.7</f>
        <v>18260720.1938147</v>
      </c>
      <c r="H43" s="67"/>
      <c r="I43" s="67"/>
      <c r="J43" s="67" t="n">
        <f aca="false">G43*3.8235866717</f>
        <v>69821446.348713</v>
      </c>
      <c r="K43" s="9"/>
      <c r="L43" s="67"/>
      <c r="M43" s="67" t="n">
        <f aca="false">F43*2.511711692</f>
        <v>263561.596052492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3" t="n">
        <f aca="false">low_SIPA_income!B37</f>
        <v>21337712.7801587</v>
      </c>
      <c r="F44" s="163" t="n">
        <f aca="false">low_SIPA_income!I37</f>
        <v>102979.852490694</v>
      </c>
      <c r="G44" s="67" t="n">
        <f aca="false">E44-F44*0.7</f>
        <v>21265626.8834152</v>
      </c>
      <c r="H44" s="67"/>
      <c r="I44" s="67"/>
      <c r="J44" s="67" t="n">
        <f aca="false">G44*3.8235866717</f>
        <v>81310967.5167715</v>
      </c>
      <c r="K44" s="9"/>
      <c r="L44" s="67"/>
      <c r="M44" s="67" t="n">
        <f aca="false">F44*2.511711692</f>
        <v>258655.699541311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9"/>
      <c r="B45" s="159" t="n">
        <v>2024</v>
      </c>
      <c r="C45" s="5" t="n">
        <v>1</v>
      </c>
      <c r="D45" s="159" t="n">
        <v>197</v>
      </c>
      <c r="E45" s="161" t="n">
        <f aca="false">low_SIPA_income!B38</f>
        <v>18791701.6322269</v>
      </c>
      <c r="F45" s="161" t="n">
        <f aca="false">low_SIPA_income!I38</f>
        <v>104646.862306117</v>
      </c>
      <c r="G45" s="8" t="n">
        <f aca="false">E45-F45*0.7</f>
        <v>18718448.8286126</v>
      </c>
      <c r="H45" s="8"/>
      <c r="I45" s="8"/>
      <c r="J45" s="8" t="n">
        <f aca="false">G45*3.8235866717</f>
        <v>71571611.4559818</v>
      </c>
      <c r="K45" s="6"/>
      <c r="L45" s="8"/>
      <c r="M45" s="8" t="n">
        <f aca="false">F45*2.511711692</f>
        <v>262842.747585389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9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59"/>
      <c r="BD45" s="159"/>
      <c r="BE45" s="159"/>
      <c r="BF45" s="159"/>
      <c r="BG45" s="159"/>
      <c r="BH45" s="159"/>
      <c r="BI45" s="159"/>
      <c r="BJ45" s="159"/>
      <c r="BK45" s="159"/>
      <c r="BL45" s="159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3" t="n">
        <f aca="false">low_SIPA_income!B39</f>
        <v>21657780.3791164</v>
      </c>
      <c r="F46" s="163" t="n">
        <f aca="false">low_SIPA_income!I39</f>
        <v>99644.4844233849</v>
      </c>
      <c r="G46" s="67" t="n">
        <f aca="false">E46-F46*0.7</f>
        <v>21588029.24002</v>
      </c>
      <c r="H46" s="67"/>
      <c r="I46" s="67"/>
      <c r="J46" s="67" t="n">
        <f aca="false">G46*3.8235866717</f>
        <v>82543700.8704105</v>
      </c>
      <c r="K46" s="9"/>
      <c r="L46" s="67"/>
      <c r="M46" s="67" t="n">
        <f aca="false">F46*2.511711692</f>
        <v>250278.216569528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3" t="n">
        <f aca="false">low_SIPA_income!B40</f>
        <v>18863548.1469644</v>
      </c>
      <c r="F47" s="163" t="n">
        <f aca="false">low_SIPA_income!I40</f>
        <v>100366.686989299</v>
      </c>
      <c r="G47" s="67" t="n">
        <f aca="false">E47-F47*0.7</f>
        <v>18793291.4660719</v>
      </c>
      <c r="H47" s="67"/>
      <c r="I47" s="67"/>
      <c r="J47" s="67" t="n">
        <f aca="false">G47*3.8235866717</f>
        <v>71857778.7670458</v>
      </c>
      <c r="K47" s="9"/>
      <c r="L47" s="67"/>
      <c r="M47" s="67" t="n">
        <f aca="false">F47*2.511711692</f>
        <v>252092.181198327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3" t="n">
        <f aca="false">low_SIPA_income!B41</f>
        <v>21950443.0191403</v>
      </c>
      <c r="F48" s="163" t="n">
        <f aca="false">low_SIPA_income!I41</f>
        <v>101827.909059892</v>
      </c>
      <c r="G48" s="67" t="n">
        <f aca="false">E48-F48*0.7</f>
        <v>21879163.4827983</v>
      </c>
      <c r="H48" s="67"/>
      <c r="I48" s="67"/>
      <c r="J48" s="67" t="n">
        <f aca="false">G48*3.8235866717</f>
        <v>83656877.8807731</v>
      </c>
      <c r="K48" s="9"/>
      <c r="L48" s="67"/>
      <c r="M48" s="67" t="n">
        <f aca="false">F48*2.511711692</f>
        <v>255762.349757642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9"/>
      <c r="B49" s="159" t="n">
        <v>2025</v>
      </c>
      <c r="C49" s="5" t="n">
        <v>1</v>
      </c>
      <c r="D49" s="159" t="n">
        <v>201</v>
      </c>
      <c r="E49" s="161" t="n">
        <f aca="false">low_SIPA_income!B42</f>
        <v>19161245.1744348</v>
      </c>
      <c r="F49" s="161" t="n">
        <f aca="false">low_SIPA_income!I42</f>
        <v>103702.445372865</v>
      </c>
      <c r="G49" s="8" t="n">
        <f aca="false">E49-F49*0.7</f>
        <v>19088653.4626738</v>
      </c>
      <c r="H49" s="8"/>
      <c r="I49" s="8"/>
      <c r="J49" s="8" t="n">
        <f aca="false">G49*3.8235866717</f>
        <v>72987120.9605796</v>
      </c>
      <c r="K49" s="6"/>
      <c r="L49" s="8"/>
      <c r="M49" s="8" t="n">
        <f aca="false">F49*2.511711692</f>
        <v>260470.644532016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9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59"/>
      <c r="BG49" s="159"/>
      <c r="BH49" s="159"/>
      <c r="BI49" s="159"/>
      <c r="BJ49" s="159"/>
      <c r="BK49" s="159"/>
      <c r="BL49" s="159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3" t="n">
        <f aca="false">low_SIPA_income!B43</f>
        <v>22327562.8801271</v>
      </c>
      <c r="F50" s="163" t="n">
        <f aca="false">low_SIPA_income!I43</f>
        <v>99516.1950499042</v>
      </c>
      <c r="G50" s="67" t="n">
        <f aca="false">E50-F50*0.7</f>
        <v>22257901.5435922</v>
      </c>
      <c r="H50" s="67"/>
      <c r="I50" s="67"/>
      <c r="J50" s="67" t="n">
        <f aca="false">G50*3.8235866717</f>
        <v>85105015.6820901</v>
      </c>
      <c r="K50" s="9"/>
      <c r="L50" s="67"/>
      <c r="M50" s="67" t="n">
        <f aca="false">F50*2.511711692</f>
        <v>249955.990650197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3" t="n">
        <f aca="false">low_SIPA_income!B44</f>
        <v>19490169.3503818</v>
      </c>
      <c r="F51" s="163" t="n">
        <f aca="false">low_SIPA_income!I44</f>
        <v>99732.8756186433</v>
      </c>
      <c r="G51" s="67" t="n">
        <f aca="false">E51-F51*0.7</f>
        <v>19420356.3374487</v>
      </c>
      <c r="H51" s="67"/>
      <c r="I51" s="67"/>
      <c r="J51" s="67" t="n">
        <f aca="false">G51*3.8235866717</f>
        <v>74255415.6515335</v>
      </c>
      <c r="K51" s="9"/>
      <c r="L51" s="67"/>
      <c r="M51" s="67" t="n">
        <f aca="false">F51*2.511711692</f>
        <v>250500.229768128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3" t="n">
        <f aca="false">low_SIPA_income!B45</f>
        <v>22633802.4602162</v>
      </c>
      <c r="F52" s="163" t="n">
        <f aca="false">low_SIPA_income!I45</f>
        <v>99753.8688332151</v>
      </c>
      <c r="G52" s="67" t="n">
        <f aca="false">E52-F52*0.7</f>
        <v>22563974.7520329</v>
      </c>
      <c r="H52" s="67"/>
      <c r="I52" s="67"/>
      <c r="J52" s="67" t="n">
        <f aca="false">G52*3.8235866717</f>
        <v>86275313.1224484</v>
      </c>
      <c r="K52" s="9"/>
      <c r="L52" s="67"/>
      <c r="M52" s="67" t="n">
        <f aca="false">F52*2.511711692</f>
        <v>250552.958670621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9"/>
      <c r="B53" s="159" t="n">
        <v>2026</v>
      </c>
      <c r="C53" s="5" t="n">
        <v>1</v>
      </c>
      <c r="D53" s="159" t="n">
        <v>205</v>
      </c>
      <c r="E53" s="161" t="n">
        <f aca="false">low_SIPA_income!B46</f>
        <v>19652183.5094428</v>
      </c>
      <c r="F53" s="161" t="n">
        <f aca="false">low_SIPA_income!I46</f>
        <v>99561.2393019026</v>
      </c>
      <c r="G53" s="8" t="n">
        <f aca="false">E53-F53*0.7</f>
        <v>19582490.6419314</v>
      </c>
      <c r="H53" s="8"/>
      <c r="I53" s="8"/>
      <c r="J53" s="8" t="n">
        <f aca="false">G53*3.8235866717</f>
        <v>74875350.217179</v>
      </c>
      <c r="K53" s="6"/>
      <c r="L53" s="8"/>
      <c r="M53" s="8" t="n">
        <f aca="false">F53*2.511711692</f>
        <v>250069.128824599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9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  <c r="AM53" s="159"/>
      <c r="AN53" s="159"/>
      <c r="AO53" s="159"/>
      <c r="AP53" s="159"/>
      <c r="AQ53" s="159"/>
      <c r="AR53" s="159"/>
      <c r="AS53" s="159"/>
      <c r="AT53" s="159"/>
      <c r="AU53" s="159"/>
      <c r="AV53" s="159"/>
      <c r="AW53" s="159"/>
      <c r="AX53" s="159"/>
      <c r="AY53" s="159"/>
      <c r="AZ53" s="159"/>
      <c r="BA53" s="159"/>
      <c r="BB53" s="159"/>
      <c r="BC53" s="159"/>
      <c r="BD53" s="159"/>
      <c r="BE53" s="159"/>
      <c r="BF53" s="159"/>
      <c r="BG53" s="159"/>
      <c r="BH53" s="159"/>
      <c r="BI53" s="159"/>
      <c r="BJ53" s="159"/>
      <c r="BK53" s="159"/>
      <c r="BL53" s="159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3" t="n">
        <f aca="false">low_SIPA_income!B47</f>
        <v>22722882.2959133</v>
      </c>
      <c r="F54" s="163" t="n">
        <f aca="false">low_SIPA_income!I47</f>
        <v>101988.995748986</v>
      </c>
      <c r="G54" s="67" t="n">
        <f aca="false">E54-F54*0.7</f>
        <v>22651489.998889</v>
      </c>
      <c r="H54" s="67"/>
      <c r="I54" s="67"/>
      <c r="J54" s="67" t="n">
        <f aca="false">G54*3.8235866717</f>
        <v>86609935.2538977</v>
      </c>
      <c r="K54" s="9"/>
      <c r="L54" s="67"/>
      <c r="M54" s="67" t="n">
        <f aca="false">F54*2.511711692</f>
        <v>256166.953078067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3" t="n">
        <f aca="false">low_SIPA_income!B48</f>
        <v>19831510.2780832</v>
      </c>
      <c r="F55" s="163" t="n">
        <f aca="false">low_SIPA_income!I48</f>
        <v>98076.8172144123</v>
      </c>
      <c r="G55" s="67" t="n">
        <f aca="false">E55-F55*0.7</f>
        <v>19762856.5060331</v>
      </c>
      <c r="H55" s="67"/>
      <c r="I55" s="67"/>
      <c r="J55" s="67" t="n">
        <f aca="false">G55*3.8235866717</f>
        <v>75564994.7311878</v>
      </c>
      <c r="K55" s="9"/>
      <c r="L55" s="67"/>
      <c r="M55" s="67" t="n">
        <f aca="false">F55*2.511711692</f>
        <v>246340.688511586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3" t="n">
        <f aca="false">low_SIPA_income!B49</f>
        <v>23246617.7668971</v>
      </c>
      <c r="F56" s="163" t="n">
        <f aca="false">low_SIPA_income!I49</f>
        <v>97829.4185228144</v>
      </c>
      <c r="G56" s="67" t="n">
        <f aca="false">E56-F56*0.7</f>
        <v>23178137.1739311</v>
      </c>
      <c r="H56" s="67"/>
      <c r="I56" s="67"/>
      <c r="J56" s="67" t="n">
        <f aca="false">G56*3.8235866717</f>
        <v>88623616.3730775</v>
      </c>
      <c r="K56" s="9"/>
      <c r="L56" s="67"/>
      <c r="M56" s="67" t="n">
        <f aca="false">F56*2.511711692</f>
        <v>245719.294325314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9"/>
      <c r="B57" s="159" t="n">
        <v>2027</v>
      </c>
      <c r="C57" s="5" t="n">
        <v>1</v>
      </c>
      <c r="D57" s="159" t="n">
        <v>209</v>
      </c>
      <c r="E57" s="161" t="n">
        <f aca="false">low_SIPA_income!B50</f>
        <v>20110611.5593659</v>
      </c>
      <c r="F57" s="161" t="n">
        <f aca="false">low_SIPA_income!I50</f>
        <v>103002.43313205</v>
      </c>
      <c r="G57" s="8" t="n">
        <f aca="false">E57-F57*0.7</f>
        <v>20038509.8561735</v>
      </c>
      <c r="H57" s="8"/>
      <c r="I57" s="8"/>
      <c r="J57" s="8" t="n">
        <f aca="false">G57*3.8235866717</f>
        <v>76618979.2067941</v>
      </c>
      <c r="K57" s="6"/>
      <c r="L57" s="8"/>
      <c r="M57" s="8" t="n">
        <f aca="false">F57*2.511711692</f>
        <v>258712.415602217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9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59"/>
      <c r="AT57" s="159"/>
      <c r="AU57" s="159"/>
      <c r="AV57" s="159"/>
      <c r="AW57" s="159"/>
      <c r="AX57" s="159"/>
      <c r="AY57" s="159"/>
      <c r="AZ57" s="159"/>
      <c r="BA57" s="159"/>
      <c r="BB57" s="159"/>
      <c r="BC57" s="159"/>
      <c r="BD57" s="159"/>
      <c r="BE57" s="159"/>
      <c r="BF57" s="159"/>
      <c r="BG57" s="159"/>
      <c r="BH57" s="159"/>
      <c r="BI57" s="159"/>
      <c r="BJ57" s="159"/>
      <c r="BK57" s="159"/>
      <c r="BL57" s="159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3" t="n">
        <f aca="false">low_SIPA_income!B51</f>
        <v>23193658.0782647</v>
      </c>
      <c r="F58" s="163" t="n">
        <f aca="false">low_SIPA_income!I51</f>
        <v>101427.003132354</v>
      </c>
      <c r="G58" s="67" t="n">
        <f aca="false">E58-F58*0.7</f>
        <v>23122659.176072</v>
      </c>
      <c r="H58" s="67"/>
      <c r="I58" s="67"/>
      <c r="J58" s="67" t="n">
        <f aca="false">G58*3.8235866717</f>
        <v>88411491.4398906</v>
      </c>
      <c r="K58" s="9"/>
      <c r="L58" s="67"/>
      <c r="M58" s="67" t="n">
        <f aca="false">F58*2.511711692</f>
        <v>254755.389652054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3" t="n">
        <f aca="false">low_SIPA_income!B52</f>
        <v>20422013.7073498</v>
      </c>
      <c r="F59" s="163" t="n">
        <f aca="false">low_SIPA_income!I52</f>
        <v>102022.735779284</v>
      </c>
      <c r="G59" s="67" t="n">
        <f aca="false">E59-F59*0.7</f>
        <v>20350597.7923043</v>
      </c>
      <c r="H59" s="67"/>
      <c r="I59" s="67"/>
      <c r="J59" s="67" t="n">
        <f aca="false">G59*3.8235866717</f>
        <v>77812274.4797823</v>
      </c>
      <c r="K59" s="9"/>
      <c r="L59" s="67"/>
      <c r="M59" s="67" t="n">
        <f aca="false">F59*2.511711692</f>
        <v>256251.698306655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3" t="n">
        <f aca="false">low_SIPA_income!B53</f>
        <v>23610600.5931841</v>
      </c>
      <c r="F60" s="163" t="n">
        <f aca="false">low_SIPA_income!I53</f>
        <v>104585.216158445</v>
      </c>
      <c r="G60" s="67" t="n">
        <f aca="false">E60-F60*0.7</f>
        <v>23537390.9418731</v>
      </c>
      <c r="H60" s="67"/>
      <c r="I60" s="67"/>
      <c r="J60" s="67" t="n">
        <f aca="false">G60*3.8235866717</f>
        <v>89997254.2919385</v>
      </c>
      <c r="K60" s="9"/>
      <c r="L60" s="67"/>
      <c r="M60" s="67" t="n">
        <f aca="false">F60*2.511711692</f>
        <v>262687.910235515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9"/>
      <c r="B61" s="159" t="n">
        <v>2028</v>
      </c>
      <c r="C61" s="5" t="n">
        <v>1</v>
      </c>
      <c r="D61" s="159" t="n">
        <v>213</v>
      </c>
      <c r="E61" s="161" t="n">
        <f aca="false">low_SIPA_income!B54</f>
        <v>20616163.8533932</v>
      </c>
      <c r="F61" s="161" t="n">
        <f aca="false">low_SIPA_income!I54</f>
        <v>109186.581192227</v>
      </c>
      <c r="G61" s="8" t="n">
        <f aca="false">E61-F61*0.7</f>
        <v>20539733.2465586</v>
      </c>
      <c r="H61" s="8"/>
      <c r="I61" s="8"/>
      <c r="J61" s="8" t="n">
        <f aca="false">G61*3.8235866717</f>
        <v>78535450.281815</v>
      </c>
      <c r="K61" s="6"/>
      <c r="L61" s="8"/>
      <c r="M61" s="8" t="n">
        <f aca="false">F61*2.511711692</f>
        <v>274245.212590024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9"/>
      <c r="Z61" s="159"/>
      <c r="AA61" s="159"/>
      <c r="AB61" s="159"/>
      <c r="AC61" s="159"/>
      <c r="AD61" s="159"/>
      <c r="AE61" s="159"/>
      <c r="AF61" s="159"/>
      <c r="AG61" s="159"/>
      <c r="AH61" s="159"/>
      <c r="AI61" s="159"/>
      <c r="AJ61" s="159"/>
      <c r="AK61" s="159"/>
      <c r="AL61" s="159"/>
      <c r="AM61" s="159"/>
      <c r="AN61" s="159"/>
      <c r="AO61" s="159"/>
      <c r="AP61" s="159"/>
      <c r="AQ61" s="159"/>
      <c r="AR61" s="159"/>
      <c r="AS61" s="159"/>
      <c r="AT61" s="159"/>
      <c r="AU61" s="159"/>
      <c r="AV61" s="159"/>
      <c r="AW61" s="159"/>
      <c r="AX61" s="159"/>
      <c r="AY61" s="159"/>
      <c r="AZ61" s="159"/>
      <c r="BA61" s="159"/>
      <c r="BB61" s="159"/>
      <c r="BC61" s="159"/>
      <c r="BD61" s="159"/>
      <c r="BE61" s="159"/>
      <c r="BF61" s="159"/>
      <c r="BG61" s="159"/>
      <c r="BH61" s="159"/>
      <c r="BI61" s="159"/>
      <c r="BJ61" s="159"/>
      <c r="BK61" s="159"/>
      <c r="BL61" s="159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3" t="n">
        <f aca="false">low_SIPA_income!B55</f>
        <v>23810786.8762094</v>
      </c>
      <c r="F62" s="163" t="n">
        <f aca="false">low_SIPA_income!I55</f>
        <v>106717.929836473</v>
      </c>
      <c r="G62" s="67" t="n">
        <f aca="false">E62-F62*0.7</f>
        <v>23736084.3253238</v>
      </c>
      <c r="H62" s="67"/>
      <c r="I62" s="67"/>
      <c r="J62" s="67" t="n">
        <f aca="false">G62*3.8235866717</f>
        <v>90756975.6646555</v>
      </c>
      <c r="K62" s="9"/>
      <c r="L62" s="67"/>
      <c r="M62" s="67" t="n">
        <f aca="false">F62*2.511711692</f>
        <v>268044.672116305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3" t="n">
        <f aca="false">low_SIPA_income!B56</f>
        <v>20905358.2324619</v>
      </c>
      <c r="F63" s="163" t="n">
        <f aca="false">low_SIPA_income!I56</f>
        <v>109804.60213318</v>
      </c>
      <c r="G63" s="67" t="n">
        <f aca="false">E63-F63*0.7</f>
        <v>20828495.0109687</v>
      </c>
      <c r="H63" s="67"/>
      <c r="I63" s="67"/>
      <c r="J63" s="67" t="n">
        <f aca="false">G63*3.8235866717</f>
        <v>79639555.9155098</v>
      </c>
      <c r="K63" s="9"/>
      <c r="L63" s="67"/>
      <c r="M63" s="67" t="n">
        <f aca="false">F63*2.511711692</f>
        <v>275797.503013317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3" t="n">
        <f aca="false">low_SIPA_income!B57</f>
        <v>24112599.3214852</v>
      </c>
      <c r="F64" s="163" t="n">
        <f aca="false">low_SIPA_income!I57</f>
        <v>107938.856315686</v>
      </c>
      <c r="G64" s="67" t="n">
        <f aca="false">E64-F64*0.7</f>
        <v>24037042.1220642</v>
      </c>
      <c r="H64" s="67"/>
      <c r="I64" s="67"/>
      <c r="J64" s="67" t="n">
        <f aca="false">G64*3.8235866717</f>
        <v>91907713.8850162</v>
      </c>
      <c r="K64" s="9"/>
      <c r="L64" s="67"/>
      <c r="M64" s="67" t="n">
        <f aca="false">F64*2.511711692</f>
        <v>271111.287429216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9"/>
      <c r="B65" s="159" t="n">
        <v>2029</v>
      </c>
      <c r="C65" s="5" t="n">
        <v>1</v>
      </c>
      <c r="D65" s="159" t="n">
        <v>217</v>
      </c>
      <c r="E65" s="161" t="n">
        <f aca="false">low_SIPA_income!B58</f>
        <v>20986068.5225124</v>
      </c>
      <c r="F65" s="161" t="n">
        <f aca="false">low_SIPA_income!I58</f>
        <v>106080.220565826</v>
      </c>
      <c r="G65" s="8" t="n">
        <f aca="false">E65-F65*0.7</f>
        <v>20911812.3681163</v>
      </c>
      <c r="H65" s="8"/>
      <c r="I65" s="8"/>
      <c r="J65" s="8" t="n">
        <f aca="false">G65*3.8235866717</f>
        <v>79958127.0518207</v>
      </c>
      <c r="K65" s="6"/>
      <c r="L65" s="8"/>
      <c r="M65" s="8" t="n">
        <f aca="false">F65*2.511711692</f>
        <v>266442.930285123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9"/>
      <c r="Z65" s="159"/>
      <c r="AA65" s="159"/>
      <c r="AB65" s="159"/>
      <c r="AC65" s="159"/>
      <c r="AD65" s="159"/>
      <c r="AE65" s="159"/>
      <c r="AF65" s="159"/>
      <c r="AG65" s="159"/>
      <c r="AH65" s="159"/>
      <c r="AI65" s="159"/>
      <c r="AJ65" s="159"/>
      <c r="AK65" s="159"/>
      <c r="AL65" s="159"/>
      <c r="AM65" s="159"/>
      <c r="AN65" s="159"/>
      <c r="AO65" s="159"/>
      <c r="AP65" s="159"/>
      <c r="AQ65" s="159"/>
      <c r="AR65" s="159"/>
      <c r="AS65" s="159"/>
      <c r="AT65" s="159"/>
      <c r="AU65" s="159"/>
      <c r="AV65" s="159"/>
      <c r="AW65" s="159"/>
      <c r="AX65" s="159"/>
      <c r="AY65" s="159"/>
      <c r="AZ65" s="159"/>
      <c r="BA65" s="159"/>
      <c r="BB65" s="159"/>
      <c r="BC65" s="159"/>
      <c r="BD65" s="159"/>
      <c r="BE65" s="159"/>
      <c r="BF65" s="159"/>
      <c r="BG65" s="159"/>
      <c r="BH65" s="159"/>
      <c r="BI65" s="159"/>
      <c r="BJ65" s="159"/>
      <c r="BK65" s="159"/>
      <c r="BL65" s="159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3" t="n">
        <f aca="false">low_SIPA_income!B59</f>
        <v>24162144.3584338</v>
      </c>
      <c r="F66" s="163" t="n">
        <f aca="false">low_SIPA_income!I59</f>
        <v>107539.260504212</v>
      </c>
      <c r="G66" s="67" t="n">
        <f aca="false">E66-F66*0.7</f>
        <v>24086866.8760809</v>
      </c>
      <c r="H66" s="67"/>
      <c r="I66" s="67"/>
      <c r="J66" s="67" t="n">
        <f aca="false">G66*3.8235866717</f>
        <v>92098223.1503951</v>
      </c>
      <c r="K66" s="9"/>
      <c r="L66" s="67"/>
      <c r="M66" s="67" t="n">
        <f aca="false">F66*2.511711692</f>
        <v>270107.617957463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3" t="n">
        <f aca="false">low_SIPA_income!B60</f>
        <v>21025079.5937555</v>
      </c>
      <c r="F67" s="163" t="n">
        <f aca="false">low_SIPA_income!I60</f>
        <v>107160.368283695</v>
      </c>
      <c r="G67" s="67" t="n">
        <f aca="false">E67-F67*0.7</f>
        <v>20950067.3359569</v>
      </c>
      <c r="H67" s="67"/>
      <c r="I67" s="67"/>
      <c r="J67" s="67" t="n">
        <f aca="false">G67*3.8235866717</f>
        <v>80104398.2369825</v>
      </c>
      <c r="K67" s="9"/>
      <c r="L67" s="67"/>
      <c r="M67" s="67" t="n">
        <f aca="false">F67*2.511711692</f>
        <v>269155.949937183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3" t="n">
        <f aca="false">low_SIPA_income!B61</f>
        <v>24396618.3347486</v>
      </c>
      <c r="F68" s="163" t="n">
        <f aca="false">low_SIPA_income!I61</f>
        <v>109231.470745106</v>
      </c>
      <c r="G68" s="67" t="n">
        <f aca="false">E68-F68*0.7</f>
        <v>24320156.305227</v>
      </c>
      <c r="H68" s="67"/>
      <c r="I68" s="67"/>
      <c r="J68" s="67" t="n">
        <f aca="false">G68*3.8235866717</f>
        <v>92990225.5023267</v>
      </c>
      <c r="K68" s="9"/>
      <c r="L68" s="67"/>
      <c r="M68" s="67" t="n">
        <f aca="false">F68*2.511711692</f>
        <v>274357.962204838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9"/>
      <c r="B69" s="159" t="n">
        <v>2030</v>
      </c>
      <c r="C69" s="5" t="n">
        <v>1</v>
      </c>
      <c r="D69" s="159" t="n">
        <v>221</v>
      </c>
      <c r="E69" s="161" t="n">
        <f aca="false">low_SIPA_income!B62</f>
        <v>21269542.58046</v>
      </c>
      <c r="F69" s="161" t="n">
        <f aca="false">low_SIPA_income!I62</f>
        <v>110463.589258706</v>
      </c>
      <c r="G69" s="8" t="n">
        <f aca="false">E69-F69*0.7</f>
        <v>21192218.067979</v>
      </c>
      <c r="H69" s="8"/>
      <c r="I69" s="8"/>
      <c r="J69" s="8" t="n">
        <f aca="false">G69*3.8235866717</f>
        <v>81030282.5484843</v>
      </c>
      <c r="K69" s="6"/>
      <c r="L69" s="8"/>
      <c r="M69" s="8" t="n">
        <f aca="false">F69*2.511711692</f>
        <v>277452.688681378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9"/>
      <c r="Z69" s="159"/>
      <c r="AA69" s="159"/>
      <c r="AB69" s="159"/>
      <c r="AC69" s="159"/>
      <c r="AD69" s="159"/>
      <c r="AE69" s="159"/>
      <c r="AF69" s="159"/>
      <c r="AG69" s="159"/>
      <c r="AH69" s="159"/>
      <c r="AI69" s="159"/>
      <c r="AJ69" s="159"/>
      <c r="AK69" s="159"/>
      <c r="AL69" s="159"/>
      <c r="AM69" s="159"/>
      <c r="AN69" s="159"/>
      <c r="AO69" s="159"/>
      <c r="AP69" s="159"/>
      <c r="AQ69" s="159"/>
      <c r="AR69" s="159"/>
      <c r="AS69" s="159"/>
      <c r="AT69" s="159"/>
      <c r="AU69" s="159"/>
      <c r="AV69" s="159"/>
      <c r="AW69" s="159"/>
      <c r="AX69" s="159"/>
      <c r="AY69" s="159"/>
      <c r="AZ69" s="159"/>
      <c r="BA69" s="159"/>
      <c r="BB69" s="159"/>
      <c r="BC69" s="159"/>
      <c r="BD69" s="159"/>
      <c r="BE69" s="159"/>
      <c r="BF69" s="159"/>
      <c r="BG69" s="159"/>
      <c r="BH69" s="159"/>
      <c r="BI69" s="159"/>
      <c r="BJ69" s="159"/>
      <c r="BK69" s="159"/>
      <c r="BL69" s="159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3" t="n">
        <f aca="false">low_SIPA_income!B63</f>
        <v>24606876.6752365</v>
      </c>
      <c r="F70" s="163" t="n">
        <f aca="false">low_SIPA_income!I63</f>
        <v>112619.960730964</v>
      </c>
      <c r="G70" s="67" t="n">
        <f aca="false">E70-F70*0.7</f>
        <v>24528042.7027248</v>
      </c>
      <c r="H70" s="67"/>
      <c r="I70" s="67"/>
      <c r="J70" s="67" t="n">
        <f aca="false">G70*3.8235866717</f>
        <v>93785097.161027</v>
      </c>
      <c r="K70" s="9"/>
      <c r="L70" s="67"/>
      <c r="M70" s="67" t="n">
        <f aca="false">F70*2.511711692</f>
        <v>282868.872120542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3" t="n">
        <f aca="false">low_SIPA_income!B64</f>
        <v>21450015.301438</v>
      </c>
      <c r="F71" s="163" t="n">
        <f aca="false">low_SIPA_income!I64</f>
        <v>114953.758971954</v>
      </c>
      <c r="G71" s="67" t="n">
        <f aca="false">E71-F71*0.7</f>
        <v>21369547.6701577</v>
      </c>
      <c r="H71" s="67"/>
      <c r="I71" s="67"/>
      <c r="J71" s="67" t="n">
        <f aca="false">G71*3.8235866717</f>
        <v>81708317.6518726</v>
      </c>
      <c r="K71" s="9"/>
      <c r="L71" s="67"/>
      <c r="M71" s="67" t="n">
        <f aca="false">F71*2.511711692</f>
        <v>288730.700449206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3" t="n">
        <f aca="false">low_SIPA_income!B65</f>
        <v>24734725.6954012</v>
      </c>
      <c r="F72" s="163" t="n">
        <f aca="false">low_SIPA_income!I65</f>
        <v>117249.655829851</v>
      </c>
      <c r="G72" s="67" t="n">
        <f aca="false">E72-F72*0.7</f>
        <v>24652650.9363203</v>
      </c>
      <c r="H72" s="67"/>
      <c r="I72" s="67"/>
      <c r="J72" s="67" t="n">
        <f aca="false">G72*3.8235866717</f>
        <v>94261547.5421869</v>
      </c>
      <c r="K72" s="9"/>
      <c r="L72" s="67"/>
      <c r="M72" s="67" t="n">
        <f aca="false">F72*2.511711692</f>
        <v>294497.331430813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9"/>
      <c r="B73" s="159" t="n">
        <v>2031</v>
      </c>
      <c r="C73" s="5" t="n">
        <v>1</v>
      </c>
      <c r="D73" s="159" t="n">
        <v>225</v>
      </c>
      <c r="E73" s="161" t="n">
        <f aca="false">low_SIPA_income!B66</f>
        <v>21692460.1934986</v>
      </c>
      <c r="F73" s="161" t="n">
        <f aca="false">low_SIPA_income!I66</f>
        <v>114026.465897596</v>
      </c>
      <c r="G73" s="8" t="n">
        <f aca="false">E73-F73*0.7</f>
        <v>21612641.6673703</v>
      </c>
      <c r="H73" s="8"/>
      <c r="I73" s="8"/>
      <c r="J73" s="8" t="n">
        <f aca="false">G73*3.8235866717</f>
        <v>82637808.619585</v>
      </c>
      <c r="K73" s="6"/>
      <c r="L73" s="8"/>
      <c r="M73" s="8" t="n">
        <f aca="false">F73*2.511711692</f>
        <v>286401.60759243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9"/>
      <c r="Z73" s="159"/>
      <c r="AA73" s="159"/>
      <c r="AB73" s="159"/>
      <c r="AC73" s="159"/>
      <c r="AD73" s="159"/>
      <c r="AE73" s="159"/>
      <c r="AF73" s="159"/>
      <c r="AG73" s="159"/>
      <c r="AH73" s="159"/>
      <c r="AI73" s="159"/>
      <c r="AJ73" s="159"/>
      <c r="AK73" s="159"/>
      <c r="AL73" s="159"/>
      <c r="AM73" s="159"/>
      <c r="AN73" s="159"/>
      <c r="AO73" s="159"/>
      <c r="AP73" s="159"/>
      <c r="AQ73" s="159"/>
      <c r="AR73" s="159"/>
      <c r="AS73" s="159"/>
      <c r="AT73" s="159"/>
      <c r="AU73" s="159"/>
      <c r="AV73" s="159"/>
      <c r="AW73" s="159"/>
      <c r="AX73" s="159"/>
      <c r="AY73" s="159"/>
      <c r="AZ73" s="159"/>
      <c r="BA73" s="159"/>
      <c r="BB73" s="159"/>
      <c r="BC73" s="159"/>
      <c r="BD73" s="159"/>
      <c r="BE73" s="159"/>
      <c r="BF73" s="159"/>
      <c r="BG73" s="159"/>
      <c r="BH73" s="159"/>
      <c r="BI73" s="159"/>
      <c r="BJ73" s="159"/>
      <c r="BK73" s="159"/>
      <c r="BL73" s="159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3" t="n">
        <f aca="false">low_SIPA_income!B67</f>
        <v>25202464.5444572</v>
      </c>
      <c r="F74" s="163" t="n">
        <f aca="false">low_SIPA_income!I67</f>
        <v>112559.948453472</v>
      </c>
      <c r="G74" s="67" t="n">
        <f aca="false">E74-F74*0.7</f>
        <v>25123672.5805397</v>
      </c>
      <c r="H74" s="67"/>
      <c r="I74" s="67"/>
      <c r="J74" s="67" t="n">
        <f aca="false">G74*3.8235866717</f>
        <v>96062539.6231065</v>
      </c>
      <c r="K74" s="9"/>
      <c r="L74" s="67"/>
      <c r="M74" s="67" t="n">
        <f aca="false">F74*2.511711692</f>
        <v>282718.138581504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3" t="n">
        <f aca="false">low_SIPA_income!B68</f>
        <v>21955491.0332161</v>
      </c>
      <c r="F75" s="163" t="n">
        <f aca="false">low_SIPA_income!I68</f>
        <v>114321.815846179</v>
      </c>
      <c r="G75" s="67" t="n">
        <f aca="false">E75-F75*0.7</f>
        <v>21875465.7621237</v>
      </c>
      <c r="H75" s="67"/>
      <c r="I75" s="67"/>
      <c r="J75" s="67" t="n">
        <f aca="false">G75*3.8235866717</f>
        <v>83642739.325286</v>
      </c>
      <c r="K75" s="9"/>
      <c r="L75" s="67"/>
      <c r="M75" s="67" t="n">
        <f aca="false">F75*2.511711692</f>
        <v>287143.441511518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3" t="n">
        <f aca="false">low_SIPA_income!B69</f>
        <v>25429144.2523101</v>
      </c>
      <c r="F76" s="163" t="n">
        <f aca="false">low_SIPA_income!I69</f>
        <v>112024.909254506</v>
      </c>
      <c r="G76" s="67" t="n">
        <f aca="false">E76-F76*0.7</f>
        <v>25350726.8158319</v>
      </c>
      <c r="H76" s="67"/>
      <c r="I76" s="67"/>
      <c r="J76" s="67" t="n">
        <f aca="false">G76*3.8235866717</f>
        <v>96930701.1709227</v>
      </c>
      <c r="K76" s="9"/>
      <c r="L76" s="67"/>
      <c r="M76" s="67" t="n">
        <f aca="false">F76*2.511711692</f>
        <v>281374.274369783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9"/>
      <c r="B77" s="159" t="n">
        <v>2032</v>
      </c>
      <c r="C77" s="5" t="n">
        <v>1</v>
      </c>
      <c r="D77" s="159" t="n">
        <v>229</v>
      </c>
      <c r="E77" s="161" t="n">
        <f aca="false">low_SIPA_income!B70</f>
        <v>22164002.9726188</v>
      </c>
      <c r="F77" s="161" t="n">
        <f aca="false">low_SIPA_income!I70</f>
        <v>111944.653255348</v>
      </c>
      <c r="G77" s="8" t="n">
        <f aca="false">E77-F77*0.7</f>
        <v>22085641.7153401</v>
      </c>
      <c r="H77" s="8"/>
      <c r="I77" s="8"/>
      <c r="J77" s="8" t="n">
        <f aca="false">G77*3.8235866717</f>
        <v>84446365.2987158</v>
      </c>
      <c r="K77" s="6"/>
      <c r="L77" s="8"/>
      <c r="M77" s="8" t="n">
        <f aca="false">F77*2.511711692</f>
        <v>281172.694438343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3" t="n">
        <f aca="false">low_SIPA_income!B71</f>
        <v>25497726.0498064</v>
      </c>
      <c r="F78" s="163" t="n">
        <f aca="false">low_SIPA_income!I71</f>
        <v>110436.476975477</v>
      </c>
      <c r="G78" s="67" t="n">
        <f aca="false">E78-F78*0.7</f>
        <v>25420420.5159236</v>
      </c>
      <c r="H78" s="67"/>
      <c r="I78" s="67"/>
      <c r="J78" s="67" t="n">
        <f aca="false">G78*3.8235866717</f>
        <v>97197181.0736948</v>
      </c>
      <c r="K78" s="9"/>
      <c r="L78" s="67"/>
      <c r="M78" s="67" t="n">
        <f aca="false">F78*2.511711692</f>
        <v>277384.590442594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3" t="n">
        <f aca="false">low_SIPA_income!B72</f>
        <v>22215946.8981787</v>
      </c>
      <c r="F79" s="163" t="n">
        <f aca="false">low_SIPA_income!I72</f>
        <v>110245.128337257</v>
      </c>
      <c r="G79" s="67" t="n">
        <f aca="false">E79-F79*0.7</f>
        <v>22138775.3083426</v>
      </c>
      <c r="H79" s="67"/>
      <c r="I79" s="67"/>
      <c r="J79" s="67" t="n">
        <f aca="false">G79*3.8235866717</f>
        <v>84649526.1967399</v>
      </c>
      <c r="K79" s="9"/>
      <c r="L79" s="67"/>
      <c r="M79" s="67" t="n">
        <f aca="false">F79*2.511711692</f>
        <v>276903.977830728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3" t="n">
        <f aca="false">low_SIPA_income!B73</f>
        <v>25478599.6899666</v>
      </c>
      <c r="F80" s="163" t="n">
        <f aca="false">low_SIPA_income!I73</f>
        <v>110962.438285893</v>
      </c>
      <c r="G80" s="67" t="n">
        <f aca="false">E80-F80*0.7</f>
        <v>25400925.9831665</v>
      </c>
      <c r="H80" s="67"/>
      <c r="I80" s="67"/>
      <c r="J80" s="67" t="n">
        <f aca="false">G80*3.8235866717</f>
        <v>97122642.0380736</v>
      </c>
      <c r="K80" s="9"/>
      <c r="L80" s="67"/>
      <c r="M80" s="67" t="n">
        <f aca="false">F80*2.511711692</f>
        <v>278705.653615505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9"/>
      <c r="B81" s="159" t="n">
        <v>2033</v>
      </c>
      <c r="C81" s="5" t="n">
        <v>1</v>
      </c>
      <c r="D81" s="159" t="n">
        <v>233</v>
      </c>
      <c r="E81" s="161" t="n">
        <f aca="false">low_SIPA_income!B74</f>
        <v>22155091.2202129</v>
      </c>
      <c r="F81" s="161" t="n">
        <f aca="false">low_SIPA_income!I74</f>
        <v>116642.606150684</v>
      </c>
      <c r="G81" s="8" t="n">
        <f aca="false">E81-F81*0.7</f>
        <v>22073441.3959074</v>
      </c>
      <c r="H81" s="8"/>
      <c r="I81" s="8"/>
      <c r="J81" s="8" t="n">
        <f aca="false">G81*3.8235866717</f>
        <v>84399716.3199427</v>
      </c>
      <c r="K81" s="6"/>
      <c r="L81" s="8"/>
      <c r="M81" s="8" t="n">
        <f aca="false">F81*2.511711692</f>
        <v>292972.597654023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59"/>
      <c r="BD81" s="159"/>
      <c r="BE81" s="159"/>
      <c r="BF81" s="159"/>
      <c r="BG81" s="159"/>
      <c r="BH81" s="159"/>
      <c r="BI81" s="159"/>
      <c r="BJ81" s="159"/>
      <c r="BK81" s="159"/>
      <c r="BL81" s="159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3" t="n">
        <f aca="false">low_SIPA_income!B75</f>
        <v>25645363.7078765</v>
      </c>
      <c r="F82" s="163" t="n">
        <f aca="false">low_SIPA_income!I75</f>
        <v>116845.678065672</v>
      </c>
      <c r="G82" s="67" t="n">
        <f aca="false">E82-F82*0.7</f>
        <v>25563571.7332305</v>
      </c>
      <c r="H82" s="67"/>
      <c r="I82" s="67"/>
      <c r="J82" s="67" t="n">
        <f aca="false">G82*3.8235866717</f>
        <v>97744532.160227</v>
      </c>
      <c r="K82" s="9"/>
      <c r="L82" s="67"/>
      <c r="M82" s="67" t="n">
        <f aca="false">F82*2.511711692</f>
        <v>293482.655757215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3" t="n">
        <f aca="false">low_SIPA_income!B76</f>
        <v>22427186.6089353</v>
      </c>
      <c r="F83" s="163" t="n">
        <f aca="false">low_SIPA_income!I76</f>
        <v>115913.162264319</v>
      </c>
      <c r="G83" s="67" t="n">
        <f aca="false">E83-F83*0.7</f>
        <v>22346047.3953502</v>
      </c>
      <c r="H83" s="67"/>
      <c r="I83" s="67"/>
      <c r="J83" s="67" t="n">
        <f aca="false">G83*3.8235866717</f>
        <v>85442048.9860377</v>
      </c>
      <c r="K83" s="9"/>
      <c r="L83" s="67"/>
      <c r="M83" s="67" t="n">
        <f aca="false">F83*2.511711692</f>
        <v>291140.444915982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3" t="n">
        <f aca="false">low_SIPA_income!B77</f>
        <v>25796899.4171459</v>
      </c>
      <c r="F84" s="163" t="n">
        <f aca="false">low_SIPA_income!I77</f>
        <v>116415.260441572</v>
      </c>
      <c r="G84" s="67" t="n">
        <f aca="false">E84-F84*0.7</f>
        <v>25715408.7348368</v>
      </c>
      <c r="H84" s="67"/>
      <c r="I84" s="67"/>
      <c r="J84" s="67" t="n">
        <f aca="false">G84*3.8235866717</f>
        <v>98325094.0958397</v>
      </c>
      <c r="K84" s="9"/>
      <c r="L84" s="67"/>
      <c r="M84" s="67" t="n">
        <f aca="false">F84*2.511711692</f>
        <v>292401.57077832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9"/>
      <c r="B85" s="159" t="n">
        <v>2034</v>
      </c>
      <c r="C85" s="5" t="n">
        <v>1</v>
      </c>
      <c r="D85" s="159" t="n">
        <v>237</v>
      </c>
      <c r="E85" s="161" t="n">
        <f aca="false">low_SIPA_income!B78</f>
        <v>22687087.1272829</v>
      </c>
      <c r="F85" s="161" t="n">
        <f aca="false">low_SIPA_income!I78</f>
        <v>113639.862689921</v>
      </c>
      <c r="G85" s="8" t="n">
        <f aca="false">E85-F85*0.7</f>
        <v>22607539.2234</v>
      </c>
      <c r="H85" s="8"/>
      <c r="I85" s="8"/>
      <c r="J85" s="8" t="n">
        <f aca="false">G85*3.8235866717</f>
        <v>86441885.6545272</v>
      </c>
      <c r="K85" s="6"/>
      <c r="L85" s="8"/>
      <c r="M85" s="8" t="n">
        <f aca="false">F85*2.511711692</f>
        <v>285430.571795549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9"/>
      <c r="Z85" s="159"/>
      <c r="AA85" s="159"/>
      <c r="AB85" s="159"/>
      <c r="AC85" s="159"/>
      <c r="AD85" s="159"/>
      <c r="AE85" s="159"/>
      <c r="AF85" s="159"/>
      <c r="AG85" s="159"/>
      <c r="AH85" s="159"/>
      <c r="AI85" s="159"/>
      <c r="AJ85" s="159"/>
      <c r="AK85" s="159"/>
      <c r="AL85" s="159"/>
      <c r="AM85" s="159"/>
      <c r="AN85" s="159"/>
      <c r="AO85" s="159"/>
      <c r="AP85" s="159"/>
      <c r="AQ85" s="159"/>
      <c r="AR85" s="159"/>
      <c r="AS85" s="159"/>
      <c r="AT85" s="159"/>
      <c r="AU85" s="159"/>
      <c r="AV85" s="159"/>
      <c r="AW85" s="159"/>
      <c r="AX85" s="159"/>
      <c r="AY85" s="159"/>
      <c r="AZ85" s="159"/>
      <c r="BA85" s="159"/>
      <c r="BB85" s="159"/>
      <c r="BC85" s="159"/>
      <c r="BD85" s="159"/>
      <c r="BE85" s="159"/>
      <c r="BF85" s="159"/>
      <c r="BG85" s="159"/>
      <c r="BH85" s="159"/>
      <c r="BI85" s="159"/>
      <c r="BJ85" s="159"/>
      <c r="BK85" s="159"/>
      <c r="BL85" s="159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3" t="n">
        <f aca="false">low_SIPA_income!B79</f>
        <v>26190882.7168401</v>
      </c>
      <c r="F86" s="163" t="n">
        <f aca="false">low_SIPA_income!I79</f>
        <v>113300.114806499</v>
      </c>
      <c r="G86" s="67" t="n">
        <f aca="false">E86-F86*0.7</f>
        <v>26111572.6364755</v>
      </c>
      <c r="H86" s="67"/>
      <c r="I86" s="67"/>
      <c r="J86" s="67" t="n">
        <f aca="false">G86*3.8235866717</f>
        <v>99839861.1099543</v>
      </c>
      <c r="K86" s="9"/>
      <c r="L86" s="67"/>
      <c r="M86" s="67" t="n">
        <f aca="false">F86*2.511711692</f>
        <v>284577.223064426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3" t="n">
        <f aca="false">low_SIPA_income!B80</f>
        <v>22918858.1821411</v>
      </c>
      <c r="F87" s="163" t="n">
        <f aca="false">low_SIPA_income!I80</f>
        <v>113722.133287176</v>
      </c>
      <c r="G87" s="67" t="n">
        <f aca="false">E87-F87*0.7</f>
        <v>22839252.6888401</v>
      </c>
      <c r="H87" s="67"/>
      <c r="I87" s="67"/>
      <c r="J87" s="67" t="n">
        <f aca="false">G87*3.8235866717</f>
        <v>87327862.1726373</v>
      </c>
      <c r="K87" s="9"/>
      <c r="L87" s="67"/>
      <c r="M87" s="67" t="n">
        <f aca="false">F87*2.511711692</f>
        <v>285637.211816583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3" t="n">
        <f aca="false">low_SIPA_income!B81</f>
        <v>26404560.7266498</v>
      </c>
      <c r="F88" s="163" t="n">
        <f aca="false">low_SIPA_income!I81</f>
        <v>115958.918880776</v>
      </c>
      <c r="G88" s="67" t="n">
        <f aca="false">E88-F88*0.7</f>
        <v>26323389.4834332</v>
      </c>
      <c r="H88" s="67"/>
      <c r="I88" s="67"/>
      <c r="J88" s="67" t="n">
        <f aca="false">G88*3.8235866717</f>
        <v>100649761.182823</v>
      </c>
      <c r="K88" s="9"/>
      <c r="L88" s="67"/>
      <c r="M88" s="67" t="n">
        <f aca="false">F88*2.511711692</f>
        <v>291255.372344526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9"/>
      <c r="B89" s="159" t="n">
        <v>2035</v>
      </c>
      <c r="C89" s="5" t="n">
        <v>1</v>
      </c>
      <c r="D89" s="159" t="n">
        <v>241</v>
      </c>
      <c r="E89" s="161" t="n">
        <f aca="false">low_SIPA_income!B82</f>
        <v>22935414.4157062</v>
      </c>
      <c r="F89" s="161" t="n">
        <f aca="false">low_SIPA_income!I82</f>
        <v>115481.31438712</v>
      </c>
      <c r="G89" s="8" t="n">
        <f aca="false">E89-F89*0.7</f>
        <v>22854577.4956352</v>
      </c>
      <c r="H89" s="8"/>
      <c r="I89" s="8"/>
      <c r="J89" s="8" t="n">
        <f aca="false">G89*3.8235866717</f>
        <v>87386457.8996455</v>
      </c>
      <c r="K89" s="6"/>
      <c r="L89" s="8"/>
      <c r="M89" s="8" t="n">
        <f aca="false">F89*2.511711692</f>
        <v>290055.767553657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159"/>
      <c r="AK89" s="159"/>
      <c r="AL89" s="159"/>
      <c r="AM89" s="159"/>
      <c r="AN89" s="159"/>
      <c r="AO89" s="159"/>
      <c r="AP89" s="159"/>
      <c r="AQ89" s="159"/>
      <c r="AR89" s="159"/>
      <c r="AS89" s="159"/>
      <c r="AT89" s="159"/>
      <c r="AU89" s="159"/>
      <c r="AV89" s="159"/>
      <c r="AW89" s="159"/>
      <c r="AX89" s="159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  <c r="BJ89" s="159"/>
      <c r="BK89" s="159"/>
      <c r="BL89" s="159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3" t="n">
        <f aca="false">low_SIPA_income!B83</f>
        <v>26466150.31489</v>
      </c>
      <c r="F90" s="163" t="n">
        <f aca="false">low_SIPA_income!I83</f>
        <v>114054.316023215</v>
      </c>
      <c r="G90" s="67" t="n">
        <f aca="false">E90-F90*0.7</f>
        <v>26386312.2936738</v>
      </c>
      <c r="H90" s="67"/>
      <c r="I90" s="67"/>
      <c r="J90" s="67" t="n">
        <f aca="false">G90*3.8235866717</f>
        <v>100890352.001405</v>
      </c>
      <c r="K90" s="9"/>
      <c r="L90" s="67"/>
      <c r="M90" s="67" t="n">
        <f aca="false">F90*2.511711692</f>
        <v>286471.559078571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3" t="n">
        <f aca="false">low_SIPA_income!B84</f>
        <v>23229929.80489</v>
      </c>
      <c r="F91" s="163" t="n">
        <f aca="false">low_SIPA_income!I84</f>
        <v>119009.439696181</v>
      </c>
      <c r="G91" s="67" t="n">
        <f aca="false">E91-F91*0.7</f>
        <v>23146623.1971027</v>
      </c>
      <c r="H91" s="67"/>
      <c r="I91" s="67"/>
      <c r="J91" s="67" t="n">
        <f aca="false">G91*3.8235866717</f>
        <v>88503119.9513039</v>
      </c>
      <c r="K91" s="9"/>
      <c r="L91" s="67"/>
      <c r="M91" s="67" t="n">
        <f aca="false">F91*2.511711692</f>
        <v>298917.401143267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3" t="n">
        <f aca="false">low_SIPA_income!B85</f>
        <v>26922752.5125345</v>
      </c>
      <c r="F92" s="163" t="n">
        <f aca="false">low_SIPA_income!I85</f>
        <v>113905.594182369</v>
      </c>
      <c r="G92" s="67" t="n">
        <f aca="false">E92-F92*0.7</f>
        <v>26843018.5966068</v>
      </c>
      <c r="H92" s="67"/>
      <c r="I92" s="67"/>
      <c r="J92" s="67" t="n">
        <f aca="false">G92*3.8235866717</f>
        <v>102636608.134181</v>
      </c>
      <c r="K92" s="9"/>
      <c r="L92" s="67"/>
      <c r="M92" s="67" t="n">
        <f aca="false">F92*2.511711692</f>
        <v>286098.012692063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9"/>
      <c r="B93" s="159" t="n">
        <v>2036</v>
      </c>
      <c r="C93" s="5" t="n">
        <v>1</v>
      </c>
      <c r="D93" s="159" t="n">
        <v>245</v>
      </c>
      <c r="E93" s="161" t="n">
        <f aca="false">low_SIPA_income!B86</f>
        <v>23672762.4214376</v>
      </c>
      <c r="F93" s="161" t="n">
        <f aca="false">low_SIPA_income!I86</f>
        <v>116041.824563836</v>
      </c>
      <c r="G93" s="8" t="n">
        <f aca="false">E93-F93*0.7</f>
        <v>23591533.1442429</v>
      </c>
      <c r="H93" s="8"/>
      <c r="I93" s="8"/>
      <c r="J93" s="8" t="n">
        <f aca="false">G93*3.8235866717</f>
        <v>90204271.6952959</v>
      </c>
      <c r="K93" s="6"/>
      <c r="L93" s="8"/>
      <c r="M93" s="8" t="n">
        <f aca="false">F93*2.511711692</f>
        <v>291463.607517999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59"/>
      <c r="AT93" s="159"/>
      <c r="AU93" s="159"/>
      <c r="AV93" s="159"/>
      <c r="AW93" s="159"/>
      <c r="AX93" s="159"/>
      <c r="AY93" s="159"/>
      <c r="AZ93" s="159"/>
      <c r="BA93" s="159"/>
      <c r="BB93" s="159"/>
      <c r="BC93" s="159"/>
      <c r="BD93" s="159"/>
      <c r="BE93" s="159"/>
      <c r="BF93" s="159"/>
      <c r="BG93" s="159"/>
      <c r="BH93" s="159"/>
      <c r="BI93" s="159"/>
      <c r="BJ93" s="159"/>
      <c r="BK93" s="159"/>
      <c r="BL93" s="159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3" t="n">
        <f aca="false">low_SIPA_income!B87</f>
        <v>27185972.7305046</v>
      </c>
      <c r="F94" s="163" t="n">
        <f aca="false">low_SIPA_income!I87</f>
        <v>115632.824613417</v>
      </c>
      <c r="G94" s="67" t="n">
        <f aca="false">E94-F94*0.7</f>
        <v>27105029.7532752</v>
      </c>
      <c r="H94" s="67"/>
      <c r="I94" s="67"/>
      <c r="J94" s="67" t="n">
        <f aca="false">G94*3.8235866717</f>
        <v>103638430.500655</v>
      </c>
      <c r="K94" s="9"/>
      <c r="L94" s="67"/>
      <c r="M94" s="67" t="n">
        <f aca="false">F94*2.511711692</f>
        <v>290436.317560506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3" t="n">
        <f aca="false">low_SIPA_income!B88</f>
        <v>23790186.1549227</v>
      </c>
      <c r="F95" s="163" t="n">
        <f aca="false">low_SIPA_income!I88</f>
        <v>114053.167783572</v>
      </c>
      <c r="G95" s="67" t="n">
        <f aca="false">E95-F95*0.7</f>
        <v>23710348.9374742</v>
      </c>
      <c r="H95" s="67"/>
      <c r="I95" s="67"/>
      <c r="J95" s="67" t="n">
        <f aca="false">G95*3.8235866717</f>
        <v>90658574.1786827</v>
      </c>
      <c r="K95" s="9"/>
      <c r="L95" s="67"/>
      <c r="M95" s="67" t="n">
        <f aca="false">F95*2.511711692</f>
        <v>286468.675031636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3" t="n">
        <f aca="false">low_SIPA_income!B89</f>
        <v>27340012.071803</v>
      </c>
      <c r="F96" s="163" t="n">
        <f aca="false">low_SIPA_income!I89</f>
        <v>114429.391375065</v>
      </c>
      <c r="G96" s="67" t="n">
        <f aca="false">E96-F96*0.7</f>
        <v>27259911.4978404</v>
      </c>
      <c r="H96" s="67"/>
      <c r="I96" s="67"/>
      <c r="J96" s="67" t="n">
        <f aca="false">G96*3.8235866717</f>
        <v>104230634.274864</v>
      </c>
      <c r="K96" s="9"/>
      <c r="L96" s="67"/>
      <c r="M96" s="67" t="n">
        <f aca="false">F96*2.511711692</f>
        <v>287413.640225195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9"/>
      <c r="B97" s="159" t="n">
        <v>2037</v>
      </c>
      <c r="C97" s="5" t="n">
        <v>1</v>
      </c>
      <c r="D97" s="159" t="n">
        <v>249</v>
      </c>
      <c r="E97" s="161" t="n">
        <f aca="false">low_SIPA_income!B90</f>
        <v>23928210.4284158</v>
      </c>
      <c r="F97" s="161" t="n">
        <f aca="false">low_SIPA_income!I90</f>
        <v>115467.416551331</v>
      </c>
      <c r="G97" s="8" t="n">
        <f aca="false">E97-F97*0.7</f>
        <v>23847383.2368298</v>
      </c>
      <c r="H97" s="8"/>
      <c r="I97" s="8"/>
      <c r="J97" s="8" t="n">
        <f aca="false">G97*3.8235866717</f>
        <v>91182536.6992646</v>
      </c>
      <c r="K97" s="6"/>
      <c r="L97" s="8"/>
      <c r="M97" s="8" t="n">
        <f aca="false">F97*2.511711692</f>
        <v>290020.860197011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9"/>
      <c r="Z97" s="159"/>
      <c r="AA97" s="159"/>
      <c r="AB97" s="159"/>
      <c r="AC97" s="159"/>
      <c r="AD97" s="159"/>
      <c r="AE97" s="159"/>
      <c r="AF97" s="159"/>
      <c r="AG97" s="159"/>
      <c r="AH97" s="159"/>
      <c r="AI97" s="159"/>
      <c r="AJ97" s="159"/>
      <c r="AK97" s="159"/>
      <c r="AL97" s="159"/>
      <c r="AM97" s="159"/>
      <c r="AN97" s="159"/>
      <c r="AO97" s="159"/>
      <c r="AP97" s="159"/>
      <c r="AQ97" s="159"/>
      <c r="AR97" s="159"/>
      <c r="AS97" s="159"/>
      <c r="AT97" s="159"/>
      <c r="AU97" s="159"/>
      <c r="AV97" s="159"/>
      <c r="AW97" s="159"/>
      <c r="AX97" s="159"/>
      <c r="AY97" s="159"/>
      <c r="AZ97" s="159"/>
      <c r="BA97" s="159"/>
      <c r="BB97" s="159"/>
      <c r="BC97" s="159"/>
      <c r="BD97" s="159"/>
      <c r="BE97" s="159"/>
      <c r="BF97" s="159"/>
      <c r="BG97" s="159"/>
      <c r="BH97" s="159"/>
      <c r="BI97" s="159"/>
      <c r="BJ97" s="159"/>
      <c r="BK97" s="159"/>
      <c r="BL97" s="159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3" t="n">
        <f aca="false">low_SIPA_income!B91</f>
        <v>27642911.4694358</v>
      </c>
      <c r="F98" s="163" t="n">
        <f aca="false">low_SIPA_income!I91</f>
        <v>117838.53260826</v>
      </c>
      <c r="G98" s="67" t="n">
        <f aca="false">E98-F98*0.7</f>
        <v>27560424.49661</v>
      </c>
      <c r="H98" s="67"/>
      <c r="I98" s="67"/>
      <c r="J98" s="67" t="n">
        <f aca="false">G98*3.8235866717</f>
        <v>105379671.771632</v>
      </c>
      <c r="K98" s="9"/>
      <c r="L98" s="67"/>
      <c r="M98" s="67" t="n">
        <f aca="false">F98*2.511711692</f>
        <v>295976.42012029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3" t="n">
        <f aca="false">low_SIPA_income!B92</f>
        <v>24145471.8989621</v>
      </c>
      <c r="F99" s="163" t="n">
        <f aca="false">low_SIPA_income!I92</f>
        <v>116532.494551766</v>
      </c>
      <c r="G99" s="67" t="n">
        <f aca="false">E99-F99*0.7</f>
        <v>24063899.1527759</v>
      </c>
      <c r="H99" s="67"/>
      <c r="I99" s="67"/>
      <c r="J99" s="67" t="n">
        <f aca="false">G99*3.8235866717</f>
        <v>92010404.0696869</v>
      </c>
      <c r="K99" s="9"/>
      <c r="L99" s="67"/>
      <c r="M99" s="67" t="n">
        <f aca="false">F99*2.511711692</f>
        <v>292696.029063597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3" t="n">
        <f aca="false">low_SIPA_income!B93</f>
        <v>27767150.3571556</v>
      </c>
      <c r="F100" s="163" t="n">
        <f aca="false">low_SIPA_income!I93</f>
        <v>119914.099586823</v>
      </c>
      <c r="G100" s="67" t="n">
        <f aca="false">E100-F100*0.7</f>
        <v>27683210.4874448</v>
      </c>
      <c r="H100" s="67"/>
      <c r="I100" s="67"/>
      <c r="J100" s="67" t="n">
        <f aca="false">G100*3.8235866717</f>
        <v>105849154.64966</v>
      </c>
      <c r="K100" s="9"/>
      <c r="L100" s="67"/>
      <c r="M100" s="67" t="n">
        <f aca="false">F100*2.511711692</f>
        <v>301189.645967875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9"/>
      <c r="B101" s="159" t="n">
        <v>2038</v>
      </c>
      <c r="C101" s="5" t="n">
        <v>1</v>
      </c>
      <c r="D101" s="159" t="n">
        <v>253</v>
      </c>
      <c r="E101" s="161" t="n">
        <f aca="false">low_SIPA_income!B94</f>
        <v>24171721.6733526</v>
      </c>
      <c r="F101" s="161" t="n">
        <f aca="false">low_SIPA_income!I94</f>
        <v>121078.687794642</v>
      </c>
      <c r="G101" s="8" t="n">
        <f aca="false">E101-F101*0.7</f>
        <v>24086966.5918964</v>
      </c>
      <c r="H101" s="8"/>
      <c r="I101" s="8"/>
      <c r="J101" s="8" t="n">
        <f aca="false">G101*3.8235866717</f>
        <v>92098604.4224583</v>
      </c>
      <c r="K101" s="6"/>
      <c r="L101" s="8"/>
      <c r="M101" s="8" t="n">
        <f aca="false">F101*2.511711692</f>
        <v>304114.75578582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9"/>
      <c r="Z101" s="159"/>
      <c r="AA101" s="159"/>
      <c r="AB101" s="159"/>
      <c r="AC101" s="159"/>
      <c r="AD101" s="159"/>
      <c r="AE101" s="159"/>
      <c r="AF101" s="159"/>
      <c r="AG101" s="159"/>
      <c r="AH101" s="159"/>
      <c r="AI101" s="159"/>
      <c r="AJ101" s="159"/>
      <c r="AK101" s="159"/>
      <c r="AL101" s="159"/>
      <c r="AM101" s="159"/>
      <c r="AN101" s="159"/>
      <c r="AO101" s="159"/>
      <c r="AP101" s="159"/>
      <c r="AQ101" s="159"/>
      <c r="AR101" s="159"/>
      <c r="AS101" s="159"/>
      <c r="AT101" s="159"/>
      <c r="AU101" s="159"/>
      <c r="AV101" s="159"/>
      <c r="AW101" s="159"/>
      <c r="AX101" s="159"/>
      <c r="AY101" s="159"/>
      <c r="AZ101" s="159"/>
      <c r="BA101" s="159"/>
      <c r="BB101" s="159"/>
      <c r="BC101" s="159"/>
      <c r="BD101" s="159"/>
      <c r="BE101" s="159"/>
      <c r="BF101" s="159"/>
      <c r="BG101" s="159"/>
      <c r="BH101" s="159"/>
      <c r="BI101" s="159"/>
      <c r="BJ101" s="159"/>
      <c r="BK101" s="159"/>
      <c r="BL101" s="159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3" t="n">
        <f aca="false">low_SIPA_income!B95</f>
        <v>27936761.8298537</v>
      </c>
      <c r="F102" s="163" t="n">
        <f aca="false">low_SIPA_income!I95</f>
        <v>119119.315598266</v>
      </c>
      <c r="G102" s="67" t="n">
        <f aca="false">E102-F102*0.7</f>
        <v>27853378.3089349</v>
      </c>
      <c r="H102" s="67"/>
      <c r="I102" s="67"/>
      <c r="J102" s="67" t="n">
        <f aca="false">G102*3.8235866717</f>
        <v>106499806.063861</v>
      </c>
      <c r="K102" s="9"/>
      <c r="L102" s="67"/>
      <c r="M102" s="67" t="n">
        <f aca="false">F102*2.511711692</f>
        <v>299193.377731204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3" t="n">
        <f aca="false">low_SIPA_income!B96</f>
        <v>24335652.5830178</v>
      </c>
      <c r="F103" s="163" t="n">
        <f aca="false">low_SIPA_income!I96</f>
        <v>121729.471453088</v>
      </c>
      <c r="G103" s="67" t="n">
        <f aca="false">E103-F103*0.7</f>
        <v>24250441.9530006</v>
      </c>
      <c r="H103" s="67"/>
      <c r="I103" s="67"/>
      <c r="J103" s="67" t="n">
        <f aca="false">G103*3.8235866717</f>
        <v>92723666.6343277</v>
      </c>
      <c r="K103" s="9"/>
      <c r="L103" s="67"/>
      <c r="M103" s="67" t="n">
        <f aca="false">F103*2.511711692</f>
        <v>305749.336709701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3" t="n">
        <f aca="false">low_SIPA_income!B97</f>
        <v>28230771.5520453</v>
      </c>
      <c r="F104" s="163" t="n">
        <f aca="false">low_SIPA_income!I97</f>
        <v>119587.07877784</v>
      </c>
      <c r="G104" s="67" t="n">
        <f aca="false">E104-F104*0.7</f>
        <v>28147060.5969008</v>
      </c>
      <c r="H104" s="67"/>
      <c r="I104" s="67"/>
      <c r="J104" s="67" t="n">
        <f aca="false">G104*3.8235866717</f>
        <v>107622725.745842</v>
      </c>
      <c r="K104" s="9"/>
      <c r="L104" s="67"/>
      <c r="M104" s="67" t="n">
        <f aca="false">F104*2.511711692</f>
        <v>300368.263978427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9"/>
      <c r="B105" s="159" t="n">
        <v>2039</v>
      </c>
      <c r="C105" s="5" t="n">
        <v>1</v>
      </c>
      <c r="D105" s="159" t="n">
        <v>257</v>
      </c>
      <c r="E105" s="161" t="n">
        <f aca="false">low_SIPA_income!B98</f>
        <v>24658650.6746762</v>
      </c>
      <c r="F105" s="161" t="n">
        <f aca="false">low_SIPA_income!I98</f>
        <v>119004.437063382</v>
      </c>
      <c r="G105" s="8" t="n">
        <f aca="false">E105-F105*0.7</f>
        <v>24575347.5687318</v>
      </c>
      <c r="H105" s="8"/>
      <c r="I105" s="8"/>
      <c r="J105" s="8" t="n">
        <f aca="false">G105*3.8235866717</f>
        <v>93965971.4161981</v>
      </c>
      <c r="K105" s="6"/>
      <c r="L105" s="8"/>
      <c r="M105" s="8" t="n">
        <f aca="false">F105*2.511711692</f>
        <v>298904.835971974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9"/>
      <c r="Z105" s="159"/>
      <c r="AA105" s="159"/>
      <c r="AB105" s="159"/>
      <c r="AC105" s="159"/>
      <c r="AD105" s="159"/>
      <c r="AE105" s="159"/>
      <c r="AF105" s="159"/>
      <c r="AG105" s="159"/>
      <c r="AH105" s="159"/>
      <c r="AI105" s="159"/>
      <c r="AJ105" s="159"/>
      <c r="AK105" s="159"/>
      <c r="AL105" s="159"/>
      <c r="AM105" s="159"/>
      <c r="AN105" s="159"/>
      <c r="AO105" s="159"/>
      <c r="AP105" s="159"/>
      <c r="AQ105" s="159"/>
      <c r="AR105" s="159"/>
      <c r="AS105" s="159"/>
      <c r="AT105" s="159"/>
      <c r="AU105" s="159"/>
      <c r="AV105" s="159"/>
      <c r="AW105" s="159"/>
      <c r="AX105" s="159"/>
      <c r="AY105" s="159"/>
      <c r="AZ105" s="159"/>
      <c r="BA105" s="159"/>
      <c r="BB105" s="159"/>
      <c r="BC105" s="159"/>
      <c r="BD105" s="159"/>
      <c r="BE105" s="159"/>
      <c r="BF105" s="159"/>
      <c r="BG105" s="159"/>
      <c r="BH105" s="159"/>
      <c r="BI105" s="159"/>
      <c r="BJ105" s="159"/>
      <c r="BK105" s="159"/>
      <c r="BL105" s="159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3" t="n">
        <f aca="false">low_SIPA_income!B99</f>
        <v>28307215.0418525</v>
      </c>
      <c r="F106" s="163" t="n">
        <f aca="false">low_SIPA_income!I99</f>
        <v>119317.016192246</v>
      </c>
      <c r="G106" s="67" t="n">
        <f aca="false">E106-F106*0.7</f>
        <v>28223693.1305179</v>
      </c>
      <c r="H106" s="67"/>
      <c r="I106" s="67"/>
      <c r="J106" s="67" t="n">
        <f aca="false">G106*3.8235866717</f>
        <v>107915736.879999</v>
      </c>
      <c r="K106" s="9"/>
      <c r="L106" s="67"/>
      <c r="M106" s="67" t="n">
        <f aca="false">F106*2.511711692</f>
        <v>299689.944624618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3" t="n">
        <f aca="false">low_SIPA_income!B100</f>
        <v>24763795.5454897</v>
      </c>
      <c r="F107" s="163" t="n">
        <f aca="false">low_SIPA_income!I100</f>
        <v>119797.740922593</v>
      </c>
      <c r="G107" s="67" t="n">
        <f aca="false">E107-F107*0.7</f>
        <v>24679937.1268439</v>
      </c>
      <c r="H107" s="67"/>
      <c r="I107" s="67"/>
      <c r="J107" s="67" t="n">
        <f aca="false">G107*3.8235866717</f>
        <v>94365878.6565941</v>
      </c>
      <c r="K107" s="9"/>
      <c r="L107" s="67"/>
      <c r="M107" s="67" t="n">
        <f aca="false">F107*2.511711692</f>
        <v>300897.386550464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3" t="n">
        <f aca="false">low_SIPA_income!B101</f>
        <v>28599135.8372372</v>
      </c>
      <c r="F108" s="163" t="n">
        <f aca="false">low_SIPA_income!I101</f>
        <v>121275.633789107</v>
      </c>
      <c r="G108" s="67" t="n">
        <f aca="false">E108-F108*0.7</f>
        <v>28514242.8935848</v>
      </c>
      <c r="H108" s="67"/>
      <c r="I108" s="67"/>
      <c r="J108" s="67" t="n">
        <f aca="false">G108*3.8235866717</f>
        <v>109026679.081527</v>
      </c>
      <c r="K108" s="9"/>
      <c r="L108" s="67"/>
      <c r="M108" s="67" t="n">
        <f aca="false">F108*2.511711692</f>
        <v>304609.427342811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9"/>
      <c r="B109" s="159" t="n">
        <v>2040</v>
      </c>
      <c r="C109" s="5" t="n">
        <v>1</v>
      </c>
      <c r="D109" s="159" t="n">
        <v>261</v>
      </c>
      <c r="E109" s="161" t="n">
        <f aca="false">low_SIPA_income!B102</f>
        <v>24937641.0704047</v>
      </c>
      <c r="F109" s="161" t="n">
        <f aca="false">low_SIPA_income!I102</f>
        <v>121392.69248531</v>
      </c>
      <c r="G109" s="8" t="n">
        <f aca="false">E109-F109*0.7</f>
        <v>24852666.185665</v>
      </c>
      <c r="H109" s="8"/>
      <c r="I109" s="8"/>
      <c r="J109" s="8" t="n">
        <f aca="false">G109*3.8235866717</f>
        <v>95026323.183718</v>
      </c>
      <c r="K109" s="6"/>
      <c r="L109" s="8"/>
      <c r="M109" s="8" t="n">
        <f aca="false">F109*2.511711692</f>
        <v>304903.445038714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9"/>
      <c r="Z109" s="159"/>
      <c r="AA109" s="159"/>
      <c r="AB109" s="159"/>
      <c r="AC109" s="159"/>
      <c r="AD109" s="159"/>
      <c r="AE109" s="159"/>
      <c r="AF109" s="159"/>
      <c r="AG109" s="159"/>
      <c r="AH109" s="159"/>
      <c r="AI109" s="159"/>
      <c r="AJ109" s="159"/>
      <c r="AK109" s="159"/>
      <c r="AL109" s="159"/>
      <c r="AM109" s="159"/>
      <c r="AN109" s="159"/>
      <c r="AO109" s="159"/>
      <c r="AP109" s="159"/>
      <c r="AQ109" s="159"/>
      <c r="AR109" s="159"/>
      <c r="AS109" s="159"/>
      <c r="AT109" s="159"/>
      <c r="AU109" s="159"/>
      <c r="AV109" s="159"/>
      <c r="AW109" s="159"/>
      <c r="AX109" s="159"/>
      <c r="AY109" s="159"/>
      <c r="AZ109" s="159"/>
      <c r="BA109" s="159"/>
      <c r="BB109" s="159"/>
      <c r="BC109" s="159"/>
      <c r="BD109" s="159"/>
      <c r="BE109" s="159"/>
      <c r="BF109" s="159"/>
      <c r="BG109" s="159"/>
      <c r="BH109" s="159"/>
      <c r="BI109" s="159"/>
      <c r="BJ109" s="159"/>
      <c r="BK109" s="159"/>
      <c r="BL109" s="159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3" t="n">
        <f aca="false">low_SIPA_income!B103</f>
        <v>28791976.8375297</v>
      </c>
      <c r="F110" s="163" t="n">
        <f aca="false">low_SIPA_income!I103</f>
        <v>120336.137315149</v>
      </c>
      <c r="G110" s="67" t="n">
        <f aca="false">E110-F110*0.7</f>
        <v>28707741.5414091</v>
      </c>
      <c r="H110" s="67"/>
      <c r="I110" s="67"/>
      <c r="J110" s="67" t="n">
        <f aca="false">G110*3.8235866717</f>
        <v>109766537.93234</v>
      </c>
      <c r="K110" s="9"/>
      <c r="L110" s="67"/>
      <c r="M110" s="67" t="n">
        <f aca="false">F110*2.511711692</f>
        <v>302249.683064577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3" t="n">
        <f aca="false">low_SIPA_income!B104</f>
        <v>25132909.4231196</v>
      </c>
      <c r="F111" s="163" t="n">
        <f aca="false">low_SIPA_income!I104</f>
        <v>119803.268770759</v>
      </c>
      <c r="G111" s="67" t="n">
        <f aca="false">E111-F111*0.7</f>
        <v>25049047.1349801</v>
      </c>
      <c r="H111" s="67"/>
      <c r="I111" s="67"/>
      <c r="J111" s="67" t="n">
        <f aca="false">G111*3.8235866717</f>
        <v>95777202.7640948</v>
      </c>
      <c r="K111" s="9"/>
      <c r="L111" s="67"/>
      <c r="M111" s="67" t="n">
        <f aca="false">F111*2.511711692</f>
        <v>300911.270911335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3" t="n">
        <f aca="false">low_SIPA_income!B105</f>
        <v>28834225.4756405</v>
      </c>
      <c r="F112" s="163" t="n">
        <f aca="false">low_SIPA_income!I105</f>
        <v>124644.653849971</v>
      </c>
      <c r="G112" s="67" t="n">
        <f aca="false">E112-F112*0.7</f>
        <v>28746974.2179455</v>
      </c>
      <c r="H112" s="67"/>
      <c r="I112" s="67"/>
      <c r="J112" s="67" t="n">
        <f aca="false">G112*3.8235866717</f>
        <v>109916547.47144</v>
      </c>
      <c r="K112" s="9"/>
      <c r="L112" s="67"/>
      <c r="M112" s="67" t="n">
        <f aca="false">F112*2.511711692</f>
        <v>313071.434420265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9"/>
      <c r="B113" s="159"/>
      <c r="C113" s="5"/>
      <c r="D113" s="159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9"/>
      <c r="Z113" s="159"/>
      <c r="AA113" s="159"/>
      <c r="AB113" s="159"/>
      <c r="AC113" s="159"/>
      <c r="AD113" s="159"/>
      <c r="AE113" s="159"/>
      <c r="AF113" s="159"/>
      <c r="AG113" s="159"/>
      <c r="AH113" s="159"/>
      <c r="AI113" s="159"/>
      <c r="AJ113" s="159"/>
      <c r="AK113" s="159"/>
      <c r="AL113" s="159"/>
      <c r="AM113" s="159"/>
      <c r="AN113" s="159"/>
      <c r="AO113" s="159"/>
      <c r="AP113" s="159"/>
      <c r="AQ113" s="159"/>
      <c r="AR113" s="159"/>
      <c r="AS113" s="159"/>
      <c r="AT113" s="159"/>
      <c r="AU113" s="159"/>
      <c r="AV113" s="159"/>
      <c r="AW113" s="159"/>
      <c r="AX113" s="159"/>
      <c r="AY113" s="159"/>
      <c r="AZ113" s="159"/>
      <c r="BA113" s="159"/>
      <c r="BB113" s="159"/>
      <c r="BC113" s="159"/>
      <c r="BD113" s="159"/>
      <c r="BE113" s="159"/>
      <c r="BF113" s="159"/>
      <c r="BG113" s="159"/>
      <c r="BH113" s="159"/>
      <c r="BI113" s="159"/>
      <c r="BJ113" s="159"/>
      <c r="BK113" s="159"/>
      <c r="BL113" s="159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0"/>
    </row>
    <row r="119" customFormat="false" ht="12.8" hidden="false" customHeight="false" outlineLevel="0" collapsed="false">
      <c r="E119" s="0"/>
    </row>
    <row r="120" customFormat="false" ht="12.8" hidden="false" customHeight="false" outlineLevel="0" collapsed="false">
      <c r="E120" s="0"/>
    </row>
    <row r="121" customFormat="false" ht="12.8" hidden="false" customHeight="false" outlineLevel="0" collapsed="false">
      <c r="E121" s="0"/>
    </row>
    <row r="122" customFormat="false" ht="12.8" hidden="false" customHeight="false" outlineLevel="0" collapsed="false">
      <c r="E122" s="0"/>
    </row>
    <row r="123" customFormat="false" ht="12.8" hidden="false" customHeight="false" outlineLevel="0" collapsed="false">
      <c r="E123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A90" colorId="64" zoomScale="75" zoomScaleNormal="75" zoomScalePageLayoutView="100" workbookViewId="0">
      <selection pane="topLeft" activeCell="E9" activeCellId="0" sqref="E9"/>
    </sheetView>
  </sheetViews>
  <sheetFormatPr defaultColWidth="9.25390625" defaultRowHeight="12.8" zeroHeight="false" outlineLevelRow="0" outlineLevelCol="0"/>
  <cols>
    <col collapsed="false" customWidth="true" hidden="false" outlineLevel="0" max="5" min="5" style="110" width="19.62"/>
    <col collapsed="false" customWidth="true" hidden="false" outlineLevel="0" max="6" min="6" style="110" width="12.14"/>
    <col collapsed="false" customWidth="true" hidden="false" outlineLevel="0" max="10" min="7" style="0" width="12.14"/>
  </cols>
  <sheetData>
    <row r="1" customFormat="false" ht="12.8" hidden="false" customHeight="true" outlineLevel="0" collapsed="false">
      <c r="A1" s="168"/>
      <c r="B1" s="168"/>
      <c r="C1" s="168"/>
      <c r="D1" s="168"/>
      <c r="E1" s="169" t="s">
        <v>219</v>
      </c>
      <c r="F1" s="169" t="s">
        <v>220</v>
      </c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R1" s="168"/>
      <c r="AS1" s="168"/>
      <c r="AT1" s="168"/>
      <c r="AU1" s="168"/>
      <c r="AV1" s="168"/>
      <c r="AW1" s="168"/>
      <c r="AX1" s="168"/>
      <c r="AY1" s="168"/>
      <c r="AZ1" s="168"/>
      <c r="BA1" s="168"/>
      <c r="BB1" s="168"/>
      <c r="BC1" s="168"/>
      <c r="BD1" s="168"/>
      <c r="BE1" s="168"/>
      <c r="BF1" s="168"/>
      <c r="BG1" s="168"/>
      <c r="BH1" s="168"/>
      <c r="BI1" s="168"/>
      <c r="BJ1" s="168"/>
      <c r="BK1" s="168"/>
      <c r="BL1" s="168"/>
    </row>
    <row r="2" customFormat="false" ht="50.25" hidden="false" customHeight="true" outlineLevel="0" collapsed="false">
      <c r="A2" s="146" t="s">
        <v>221</v>
      </c>
      <c r="B2" s="146" t="s">
        <v>184</v>
      </c>
      <c r="C2" s="146" t="s">
        <v>185</v>
      </c>
      <c r="D2" s="146" t="s">
        <v>222</v>
      </c>
      <c r="E2" s="148" t="s">
        <v>223</v>
      </c>
      <c r="F2" s="148" t="s">
        <v>224</v>
      </c>
      <c r="G2" s="146" t="s">
        <v>225</v>
      </c>
      <c r="H2" s="146" t="s">
        <v>226</v>
      </c>
      <c r="I2" s="146" t="s">
        <v>227</v>
      </c>
      <c r="J2" s="146" t="s">
        <v>228</v>
      </c>
      <c r="K2" s="146" t="s">
        <v>229</v>
      </c>
      <c r="L2" s="146" t="s">
        <v>230</v>
      </c>
      <c r="M2" s="149" t="s">
        <v>231</v>
      </c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0"/>
    </row>
    <row r="3" customFormat="false" ht="12.8" hidden="false" customHeight="false" outlineLevel="0" collapsed="false">
      <c r="A3" s="151" t="s">
        <v>232</v>
      </c>
      <c r="B3" s="151" t="n">
        <v>2014</v>
      </c>
      <c r="C3" s="152" t="n">
        <v>1</v>
      </c>
      <c r="D3" s="151" t="n">
        <v>45</v>
      </c>
      <c r="E3" s="153" t="n">
        <v>16336703</v>
      </c>
      <c r="F3" s="153" t="n">
        <v>147746</v>
      </c>
      <c r="G3" s="154" t="n">
        <v>16188957</v>
      </c>
      <c r="H3" s="172" t="n">
        <v>59323985</v>
      </c>
      <c r="I3" s="173" t="n">
        <f aca="false">H3/G3</f>
        <v>3.66447233135526</v>
      </c>
      <c r="J3" s="154" t="n">
        <f aca="false">G3*I10</f>
        <v>61899880.2143381</v>
      </c>
      <c r="K3" s="172" t="n">
        <v>354218</v>
      </c>
      <c r="L3" s="173" t="n">
        <f aca="false">K3/F3</f>
        <v>2.39747945798871</v>
      </c>
      <c r="M3" s="154" t="n">
        <f aca="false">F3*2.511711692</f>
        <v>371095.355646232</v>
      </c>
      <c r="N3" s="172"/>
      <c r="O3" s="151"/>
      <c r="P3" s="151"/>
      <c r="Q3" s="154"/>
      <c r="R3" s="154"/>
      <c r="S3" s="154"/>
      <c r="T3" s="151"/>
      <c r="U3" s="151"/>
      <c r="V3" s="152"/>
      <c r="W3" s="152"/>
      <c r="X3" s="154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  <c r="BE3" s="151"/>
      <c r="BF3" s="151"/>
      <c r="BG3" s="151"/>
      <c r="BH3" s="151"/>
      <c r="BI3" s="151"/>
      <c r="BJ3" s="151"/>
      <c r="BK3" s="151"/>
      <c r="BL3" s="151"/>
    </row>
    <row r="4" customFormat="false" ht="12.8" hidden="false" customHeight="false" outlineLevel="0" collapsed="false">
      <c r="B4" s="151" t="n">
        <v>2014</v>
      </c>
      <c r="C4" s="152" t="n">
        <v>2</v>
      </c>
      <c r="D4" s="151" t="n">
        <v>46</v>
      </c>
      <c r="E4" s="153" t="n">
        <v>19039169</v>
      </c>
      <c r="F4" s="153" t="n">
        <v>150094</v>
      </c>
      <c r="G4" s="154" t="n">
        <v>18889075</v>
      </c>
      <c r="H4" s="172" t="n">
        <v>70642775</v>
      </c>
      <c r="I4" s="173" t="n">
        <f aca="false">H4/G4</f>
        <v>3.73987476888095</v>
      </c>
      <c r="J4" s="154" t="n">
        <f aca="false">G4*3.8235866717</f>
        <v>72224015.4107417</v>
      </c>
      <c r="K4" s="172" t="n">
        <v>375893</v>
      </c>
      <c r="L4" s="173" t="n">
        <f aca="false">K4/F4</f>
        <v>2.5043839194105</v>
      </c>
      <c r="M4" s="154" t="n">
        <f aca="false">F4*2.511711692</f>
        <v>376992.854699048</v>
      </c>
      <c r="N4" s="172"/>
      <c r="Q4" s="154"/>
      <c r="R4" s="154"/>
      <c r="S4" s="154"/>
      <c r="V4" s="152"/>
      <c r="W4" s="152"/>
      <c r="X4" s="154"/>
    </row>
    <row r="5" customFormat="false" ht="12.8" hidden="false" customHeight="false" outlineLevel="0" collapsed="false">
      <c r="B5" s="151" t="n">
        <v>2014</v>
      </c>
      <c r="C5" s="152" t="n">
        <v>3</v>
      </c>
      <c r="D5" s="151" t="n">
        <v>47</v>
      </c>
      <c r="E5" s="153" t="n">
        <v>16811748</v>
      </c>
      <c r="F5" s="153" t="n">
        <v>145661</v>
      </c>
      <c r="G5" s="154" t="n">
        <v>16666087</v>
      </c>
      <c r="H5" s="172" t="n">
        <v>66453030</v>
      </c>
      <c r="I5" s="173" t="n">
        <f aca="false">H5/G5</f>
        <v>3.98732047900626</v>
      </c>
      <c r="J5" s="154" t="n">
        <f aca="false">G5*3.8235866717</f>
        <v>63724228.1225926</v>
      </c>
      <c r="K5" s="172" t="n">
        <v>387130</v>
      </c>
      <c r="L5" s="173" t="n">
        <f aca="false">K5/F5</f>
        <v>2.65774641118762</v>
      </c>
      <c r="M5" s="154" t="n">
        <f aca="false">F5*2.511711692</f>
        <v>365858.436768412</v>
      </c>
      <c r="N5" s="172"/>
      <c r="Q5" s="154"/>
      <c r="R5" s="154"/>
      <c r="S5" s="154"/>
      <c r="V5" s="152"/>
      <c r="W5" s="152"/>
      <c r="X5" s="154"/>
    </row>
    <row r="6" customFormat="false" ht="12.8" hidden="false" customHeight="false" outlineLevel="0" collapsed="false">
      <c r="B6" s="151" t="n">
        <v>2014</v>
      </c>
      <c r="C6" s="152" t="n">
        <v>4</v>
      </c>
      <c r="D6" s="151" t="n">
        <v>48</v>
      </c>
      <c r="E6" s="153" t="n">
        <v>20743937</v>
      </c>
      <c r="F6" s="153" t="n">
        <v>143630</v>
      </c>
      <c r="G6" s="154" t="n">
        <v>20600306</v>
      </c>
      <c r="H6" s="172" t="n">
        <v>75212989</v>
      </c>
      <c r="I6" s="173" t="n">
        <f aca="false">H6/G6</f>
        <v>3.65106173665576</v>
      </c>
      <c r="J6" s="154" t="n">
        <f aca="false">G6*3.8235866717</f>
        <v>78767055.4545416</v>
      </c>
      <c r="K6" s="172" t="n">
        <v>390504</v>
      </c>
      <c r="L6" s="173" t="n">
        <f aca="false">K6/F6</f>
        <v>2.71881918819188</v>
      </c>
      <c r="M6" s="154" t="n">
        <f aca="false">F6*2.511711692</f>
        <v>360757.15032196</v>
      </c>
      <c r="N6" s="172"/>
      <c r="Q6" s="154"/>
      <c r="R6" s="154"/>
      <c r="S6" s="154"/>
      <c r="V6" s="152"/>
      <c r="W6" s="152"/>
      <c r="X6" s="154"/>
    </row>
    <row r="7" customFormat="false" ht="12.8" hidden="false" customHeight="false" outlineLevel="0" collapsed="false">
      <c r="B7" s="151" t="n">
        <v>2015</v>
      </c>
      <c r="C7" s="152" t="n">
        <v>1</v>
      </c>
      <c r="D7" s="151" t="n">
        <v>49</v>
      </c>
      <c r="E7" s="153" t="n">
        <v>18307160</v>
      </c>
      <c r="F7" s="153" t="n">
        <v>167252</v>
      </c>
      <c r="G7" s="154" t="n">
        <v>18139908</v>
      </c>
      <c r="H7" s="172" t="n">
        <v>71061517</v>
      </c>
      <c r="I7" s="173" t="n">
        <f aca="false">H7/G7</f>
        <v>3.91741330771909</v>
      </c>
      <c r="J7" s="154" t="n">
        <f aca="false">G7*3.8235866717</f>
        <v>69359510.4546642</v>
      </c>
      <c r="K7" s="172" t="n">
        <v>409117</v>
      </c>
      <c r="L7" s="173" t="n">
        <f aca="false">K7/F7</f>
        <v>2.44611125726449</v>
      </c>
      <c r="M7" s="154" t="n">
        <f aca="false">F7*2.511711692</f>
        <v>420088.803910384</v>
      </c>
      <c r="N7" s="172"/>
      <c r="Q7" s="154"/>
      <c r="R7" s="154"/>
      <c r="S7" s="154"/>
      <c r="V7" s="152"/>
      <c r="W7" s="152"/>
      <c r="X7" s="154"/>
    </row>
    <row r="8" customFormat="false" ht="12.8" hidden="false" customHeight="false" outlineLevel="0" collapsed="false">
      <c r="B8" s="151" t="n">
        <v>2015</v>
      </c>
      <c r="C8" s="152" t="n">
        <v>2</v>
      </c>
      <c r="D8" s="151" t="n">
        <v>50</v>
      </c>
      <c r="E8" s="153" t="n">
        <v>21740969</v>
      </c>
      <c r="F8" s="153" t="n">
        <v>188439</v>
      </c>
      <c r="G8" s="154" t="n">
        <v>21552530</v>
      </c>
      <c r="H8" s="172" t="n">
        <v>85808756</v>
      </c>
      <c r="I8" s="173" t="n">
        <f aca="false">H8/G8</f>
        <v>3.98137740673601</v>
      </c>
      <c r="J8" s="154" t="n">
        <f aca="false">G8*3.8235866717</f>
        <v>82407966.4494144</v>
      </c>
      <c r="K8" s="172" t="n">
        <v>442027</v>
      </c>
      <c r="L8" s="173" t="n">
        <f aca="false">K8/F8</f>
        <v>2.34572991790447</v>
      </c>
      <c r="M8" s="154" t="n">
        <f aca="false">F8*2.511711692</f>
        <v>473304.439528788</v>
      </c>
      <c r="N8" s="172"/>
      <c r="Q8" s="154"/>
      <c r="R8" s="154"/>
      <c r="S8" s="154"/>
      <c r="V8" s="152"/>
      <c r="W8" s="152"/>
      <c r="X8" s="154"/>
    </row>
    <row r="9" customFormat="false" ht="12.8" hidden="false" customHeight="false" outlineLevel="0" collapsed="false">
      <c r="A9" s="159"/>
      <c r="B9" s="159" t="n">
        <v>2015</v>
      </c>
      <c r="C9" s="5" t="n">
        <v>1</v>
      </c>
      <c r="D9" s="159" t="n">
        <v>161</v>
      </c>
      <c r="E9" s="161" t="n">
        <f aca="false">high_SIPA_income!B2</f>
        <v>18043144.0904716</v>
      </c>
      <c r="F9" s="161" t="n">
        <f aca="false">high_SIPA_income!I2</f>
        <v>133045.091777586</v>
      </c>
      <c r="G9" s="8" t="n">
        <f aca="false">E9-F9*0.7</f>
        <v>17950012.5262273</v>
      </c>
      <c r="H9" s="8"/>
      <c r="I9" s="8"/>
      <c r="J9" s="8" t="n">
        <f aca="false">G9*3.8235866717</f>
        <v>68633428.6521307</v>
      </c>
      <c r="K9" s="6"/>
      <c r="L9" s="8"/>
      <c r="M9" s="8" t="n">
        <f aca="false">F9*2.511711692</f>
        <v>334170.912580975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9"/>
      <c r="BG9" s="159"/>
      <c r="BH9" s="159"/>
      <c r="BI9" s="159"/>
      <c r="BJ9" s="159"/>
      <c r="BK9" s="159"/>
      <c r="BL9" s="159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63" t="n">
        <f aca="false">high_SIPA_income!B3</f>
        <v>22277539.8995703</v>
      </c>
      <c r="F10" s="163" t="n">
        <f aca="false">high_SIPA_income!I3</f>
        <v>139417.771119178</v>
      </c>
      <c r="G10" s="67" t="n">
        <f aca="false">E10-F10*0.7</f>
        <v>22179947.4597869</v>
      </c>
      <c r="H10" s="67" t="s">
        <v>233</v>
      </c>
      <c r="I10" s="175" t="n">
        <f aca="false">AVERAGE(I3:I8)</f>
        <v>3.82358667172555</v>
      </c>
      <c r="J10" s="67" t="n">
        <f aca="false">G10*3.8235866717</f>
        <v>84806951.4862474</v>
      </c>
      <c r="K10" s="9" t="s">
        <v>233</v>
      </c>
      <c r="L10" s="175" t="n">
        <f aca="false">AVERAGE(L3:L8)</f>
        <v>2.51171169199128</v>
      </c>
      <c r="M10" s="67" t="n">
        <f aca="false">F10*2.511711692</f>
        <v>350177.245792619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63" t="n">
        <f aca="false">high_SIPA_income!B4</f>
        <v>20171412.2166204</v>
      </c>
      <c r="F11" s="163" t="n">
        <f aca="false">high_SIPA_income!I4</f>
        <v>144779.140644521</v>
      </c>
      <c r="G11" s="67" t="n">
        <f aca="false">E11-F11*0.7</f>
        <v>20070066.8181692</v>
      </c>
      <c r="H11" s="67" t="n">
        <v>76520057</v>
      </c>
      <c r="I11" s="67"/>
      <c r="J11" s="67" t="n">
        <f aca="false">G11*3.8235866717</f>
        <v>76739639.9860803</v>
      </c>
      <c r="K11" s="9" t="n">
        <v>445064</v>
      </c>
      <c r="L11" s="67"/>
      <c r="M11" s="67" t="n">
        <f aca="false">F11*2.511711692</f>
        <v>363643.460314557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63" t="n">
        <f aca="false">high_SIPA_income!B5</f>
        <v>23528444.5402758</v>
      </c>
      <c r="F12" s="163" t="n">
        <f aca="false">high_SIPA_income!I5</f>
        <v>144644.835798782</v>
      </c>
      <c r="G12" s="67" t="n">
        <f aca="false">E12-F12*0.7</f>
        <v>23427193.1552167</v>
      </c>
      <c r="H12" s="67" t="n">
        <v>81658874</v>
      </c>
      <c r="I12" s="67"/>
      <c r="J12" s="67" t="n">
        <f aca="false">G12*3.8235866717</f>
        <v>89575903.5036279</v>
      </c>
      <c r="K12" s="9" t="n">
        <v>414371</v>
      </c>
      <c r="L12" s="67"/>
      <c r="M12" s="67" t="n">
        <f aca="false">F12*2.511711692</f>
        <v>363306.12526322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9" t="s">
        <v>234</v>
      </c>
      <c r="B13" s="159" t="n">
        <v>2016</v>
      </c>
      <c r="C13" s="5" t="n">
        <v>1</v>
      </c>
      <c r="D13" s="159" t="n">
        <v>165</v>
      </c>
      <c r="E13" s="161" t="n">
        <f aca="false">high_SIPA_income!B6</f>
        <v>19153281.0629158</v>
      </c>
      <c r="F13" s="161" t="n">
        <f aca="false">high_SIPA_income!I6</f>
        <v>139315.632882832</v>
      </c>
      <c r="G13" s="8" t="n">
        <f aca="false">E13-F13*0.7</f>
        <v>19055760.1198978</v>
      </c>
      <c r="H13" s="8" t="n">
        <v>71384639</v>
      </c>
      <c r="I13" s="8"/>
      <c r="J13" s="8" t="n">
        <f aca="false">G13*3.8235866717</f>
        <v>72861350.4135536</v>
      </c>
      <c r="K13" s="6" t="n">
        <v>399060</v>
      </c>
      <c r="L13" s="8"/>
      <c r="M13" s="8" t="n">
        <f aca="false">F13*2.511711692</f>
        <v>349920.70399019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  <c r="BJ13" s="159"/>
      <c r="BK13" s="159"/>
      <c r="BL13" s="159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3" t="n">
        <f aca="false">high_SIPA_income!B7</f>
        <v>21857213.2641064</v>
      </c>
      <c r="F14" s="163" t="n">
        <f aca="false">high_SIPA_income!I7</f>
        <v>135417.02832844</v>
      </c>
      <c r="G14" s="67" t="n">
        <f aca="false">E14-F14*0.7</f>
        <v>21762421.3442765</v>
      </c>
      <c r="H14" s="67" t="n">
        <v>78650764</v>
      </c>
      <c r="I14" s="67"/>
      <c r="J14" s="67" t="n">
        <f aca="false">G14*3.8235866717</f>
        <v>83210504.1958952</v>
      </c>
      <c r="K14" s="9" t="n">
        <v>377742</v>
      </c>
      <c r="L14" s="67"/>
      <c r="M14" s="67" t="n">
        <f aca="false">F14*2.511711692</f>
        <v>340128.533348437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3" t="n">
        <f aca="false">high_SIPA_income!B8</f>
        <v>19215169.9458099</v>
      </c>
      <c r="F15" s="163" t="n">
        <f aca="false">high_SIPA_income!I8</f>
        <v>143638.968946757</v>
      </c>
      <c r="G15" s="67" t="n">
        <f aca="false">E15-F15*0.7</f>
        <v>19114622.6675472</v>
      </c>
      <c r="H15" s="67" t="n">
        <v>72210474</v>
      </c>
      <c r="I15" s="67"/>
      <c r="J15" s="67" t="n">
        <f aca="false">G15*3.8235866717</f>
        <v>73086416.466208</v>
      </c>
      <c r="K15" s="9" t="n">
        <v>375488</v>
      </c>
      <c r="L15" s="67"/>
      <c r="M15" s="67" t="n">
        <f aca="false">F15*2.511711692</f>
        <v>360779.677730395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3" t="n">
        <f aca="false">high_SIPA_income!B9</f>
        <v>22585007.4703965</v>
      </c>
      <c r="F16" s="163" t="n">
        <f aca="false">high_SIPA_income!I9</f>
        <v>144531.021624542</v>
      </c>
      <c r="G16" s="67" t="n">
        <f aca="false">E16-F16*0.7</f>
        <v>22483835.7552593</v>
      </c>
      <c r="H16" s="67" t="n">
        <v>79983678</v>
      </c>
      <c r="I16" s="67"/>
      <c r="J16" s="67" t="n">
        <f aca="false">G16*3.8235866717</f>
        <v>85968894.7225016</v>
      </c>
      <c r="K16" s="9" t="n">
        <v>355397</v>
      </c>
      <c r="L16" s="67"/>
      <c r="M16" s="67" t="n">
        <f aca="false">F16*2.511711692</f>
        <v>363020.256871067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9"/>
      <c r="B17" s="159" t="n">
        <v>2017</v>
      </c>
      <c r="C17" s="5" t="n">
        <v>1</v>
      </c>
      <c r="D17" s="159" t="n">
        <v>169</v>
      </c>
      <c r="E17" s="161" t="n">
        <f aca="false">high_SIPA_income!B10</f>
        <v>19533783.8584636</v>
      </c>
      <c r="F17" s="161" t="n">
        <f aca="false">high_SIPA_income!I10</f>
        <v>122346.756582245</v>
      </c>
      <c r="G17" s="8" t="n">
        <f aca="false">E17-F17*0.7</f>
        <v>19448141.128856</v>
      </c>
      <c r="H17" s="8" t="n">
        <v>74434596</v>
      </c>
      <c r="I17" s="8"/>
      <c r="J17" s="8" t="n">
        <f aca="false">G17*3.8235866717</f>
        <v>74361653.2096345</v>
      </c>
      <c r="K17" s="6" t="n">
        <v>462191</v>
      </c>
      <c r="L17" s="8"/>
      <c r="M17" s="8" t="n">
        <f aca="false">F17*2.511711692</f>
        <v>307299.778985902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  <c r="BJ17" s="159"/>
      <c r="BK17" s="159"/>
      <c r="BL17" s="159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3" t="n">
        <f aca="false">high_SIPA_income!B11</f>
        <v>23184198.0928763</v>
      </c>
      <c r="F18" s="163" t="n">
        <f aca="false">high_SIPA_income!I11</f>
        <v>129644.505564317</v>
      </c>
      <c r="G18" s="67" t="n">
        <f aca="false">E18-F18*0.7</f>
        <v>23093446.9389812</v>
      </c>
      <c r="H18" s="67" t="n">
        <v>80479757</v>
      </c>
      <c r="I18" s="67"/>
      <c r="J18" s="67" t="n">
        <f aca="false">G18*3.8235866717</f>
        <v>88299795.9194998</v>
      </c>
      <c r="K18" s="9" t="n">
        <v>458270</v>
      </c>
      <c r="L18" s="67"/>
      <c r="M18" s="67" t="n">
        <f aca="false">F18*2.511711692</f>
        <v>325629.620429455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3" t="n">
        <f aca="false">high_SIPA_income!B12</f>
        <v>20542851.5621216</v>
      </c>
      <c r="F19" s="163" t="n">
        <f aca="false">high_SIPA_income!I12</f>
        <v>138597.576903819</v>
      </c>
      <c r="G19" s="67" t="n">
        <f aca="false">E19-F19*0.7</f>
        <v>20445833.258289</v>
      </c>
      <c r="H19" s="67" t="n">
        <v>73976782</v>
      </c>
      <c r="I19" s="67"/>
      <c r="J19" s="67" t="n">
        <f aca="false">G19*3.8235866717</f>
        <v>78176415.5381942</v>
      </c>
      <c r="K19" s="9" t="n">
        <v>489074</v>
      </c>
      <c r="L19" s="67"/>
      <c r="M19" s="67" t="n">
        <f aca="false">F19*2.511711692</f>
        <v>348117.15439219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3" t="n">
        <f aca="false">high_SIPA_income!B13</f>
        <v>24252373.7599014</v>
      </c>
      <c r="F20" s="163" t="n">
        <f aca="false">high_SIPA_income!I13</f>
        <v>140143.065168911</v>
      </c>
      <c r="G20" s="67" t="n">
        <f aca="false">E20-F20*0.7</f>
        <v>24154273.6142832</v>
      </c>
      <c r="H20" s="67" t="n">
        <v>82408987.5633976</v>
      </c>
      <c r="I20" s="67"/>
      <c r="J20" s="67" t="n">
        <f aca="false">G20*3.8235866717</f>
        <v>92355958.6561681</v>
      </c>
      <c r="K20" s="9"/>
      <c r="L20" s="67"/>
      <c r="M20" s="67" t="n">
        <f aca="false">F20*2.511711692</f>
        <v>351998.975337471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9"/>
      <c r="B21" s="159" t="n">
        <v>2018</v>
      </c>
      <c r="C21" s="5" t="n">
        <v>1</v>
      </c>
      <c r="D21" s="159" t="n">
        <v>173</v>
      </c>
      <c r="E21" s="161" t="n">
        <f aca="false">high_SIPA_income!B14</f>
        <v>19363802.8731975</v>
      </c>
      <c r="F21" s="161" t="n">
        <f aca="false">high_SIPA_income!I14</f>
        <v>123938.240955641</v>
      </c>
      <c r="G21" s="8" t="n">
        <f aca="false">E21-F21*0.7</f>
        <v>19277046.1045286</v>
      </c>
      <c r="H21" s="8"/>
      <c r="I21" s="8"/>
      <c r="J21" s="8" t="n">
        <f aca="false">G21*3.8235866717</f>
        <v>73707456.5550218</v>
      </c>
      <c r="K21" s="6"/>
      <c r="L21" s="8"/>
      <c r="M21" s="8" t="n">
        <f aca="false">F21*2.511711692</f>
        <v>311297.128894197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  <c r="BB21" s="159"/>
      <c r="BC21" s="159"/>
      <c r="BD21" s="159"/>
      <c r="BE21" s="159"/>
      <c r="BF21" s="159"/>
      <c r="BG21" s="159"/>
      <c r="BH21" s="159"/>
      <c r="BI21" s="159"/>
      <c r="BJ21" s="159"/>
      <c r="BK21" s="159"/>
      <c r="BL21" s="159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3" t="n">
        <f aca="false">high_SIPA_income!B15</f>
        <v>21991144.8761269</v>
      </c>
      <c r="F22" s="163" t="n">
        <f aca="false">high_SIPA_income!I15</f>
        <v>128194.98488325</v>
      </c>
      <c r="G22" s="67" t="n">
        <f aca="false">E22-F22*0.7</f>
        <v>21901408.3867087</v>
      </c>
      <c r="H22" s="67"/>
      <c r="I22" s="67"/>
      <c r="J22" s="67" t="n">
        <f aca="false">G22*3.8235866717</f>
        <v>83741933.1988778</v>
      </c>
      <c r="K22" s="9"/>
      <c r="L22" s="67"/>
      <c r="M22" s="67" t="n">
        <f aca="false">F22*2.511711692</f>
        <v>321988.842387022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3" t="n">
        <f aca="false">high_SIPA_income!B16</f>
        <v>18235645.224442</v>
      </c>
      <c r="F23" s="163" t="n">
        <f aca="false">high_SIPA_income!I16</f>
        <v>114951.911089814</v>
      </c>
      <c r="G23" s="67" t="n">
        <f aca="false">E23-F23*0.7</f>
        <v>18155178.8866792</v>
      </c>
      <c r="H23" s="67"/>
      <c r="I23" s="67"/>
      <c r="J23" s="67" t="n">
        <f aca="false">G23*3.8235866717</f>
        <v>69417900.0134358</v>
      </c>
      <c r="K23" s="9"/>
      <c r="L23" s="67"/>
      <c r="M23" s="67" t="n">
        <f aca="false">F23*2.511711692</f>
        <v>288726.05910203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3" t="n">
        <f aca="false">high_SIPA_income!B17</f>
        <v>20080887.7929642</v>
      </c>
      <c r="F24" s="163" t="n">
        <f aca="false">high_SIPA_income!I17</f>
        <v>113858.881260517</v>
      </c>
      <c r="G24" s="67" t="n">
        <f aca="false">E24-F24*0.7</f>
        <v>20001186.5760818</v>
      </c>
      <c r="H24" s="67"/>
      <c r="I24" s="67"/>
      <c r="J24" s="67" t="n">
        <f aca="false">G24*3.8235866717</f>
        <v>76476270.4104914</v>
      </c>
      <c r="K24" s="9"/>
      <c r="L24" s="67"/>
      <c r="M24" s="67" t="n">
        <f aca="false">F24*2.511711692</f>
        <v>285980.68330008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9"/>
      <c r="B25" s="159" t="n">
        <v>2019</v>
      </c>
      <c r="C25" s="5" t="n">
        <v>1</v>
      </c>
      <c r="D25" s="159" t="n">
        <v>177</v>
      </c>
      <c r="E25" s="161" t="n">
        <f aca="false">high_SIPA_income!B18</f>
        <v>15939455.3253429</v>
      </c>
      <c r="F25" s="161" t="n">
        <f aca="false">high_SIPA_income!I18</f>
        <v>109595.017329619</v>
      </c>
      <c r="G25" s="8" t="n">
        <f aca="false">E25-F25*0.7</f>
        <v>15862738.8132122</v>
      </c>
      <c r="H25" s="8"/>
      <c r="I25" s="8"/>
      <c r="J25" s="8" t="n">
        <f aca="false">G25*3.8235866717</f>
        <v>60652556.7028565</v>
      </c>
      <c r="K25" s="6"/>
      <c r="L25" s="8"/>
      <c r="M25" s="8" t="n">
        <f aca="false">F25*2.511711692</f>
        <v>275271.086411746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  <c r="BB25" s="159"/>
      <c r="BC25" s="159"/>
      <c r="BD25" s="159"/>
      <c r="BE25" s="159"/>
      <c r="BF25" s="159"/>
      <c r="BG25" s="159"/>
      <c r="BH25" s="159"/>
      <c r="BI25" s="159"/>
      <c r="BJ25" s="159"/>
      <c r="BK25" s="159"/>
      <c r="BL25" s="159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3" t="n">
        <f aca="false">high_SIPA_income!B19</f>
        <v>18843330.2723496</v>
      </c>
      <c r="F26" s="163" t="n">
        <f aca="false">high_SIPA_income!I19</f>
        <v>107810.670661791</v>
      </c>
      <c r="G26" s="67" t="n">
        <f aca="false">E26-F26*0.7</f>
        <v>18767862.8028863</v>
      </c>
      <c r="H26" s="67" t="n">
        <v>1000</v>
      </c>
      <c r="I26" s="67"/>
      <c r="J26" s="67" t="n">
        <f aca="false">G26*3.8235866717</f>
        <v>71760550.0694104</v>
      </c>
      <c r="K26" s="9"/>
      <c r="L26" s="67"/>
      <c r="M26" s="67" t="n">
        <f aca="false">F26*2.511711692</f>
        <v>270789.322023582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3" t="n">
        <f aca="false">high_SIPA_income!B20</f>
        <v>15786819.5136424</v>
      </c>
      <c r="F27" s="163" t="n">
        <f aca="false">high_SIPA_income!I20</f>
        <v>110759.347632462</v>
      </c>
      <c r="G27" s="67" t="n">
        <f aca="false">E27-F27*0.7</f>
        <v>15709287.9702997</v>
      </c>
      <c r="H27" s="67"/>
      <c r="I27" s="67"/>
      <c r="J27" s="67" t="n">
        <f aca="false">G27*3.8235866717</f>
        <v>60065824.1051349</v>
      </c>
      <c r="K27" s="9"/>
      <c r="L27" s="67"/>
      <c r="M27" s="67" t="n">
        <f aca="false">F27*2.511711692</f>
        <v>278195.548446746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3" t="n">
        <f aca="false">high_SIPA_income!B21</f>
        <v>17918583.0811978</v>
      </c>
      <c r="F28" s="163" t="n">
        <f aca="false">high_SIPA_income!I21</f>
        <v>108218.534622524</v>
      </c>
      <c r="G28" s="67" t="n">
        <f aca="false">E28-F28*0.7</f>
        <v>17842830.106962</v>
      </c>
      <c r="H28" s="67"/>
      <c r="I28" s="67"/>
      <c r="J28" s="67" t="n">
        <f aca="false">G28*3.8235866717</f>
        <v>68223607.3823874</v>
      </c>
      <c r="K28" s="9"/>
      <c r="L28" s="67"/>
      <c r="M28" s="67" t="n">
        <f aca="false">F28*2.511711692</f>
        <v>271813.758702501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9"/>
      <c r="B29" s="159" t="n">
        <v>2020</v>
      </c>
      <c r="C29" s="5" t="n">
        <v>1</v>
      </c>
      <c r="D29" s="159" t="n">
        <v>181</v>
      </c>
      <c r="E29" s="161" t="n">
        <f aca="false">high_SIPA_income!B22</f>
        <v>16434811.9879364</v>
      </c>
      <c r="F29" s="161" t="n">
        <f aca="false">high_SIPA_income!I22</f>
        <v>114223.960654247</v>
      </c>
      <c r="G29" s="8" t="n">
        <f aca="false">E29-F29*0.7</f>
        <v>16354855.2154784</v>
      </c>
      <c r="H29" s="8"/>
      <c r="I29" s="8"/>
      <c r="J29" s="8" t="n">
        <f aca="false">G29*3.8235866717</f>
        <v>62534206.4194864</v>
      </c>
      <c r="K29" s="6"/>
      <c r="L29" s="8"/>
      <c r="M29" s="8" t="n">
        <f aca="false">F29*2.511711692</f>
        <v>286897.657481821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3" t="n">
        <f aca="false">high_SIPA_income!B23</f>
        <v>18373902.9497875</v>
      </c>
      <c r="F30" s="163" t="n">
        <f aca="false">high_SIPA_income!I23</f>
        <v>83215.8664771378</v>
      </c>
      <c r="G30" s="67" t="n">
        <f aca="false">E30-F30*0.7</f>
        <v>18315651.8432535</v>
      </c>
      <c r="H30" s="67"/>
      <c r="I30" s="67"/>
      <c r="J30" s="67" t="n">
        <f aca="false">G30*3.8235866717</f>
        <v>70031482.2713616</v>
      </c>
      <c r="K30" s="9"/>
      <c r="L30" s="67"/>
      <c r="M30" s="67" t="n">
        <f aca="false">F30*2.511711692</f>
        <v>209014.264790538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3" t="n">
        <f aca="false">high_SIPA_income!B24</f>
        <v>15655381.6159639</v>
      </c>
      <c r="F31" s="163" t="n">
        <f aca="false">high_SIPA_income!I24</f>
        <v>84583.9362415246</v>
      </c>
      <c r="G31" s="67" t="n">
        <f aca="false">E31-F31*0.7</f>
        <v>15596172.8605948</v>
      </c>
      <c r="H31" s="67"/>
      <c r="I31" s="67"/>
      <c r="J31" s="67" t="n">
        <f aca="false">G31*3.8235866717</f>
        <v>59633318.6792997</v>
      </c>
      <c r="K31" s="9"/>
      <c r="L31" s="67"/>
      <c r="M31" s="67" t="n">
        <f aca="false">F31*2.511711692</f>
        <v>212450.46161322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3" t="n">
        <f aca="false">high_SIPA_income!B25</f>
        <v>18961841.12094</v>
      </c>
      <c r="F32" s="163" t="n">
        <f aca="false">high_SIPA_income!I25</f>
        <v>91777.0998370785</v>
      </c>
      <c r="G32" s="67" t="n">
        <f aca="false">E32-F32*0.7</f>
        <v>18897597.1510541</v>
      </c>
      <c r="H32" s="67"/>
      <c r="I32" s="67"/>
      <c r="J32" s="67" t="n">
        <f aca="false">G32*3.8235866717</f>
        <v>72256600.5939262</v>
      </c>
      <c r="K32" s="9"/>
      <c r="L32" s="67"/>
      <c r="M32" s="67" t="n">
        <f aca="false">F32*2.511711692</f>
        <v>230517.614718641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9"/>
      <c r="B33" s="159" t="n">
        <v>2021</v>
      </c>
      <c r="C33" s="5" t="n">
        <v>1</v>
      </c>
      <c r="D33" s="159" t="n">
        <v>185</v>
      </c>
      <c r="E33" s="161" t="n">
        <f aca="false">high_SIPA_income!B26</f>
        <v>16951755.4251666</v>
      </c>
      <c r="F33" s="161" t="n">
        <f aca="false">high_SIPA_income!I26</f>
        <v>100940.504915162</v>
      </c>
      <c r="G33" s="8" t="n">
        <f aca="false">E33-F33*0.7</f>
        <v>16881097.0717259</v>
      </c>
      <c r="H33" s="8"/>
      <c r="I33" s="8"/>
      <c r="J33" s="8" t="n">
        <f aca="false">G33*3.8235866717</f>
        <v>64546337.7671252</v>
      </c>
      <c r="K33" s="6"/>
      <c r="L33" s="8"/>
      <c r="M33" s="8" t="n">
        <f aca="false">F33*2.511711692</f>
        <v>253533.446391796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159"/>
      <c r="BL33" s="159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3" t="n">
        <f aca="false">high_SIPA_income!B27</f>
        <v>20256584.804295</v>
      </c>
      <c r="F34" s="163" t="n">
        <f aca="false">high_SIPA_income!I27</f>
        <v>99914.6976397891</v>
      </c>
      <c r="G34" s="67" t="n">
        <f aca="false">E34-F34*0.7</f>
        <v>20186644.5159472</v>
      </c>
      <c r="H34" s="67"/>
      <c r="I34" s="67"/>
      <c r="J34" s="67" t="n">
        <f aca="false">G34*3.8235866717</f>
        <v>77185384.9175216</v>
      </c>
      <c r="K34" s="9"/>
      <c r="L34" s="67"/>
      <c r="M34" s="67" t="n">
        <f aca="false">F34*2.511711692</f>
        <v>250956.914264503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3" t="n">
        <f aca="false">high_SIPA_income!B28</f>
        <v>18081268.0582278</v>
      </c>
      <c r="F35" s="163" t="n">
        <f aca="false">high_SIPA_income!I28</f>
        <v>105424.943978925</v>
      </c>
      <c r="G35" s="67" t="n">
        <f aca="false">E35-F35*0.7</f>
        <v>18007470.5974426</v>
      </c>
      <c r="H35" s="67"/>
      <c r="I35" s="67"/>
      <c r="J35" s="67" t="n">
        <f aca="false">G35*3.8235866717</f>
        <v>68853124.567411</v>
      </c>
      <c r="K35" s="9"/>
      <c r="L35" s="67"/>
      <c r="M35" s="67" t="n">
        <f aca="false">F35*2.511711692</f>
        <v>264797.064420311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3" t="n">
        <f aca="false">high_SIPA_income!B29</f>
        <v>21786609.5178528</v>
      </c>
      <c r="F36" s="163" t="n">
        <f aca="false">high_SIPA_income!I29</f>
        <v>102169.596358905</v>
      </c>
      <c r="G36" s="67" t="n">
        <f aca="false">E36-F36*0.7</f>
        <v>21715090.8004016</v>
      </c>
      <c r="H36" s="67"/>
      <c r="I36" s="67"/>
      <c r="J36" s="67" t="n">
        <f aca="false">G36*3.8235866717</f>
        <v>83029531.7591709</v>
      </c>
      <c r="K36" s="9"/>
      <c r="L36" s="67"/>
      <c r="M36" s="67" t="n">
        <f aca="false">F36*2.511711692</f>
        <v>256620.569741583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9"/>
      <c r="B37" s="159" t="n">
        <v>2022</v>
      </c>
      <c r="C37" s="5" t="n">
        <v>1</v>
      </c>
      <c r="D37" s="159" t="n">
        <v>189</v>
      </c>
      <c r="E37" s="161" t="n">
        <f aca="false">high_SIPA_income!B30</f>
        <v>19236110.2386017</v>
      </c>
      <c r="F37" s="161" t="n">
        <f aca="false">high_SIPA_income!I30</f>
        <v>110511.425559472</v>
      </c>
      <c r="G37" s="8" t="n">
        <f aca="false">E37-F37*0.7</f>
        <v>19158752.2407101</v>
      </c>
      <c r="H37" s="8"/>
      <c r="I37" s="8"/>
      <c r="J37" s="8" t="n">
        <f aca="false">G37*3.8235866717</f>
        <v>73255149.7139816</v>
      </c>
      <c r="K37" s="6"/>
      <c r="L37" s="8"/>
      <c r="M37" s="8" t="n">
        <f aca="false">F37*2.511711692</f>
        <v>277572.839677313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59"/>
      <c r="BG37" s="159"/>
      <c r="BH37" s="159"/>
      <c r="BI37" s="159"/>
      <c r="BJ37" s="159"/>
      <c r="BK37" s="159"/>
      <c r="BL37" s="159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3" t="n">
        <f aca="false">high_SIPA_income!B31</f>
        <v>23062450.4262492</v>
      </c>
      <c r="F38" s="163" t="n">
        <f aca="false">high_SIPA_income!I31</f>
        <v>106792.330440234</v>
      </c>
      <c r="G38" s="67" t="n">
        <f aca="false">E38-F38*0.7</f>
        <v>22987695.7949411</v>
      </c>
      <c r="H38" s="67"/>
      <c r="I38" s="67"/>
      <c r="J38" s="67" t="n">
        <f aca="false">G38*3.8235866717</f>
        <v>87895447.2546309</v>
      </c>
      <c r="K38" s="9"/>
      <c r="L38" s="67"/>
      <c r="M38" s="67" t="n">
        <f aca="false">F38*2.511711692</f>
        <v>268231.544982662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3" t="n">
        <f aca="false">high_SIPA_income!B32</f>
        <v>20312573.9241469</v>
      </c>
      <c r="F39" s="163" t="n">
        <f aca="false">high_SIPA_income!I32</f>
        <v>109648.553349172</v>
      </c>
      <c r="G39" s="67" t="n">
        <f aca="false">E39-F39*0.7</f>
        <v>20235819.9368025</v>
      </c>
      <c r="H39" s="67"/>
      <c r="I39" s="67"/>
      <c r="J39" s="67" t="n">
        <f aca="false">G39*3.8235866717</f>
        <v>77373411.4012793</v>
      </c>
      <c r="K39" s="9"/>
      <c r="L39" s="67"/>
      <c r="M39" s="67" t="n">
        <f aca="false">F39*2.511711692</f>
        <v>275405.553458002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3" t="n">
        <f aca="false">high_SIPA_income!B33</f>
        <v>23731737.250468</v>
      </c>
      <c r="F40" s="163" t="n">
        <f aca="false">high_SIPA_income!I33</f>
        <v>108651.452321706</v>
      </c>
      <c r="G40" s="67" t="n">
        <f aca="false">E40-F40*0.7</f>
        <v>23655681.2338428</v>
      </c>
      <c r="H40" s="67"/>
      <c r="I40" s="67"/>
      <c r="J40" s="67" t="n">
        <f aca="false">G40*3.8235866717</f>
        <v>90449547.4757052</v>
      </c>
      <c r="K40" s="9"/>
      <c r="L40" s="67"/>
      <c r="M40" s="67" t="n">
        <f aca="false">F40*2.511711692</f>
        <v>272901.12314921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9"/>
      <c r="B41" s="159" t="n">
        <v>2023</v>
      </c>
      <c r="C41" s="5" t="n">
        <v>1</v>
      </c>
      <c r="D41" s="159" t="n">
        <v>193</v>
      </c>
      <c r="E41" s="161" t="n">
        <f aca="false">high_SIPA_income!B34</f>
        <v>20850154.4480664</v>
      </c>
      <c r="F41" s="161" t="n">
        <f aca="false">high_SIPA_income!I34</f>
        <v>111421.279988281</v>
      </c>
      <c r="G41" s="8" t="n">
        <f aca="false">E41-F41*0.7</f>
        <v>20772159.5520746</v>
      </c>
      <c r="H41" s="8"/>
      <c r="I41" s="8"/>
      <c r="J41" s="8" t="n">
        <f aca="false">G41*3.8235866717</f>
        <v>79424152.4057383</v>
      </c>
      <c r="K41" s="6"/>
      <c r="L41" s="8"/>
      <c r="M41" s="8" t="n">
        <f aca="false">F41*2.511711692</f>
        <v>279858.131684171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59"/>
      <c r="BD41" s="159"/>
      <c r="BE41" s="159"/>
      <c r="BF41" s="159"/>
      <c r="BG41" s="159"/>
      <c r="BH41" s="159"/>
      <c r="BI41" s="159"/>
      <c r="BJ41" s="159"/>
      <c r="BK41" s="159"/>
      <c r="BL41" s="159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3" t="n">
        <f aca="false">high_SIPA_income!B35</f>
        <v>24491196.7743044</v>
      </c>
      <c r="F42" s="163" t="n">
        <f aca="false">high_SIPA_income!I35</f>
        <v>111118.880029357</v>
      </c>
      <c r="G42" s="67" t="n">
        <f aca="false">E42-F42*0.7</f>
        <v>24413413.5582839</v>
      </c>
      <c r="H42" s="67"/>
      <c r="I42" s="67"/>
      <c r="J42" s="67" t="n">
        <f aca="false">G42*3.8235866717</f>
        <v>93346802.6921542</v>
      </c>
      <c r="K42" s="9"/>
      <c r="L42" s="67"/>
      <c r="M42" s="67" t="n">
        <f aca="false">F42*2.511711692</f>
        <v>279098.590171682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3" t="n">
        <f aca="false">high_SIPA_income!B36</f>
        <v>21549644.4037168</v>
      </c>
      <c r="F43" s="163" t="n">
        <f aca="false">high_SIPA_income!I36</f>
        <v>114809.168207338</v>
      </c>
      <c r="G43" s="67" t="n">
        <f aca="false">E43-F43*0.7</f>
        <v>21469277.9859717</v>
      </c>
      <c r="H43" s="67"/>
      <c r="I43" s="67"/>
      <c r="J43" s="67" t="n">
        <f aca="false">G43*3.8235866717</f>
        <v>82089645.1581836</v>
      </c>
      <c r="K43" s="9"/>
      <c r="L43" s="67"/>
      <c r="M43" s="67" t="n">
        <f aca="false">F43*2.511711692</f>
        <v>288367.530135165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3" t="n">
        <f aca="false">high_SIPA_income!B37</f>
        <v>25219921.7787385</v>
      </c>
      <c r="F44" s="163" t="n">
        <f aca="false">high_SIPA_income!I37</f>
        <v>108456.881498322</v>
      </c>
      <c r="G44" s="67" t="n">
        <f aca="false">E44-F44*0.7</f>
        <v>25144001.9616897</v>
      </c>
      <c r="H44" s="67"/>
      <c r="I44" s="67"/>
      <c r="J44" s="67" t="n">
        <f aca="false">G44*3.8235866717</f>
        <v>96140270.7739154</v>
      </c>
      <c r="K44" s="9"/>
      <c r="L44" s="67"/>
      <c r="M44" s="67" t="n">
        <f aca="false">F44*2.511711692</f>
        <v>272412.417337193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9"/>
      <c r="B45" s="159" t="n">
        <v>2024</v>
      </c>
      <c r="C45" s="5" t="n">
        <v>1</v>
      </c>
      <c r="D45" s="159" t="n">
        <v>197</v>
      </c>
      <c r="E45" s="161" t="n">
        <f aca="false">high_SIPA_income!B38</f>
        <v>22135547.2576689</v>
      </c>
      <c r="F45" s="161" t="n">
        <f aca="false">high_SIPA_income!I38</f>
        <v>108549.015470215</v>
      </c>
      <c r="G45" s="8" t="n">
        <f aca="false">E45-F45*0.7</f>
        <v>22059562.9468398</v>
      </c>
      <c r="H45" s="8"/>
      <c r="I45" s="8"/>
      <c r="J45" s="8" t="n">
        <f aca="false">G45*3.8235866717</f>
        <v>84346650.8670637</v>
      </c>
      <c r="K45" s="6"/>
      <c r="L45" s="8"/>
      <c r="M45" s="8" t="n">
        <f aca="false">F45*2.511711692</f>
        <v>272643.831311627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9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59"/>
      <c r="BD45" s="159"/>
      <c r="BE45" s="159"/>
      <c r="BF45" s="159"/>
      <c r="BG45" s="159"/>
      <c r="BH45" s="159"/>
      <c r="BI45" s="159"/>
      <c r="BJ45" s="159"/>
      <c r="BK45" s="159"/>
      <c r="BL45" s="159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3" t="n">
        <f aca="false">high_SIPA_income!B39</f>
        <v>25856543.643738</v>
      </c>
      <c r="F46" s="163" t="n">
        <f aca="false">high_SIPA_income!I39</f>
        <v>110246.737005779</v>
      </c>
      <c r="G46" s="67" t="n">
        <f aca="false">E46-F46*0.7</f>
        <v>25779370.927834</v>
      </c>
      <c r="H46" s="67"/>
      <c r="I46" s="67"/>
      <c r="J46" s="67" t="n">
        <f aca="false">G46*3.8235866717</f>
        <v>98569659.0844765</v>
      </c>
      <c r="K46" s="9"/>
      <c r="L46" s="67"/>
      <c r="M46" s="67" t="n">
        <f aca="false">F46*2.511711692</f>
        <v>276908.018342265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3" t="n">
        <f aca="false">high_SIPA_income!B40</f>
        <v>22496494.6526861</v>
      </c>
      <c r="F47" s="163" t="n">
        <f aca="false">high_SIPA_income!I40</f>
        <v>110739.184008079</v>
      </c>
      <c r="G47" s="67" t="n">
        <f aca="false">E47-F47*0.7</f>
        <v>22418977.2238805</v>
      </c>
      <c r="H47" s="67"/>
      <c r="I47" s="67"/>
      <c r="J47" s="67" t="n">
        <f aca="false">G47*3.8235866717</f>
        <v>85720902.5063752</v>
      </c>
      <c r="K47" s="9"/>
      <c r="L47" s="67"/>
      <c r="M47" s="67" t="n">
        <f aca="false">F47*2.511711692</f>
        <v>278144.903235631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3" t="n">
        <f aca="false">high_SIPA_income!B41</f>
        <v>26234290.0547534</v>
      </c>
      <c r="F48" s="163" t="n">
        <f aca="false">high_SIPA_income!I41</f>
        <v>113128.085262748</v>
      </c>
      <c r="G48" s="67" t="n">
        <f aca="false">E48-F48*0.7</f>
        <v>26155100.3950695</v>
      </c>
      <c r="H48" s="67"/>
      <c r="I48" s="67"/>
      <c r="J48" s="67" t="n">
        <f aca="false">G48*3.8235866717</f>
        <v>100006293.267563</v>
      </c>
      <c r="K48" s="9"/>
      <c r="L48" s="67"/>
      <c r="M48" s="67" t="n">
        <f aca="false">F48*2.511711692</f>
        <v>284145.134448017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9"/>
      <c r="B49" s="159" t="n">
        <v>2025</v>
      </c>
      <c r="C49" s="5" t="n">
        <v>1</v>
      </c>
      <c r="D49" s="159" t="n">
        <v>201</v>
      </c>
      <c r="E49" s="161" t="n">
        <f aca="false">high_SIPA_income!B42</f>
        <v>23051920.3379954</v>
      </c>
      <c r="F49" s="161" t="n">
        <f aca="false">high_SIPA_income!I42</f>
        <v>114106.306323923</v>
      </c>
      <c r="G49" s="8" t="n">
        <f aca="false">E49-F49*0.7</f>
        <v>22972045.9235686</v>
      </c>
      <c r="H49" s="8"/>
      <c r="I49" s="8"/>
      <c r="J49" s="8" t="n">
        <f aca="false">G49*3.8235866717</f>
        <v>87835608.6150373</v>
      </c>
      <c r="K49" s="6"/>
      <c r="L49" s="8"/>
      <c r="M49" s="8" t="n">
        <f aca="false">F49*2.511711692</f>
        <v>286602.14372473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9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59"/>
      <c r="BG49" s="159"/>
      <c r="BH49" s="159"/>
      <c r="BI49" s="159"/>
      <c r="BJ49" s="159"/>
      <c r="BK49" s="159"/>
      <c r="BL49" s="159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3" t="n">
        <f aca="false">high_SIPA_income!B43</f>
        <v>26843974.5067946</v>
      </c>
      <c r="F50" s="163" t="n">
        <f aca="false">high_SIPA_income!I43</f>
        <v>114072.654548429</v>
      </c>
      <c r="G50" s="67" t="n">
        <f aca="false">E50-F50*0.7</f>
        <v>26764123.6486107</v>
      </c>
      <c r="H50" s="67"/>
      <c r="I50" s="67"/>
      <c r="J50" s="67" t="n">
        <f aca="false">G50*3.8235866717</f>
        <v>102334946.462559</v>
      </c>
      <c r="K50" s="9"/>
      <c r="L50" s="67"/>
      <c r="M50" s="67" t="n">
        <f aca="false">F50*2.511711692</f>
        <v>286517.620166765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3" t="n">
        <f aca="false">high_SIPA_income!B44</f>
        <v>23604120.5983291</v>
      </c>
      <c r="F51" s="163" t="n">
        <f aca="false">high_SIPA_income!I44</f>
        <v>116302.882265942</v>
      </c>
      <c r="G51" s="67" t="n">
        <f aca="false">E51-F51*0.7</f>
        <v>23522708.5807429</v>
      </c>
      <c r="H51" s="67"/>
      <c r="I51" s="67"/>
      <c r="J51" s="67" t="n">
        <f aca="false">G51*3.8235866717</f>
        <v>89941115.0116119</v>
      </c>
      <c r="K51" s="9"/>
      <c r="L51" s="67"/>
      <c r="M51" s="67" t="n">
        <f aca="false">F51*2.511711692</f>
        <v>292119.309200666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3" t="n">
        <f aca="false">high_SIPA_income!B45</f>
        <v>27574209.9851</v>
      </c>
      <c r="F52" s="163" t="n">
        <f aca="false">high_SIPA_income!I45</f>
        <v>114785.828241006</v>
      </c>
      <c r="G52" s="67" t="n">
        <f aca="false">E52-F52*0.7</f>
        <v>27493859.9053313</v>
      </c>
      <c r="H52" s="67"/>
      <c r="I52" s="67"/>
      <c r="J52" s="67" t="n">
        <f aca="false">G52*3.8235866717</f>
        <v>105125156.287612</v>
      </c>
      <c r="K52" s="9"/>
      <c r="L52" s="67"/>
      <c r="M52" s="67" t="n">
        <f aca="false">F52*2.511711692</f>
        <v>288308.906868837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9"/>
      <c r="B53" s="159" t="n">
        <v>2026</v>
      </c>
      <c r="C53" s="5" t="n">
        <v>1</v>
      </c>
      <c r="D53" s="159" t="n">
        <v>205</v>
      </c>
      <c r="E53" s="161" t="n">
        <f aca="false">high_SIPA_income!B46</f>
        <v>24444441.0146832</v>
      </c>
      <c r="F53" s="161" t="n">
        <f aca="false">high_SIPA_income!I46</f>
        <v>113863.931700035</v>
      </c>
      <c r="G53" s="8" t="n">
        <f aca="false">E53-F53*0.7</f>
        <v>24364736.2624931</v>
      </c>
      <c r="H53" s="8"/>
      <c r="I53" s="8"/>
      <c r="J53" s="8" t="n">
        <f aca="false">G53*3.8235866717</f>
        <v>93160680.8327545</v>
      </c>
      <c r="K53" s="6"/>
      <c r="L53" s="8"/>
      <c r="M53" s="8" t="n">
        <f aca="false">F53*2.511711692</f>
        <v>285993.368548067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9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  <c r="AM53" s="159"/>
      <c r="AN53" s="159"/>
      <c r="AO53" s="159"/>
      <c r="AP53" s="159"/>
      <c r="AQ53" s="159"/>
      <c r="AR53" s="159"/>
      <c r="AS53" s="159"/>
      <c r="AT53" s="159"/>
      <c r="AU53" s="159"/>
      <c r="AV53" s="159"/>
      <c r="AW53" s="159"/>
      <c r="AX53" s="159"/>
      <c r="AY53" s="159"/>
      <c r="AZ53" s="159"/>
      <c r="BA53" s="159"/>
      <c r="BB53" s="159"/>
      <c r="BC53" s="159"/>
      <c r="BD53" s="159"/>
      <c r="BE53" s="159"/>
      <c r="BF53" s="159"/>
      <c r="BG53" s="159"/>
      <c r="BH53" s="159"/>
      <c r="BI53" s="159"/>
      <c r="BJ53" s="159"/>
      <c r="BK53" s="159"/>
      <c r="BL53" s="159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3" t="n">
        <f aca="false">high_SIPA_income!B47</f>
        <v>28406039.2417283</v>
      </c>
      <c r="F54" s="163" t="n">
        <f aca="false">high_SIPA_income!I47</f>
        <v>113468.396602582</v>
      </c>
      <c r="G54" s="67" t="n">
        <f aca="false">E54-F54*0.7</f>
        <v>28326611.3641065</v>
      </c>
      <c r="H54" s="67"/>
      <c r="I54" s="67"/>
      <c r="J54" s="67" t="n">
        <f aca="false">G54*3.8235866717</f>
        <v>108309253.666223</v>
      </c>
      <c r="K54" s="9"/>
      <c r="L54" s="67"/>
      <c r="M54" s="67" t="n">
        <f aca="false">F54*2.511711692</f>
        <v>284999.898419198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3" t="n">
        <f aca="false">high_SIPA_income!B48</f>
        <v>25096691.0560411</v>
      </c>
      <c r="F55" s="163" t="n">
        <f aca="false">high_SIPA_income!I48</f>
        <v>112394.275129056</v>
      </c>
      <c r="G55" s="67" t="n">
        <f aca="false">E55-F55*0.7</f>
        <v>25018015.0634508</v>
      </c>
      <c r="H55" s="67"/>
      <c r="I55" s="67"/>
      <c r="J55" s="67" t="n">
        <f aca="false">G55*3.8235866717</f>
        <v>95658548.9490001</v>
      </c>
      <c r="K55" s="9"/>
      <c r="L55" s="67"/>
      <c r="M55" s="67" t="n">
        <f aca="false">F55*2.511711692</f>
        <v>282302.014955514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3" t="n">
        <f aca="false">high_SIPA_income!B49</f>
        <v>29224390.4541735</v>
      </c>
      <c r="F56" s="163" t="n">
        <f aca="false">high_SIPA_income!I49</f>
        <v>111514.006064032</v>
      </c>
      <c r="G56" s="67" t="n">
        <f aca="false">E56-F56*0.7</f>
        <v>29146330.6499287</v>
      </c>
      <c r="H56" s="67"/>
      <c r="I56" s="67"/>
      <c r="J56" s="67" t="n">
        <f aca="false">G56*3.8235866717</f>
        <v>111443521.402028</v>
      </c>
      <c r="K56" s="9"/>
      <c r="L56" s="67"/>
      <c r="M56" s="67" t="n">
        <f aca="false">F56*2.511711692</f>
        <v>280091.032852789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9"/>
      <c r="B57" s="159" t="n">
        <v>2027</v>
      </c>
      <c r="C57" s="5" t="n">
        <v>1</v>
      </c>
      <c r="D57" s="159" t="n">
        <v>209</v>
      </c>
      <c r="E57" s="161" t="n">
        <f aca="false">high_SIPA_income!B50</f>
        <v>25686797.6219391</v>
      </c>
      <c r="F57" s="161" t="n">
        <f aca="false">high_SIPA_income!I50</f>
        <v>111255.4397029</v>
      </c>
      <c r="G57" s="8" t="n">
        <f aca="false">E57-F57*0.7</f>
        <v>25608918.8141471</v>
      </c>
      <c r="H57" s="8"/>
      <c r="I57" s="8"/>
      <c r="J57" s="8" t="n">
        <f aca="false">G57*3.8235866717</f>
        <v>97917920.6544202</v>
      </c>
      <c r="K57" s="6"/>
      <c r="L57" s="8"/>
      <c r="M57" s="8" t="n">
        <f aca="false">F57*2.511711692</f>
        <v>279441.588700375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9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59"/>
      <c r="AT57" s="159"/>
      <c r="AU57" s="159"/>
      <c r="AV57" s="159"/>
      <c r="AW57" s="159"/>
      <c r="AX57" s="159"/>
      <c r="AY57" s="159"/>
      <c r="AZ57" s="159"/>
      <c r="BA57" s="159"/>
      <c r="BB57" s="159"/>
      <c r="BC57" s="159"/>
      <c r="BD57" s="159"/>
      <c r="BE57" s="159"/>
      <c r="BF57" s="159"/>
      <c r="BG57" s="159"/>
      <c r="BH57" s="159"/>
      <c r="BI57" s="159"/>
      <c r="BJ57" s="159"/>
      <c r="BK57" s="159"/>
      <c r="BL57" s="159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3" t="n">
        <f aca="false">high_SIPA_income!B51</f>
        <v>29693207.4868262</v>
      </c>
      <c r="F58" s="163" t="n">
        <f aca="false">high_SIPA_income!I51</f>
        <v>112460.166144154</v>
      </c>
      <c r="G58" s="67" t="n">
        <f aca="false">E58-F58*0.7</f>
        <v>29614485.3705253</v>
      </c>
      <c r="H58" s="67"/>
      <c r="I58" s="67"/>
      <c r="J58" s="67" t="n">
        <f aca="false">G58*3.8235866717</f>
        <v>113233551.551995</v>
      </c>
      <c r="K58" s="9"/>
      <c r="L58" s="67"/>
      <c r="M58" s="67" t="n">
        <f aca="false">F58*2.511711692</f>
        <v>282467.514188533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3" t="n">
        <f aca="false">high_SIPA_income!B52</f>
        <v>26185977.0918331</v>
      </c>
      <c r="F59" s="163" t="n">
        <f aca="false">high_SIPA_income!I52</f>
        <v>113237.491793607</v>
      </c>
      <c r="G59" s="67" t="n">
        <f aca="false">E59-F59*0.7</f>
        <v>26106710.8475776</v>
      </c>
      <c r="H59" s="67"/>
      <c r="I59" s="67"/>
      <c r="J59" s="67" t="n">
        <f aca="false">G59*3.8235866717</f>
        <v>99821271.6387236</v>
      </c>
      <c r="K59" s="9"/>
      <c r="L59" s="67"/>
      <c r="M59" s="67" t="n">
        <f aca="false">F59*2.511711692</f>
        <v>284419.932110757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3" t="n">
        <f aca="false">high_SIPA_income!B53</f>
        <v>30466711.0618369</v>
      </c>
      <c r="F60" s="163" t="n">
        <f aca="false">high_SIPA_income!I53</f>
        <v>112210.446161936</v>
      </c>
      <c r="G60" s="67" t="n">
        <f aca="false">E60-F60*0.7</f>
        <v>30388163.7495236</v>
      </c>
      <c r="H60" s="67"/>
      <c r="I60" s="67"/>
      <c r="J60" s="67" t="n">
        <f aca="false">G60*3.8235866717</f>
        <v>116191777.890115</v>
      </c>
      <c r="K60" s="9"/>
      <c r="L60" s="67"/>
      <c r="M60" s="67" t="n">
        <f aca="false">F60*2.511711692</f>
        <v>281840.28958947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9"/>
      <c r="B61" s="159" t="n">
        <v>2028</v>
      </c>
      <c r="C61" s="5" t="n">
        <v>1</v>
      </c>
      <c r="D61" s="159" t="n">
        <v>213</v>
      </c>
      <c r="E61" s="161" t="n">
        <f aca="false">high_SIPA_income!B54</f>
        <v>26772293.9269825</v>
      </c>
      <c r="F61" s="161" t="n">
        <f aca="false">high_SIPA_income!I54</f>
        <v>111982.552442591</v>
      </c>
      <c r="G61" s="8" t="n">
        <f aca="false">E61-F61*0.7</f>
        <v>26693906.1402727</v>
      </c>
      <c r="H61" s="8"/>
      <c r="I61" s="8"/>
      <c r="J61" s="8" t="n">
        <f aca="false">G61*3.8235866717</f>
        <v>102066463.733557</v>
      </c>
      <c r="K61" s="6"/>
      <c r="L61" s="8"/>
      <c r="M61" s="8" t="n">
        <f aca="false">F61*2.511711692</f>
        <v>281267.88627006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9"/>
      <c r="Z61" s="159"/>
      <c r="AA61" s="159"/>
      <c r="AB61" s="159"/>
      <c r="AC61" s="159"/>
      <c r="AD61" s="159"/>
      <c r="AE61" s="159"/>
      <c r="AF61" s="159"/>
      <c r="AG61" s="159"/>
      <c r="AH61" s="159"/>
      <c r="AI61" s="159"/>
      <c r="AJ61" s="159"/>
      <c r="AK61" s="159"/>
      <c r="AL61" s="159"/>
      <c r="AM61" s="159"/>
      <c r="AN61" s="159"/>
      <c r="AO61" s="159"/>
      <c r="AP61" s="159"/>
      <c r="AQ61" s="159"/>
      <c r="AR61" s="159"/>
      <c r="AS61" s="159"/>
      <c r="AT61" s="159"/>
      <c r="AU61" s="159"/>
      <c r="AV61" s="159"/>
      <c r="AW61" s="159"/>
      <c r="AX61" s="159"/>
      <c r="AY61" s="159"/>
      <c r="AZ61" s="159"/>
      <c r="BA61" s="159"/>
      <c r="BB61" s="159"/>
      <c r="BC61" s="159"/>
      <c r="BD61" s="159"/>
      <c r="BE61" s="159"/>
      <c r="BF61" s="159"/>
      <c r="BG61" s="159"/>
      <c r="BH61" s="159"/>
      <c r="BI61" s="159"/>
      <c r="BJ61" s="159"/>
      <c r="BK61" s="159"/>
      <c r="BL61" s="159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3" t="n">
        <f aca="false">high_SIPA_income!B55</f>
        <v>31094297.2820768</v>
      </c>
      <c r="F62" s="163" t="n">
        <f aca="false">high_SIPA_income!I55</f>
        <v>112420.90888078</v>
      </c>
      <c r="G62" s="67" t="n">
        <f aca="false">E62-F62*0.7</f>
        <v>31015602.6458603</v>
      </c>
      <c r="H62" s="67"/>
      <c r="I62" s="67"/>
      <c r="J62" s="67" t="n">
        <f aca="false">G62*3.8235866717</f>
        <v>118590844.891455</v>
      </c>
      <c r="K62" s="9"/>
      <c r="L62" s="67"/>
      <c r="M62" s="67" t="n">
        <f aca="false">F62*2.511711692</f>
        <v>282368.911261122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3" t="n">
        <f aca="false">high_SIPA_income!B56</f>
        <v>27179988.6709756</v>
      </c>
      <c r="F63" s="163" t="n">
        <f aca="false">high_SIPA_income!I56</f>
        <v>114326.708280792</v>
      </c>
      <c r="G63" s="67" t="n">
        <f aca="false">E63-F63*0.7</f>
        <v>27099959.9751791</v>
      </c>
      <c r="H63" s="67"/>
      <c r="I63" s="67"/>
      <c r="J63" s="67" t="n">
        <f aca="false">G63*3.8235866717</f>
        <v>103619045.764698</v>
      </c>
      <c r="K63" s="9"/>
      <c r="L63" s="67"/>
      <c r="M63" s="67" t="n">
        <f aca="false">F63*2.511711692</f>
        <v>287155.729896739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3" t="n">
        <f aca="false">high_SIPA_income!B57</f>
        <v>31694554.1814327</v>
      </c>
      <c r="F64" s="163" t="n">
        <f aca="false">high_SIPA_income!I57</f>
        <v>117690.863397894</v>
      </c>
      <c r="G64" s="67" t="n">
        <f aca="false">E64-F64*0.7</f>
        <v>31612170.5770542</v>
      </c>
      <c r="H64" s="67"/>
      <c r="I64" s="67"/>
      <c r="J64" s="67" t="n">
        <f aca="false">G64*3.8235866717</f>
        <v>120871874.081931</v>
      </c>
      <c r="K64" s="9"/>
      <c r="L64" s="67"/>
      <c r="M64" s="67" t="n">
        <f aca="false">F64*2.511711692</f>
        <v>295605.517638065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9"/>
      <c r="B65" s="159" t="n">
        <v>2029</v>
      </c>
      <c r="C65" s="5" t="n">
        <v>1</v>
      </c>
      <c r="D65" s="159" t="n">
        <v>217</v>
      </c>
      <c r="E65" s="161" t="n">
        <f aca="false">high_SIPA_income!B58</f>
        <v>27860175.5478776</v>
      </c>
      <c r="F65" s="161" t="n">
        <f aca="false">high_SIPA_income!I58</f>
        <v>114083.383572876</v>
      </c>
      <c r="G65" s="8" t="n">
        <f aca="false">E65-F65*0.7</f>
        <v>27780317.1793765</v>
      </c>
      <c r="H65" s="8"/>
      <c r="I65" s="8"/>
      <c r="J65" s="8" t="n">
        <f aca="false">G65*3.8235866717</f>
        <v>106220450.502663</v>
      </c>
      <c r="K65" s="6"/>
      <c r="L65" s="8"/>
      <c r="M65" s="8" t="n">
        <f aca="false">F65*2.511711692</f>
        <v>286544.568382914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9"/>
      <c r="Z65" s="159"/>
      <c r="AA65" s="159"/>
      <c r="AB65" s="159"/>
      <c r="AC65" s="159"/>
      <c r="AD65" s="159"/>
      <c r="AE65" s="159"/>
      <c r="AF65" s="159"/>
      <c r="AG65" s="159"/>
      <c r="AH65" s="159"/>
      <c r="AI65" s="159"/>
      <c r="AJ65" s="159"/>
      <c r="AK65" s="159"/>
      <c r="AL65" s="159"/>
      <c r="AM65" s="159"/>
      <c r="AN65" s="159"/>
      <c r="AO65" s="159"/>
      <c r="AP65" s="159"/>
      <c r="AQ65" s="159"/>
      <c r="AR65" s="159"/>
      <c r="AS65" s="159"/>
      <c r="AT65" s="159"/>
      <c r="AU65" s="159"/>
      <c r="AV65" s="159"/>
      <c r="AW65" s="159"/>
      <c r="AX65" s="159"/>
      <c r="AY65" s="159"/>
      <c r="AZ65" s="159"/>
      <c r="BA65" s="159"/>
      <c r="BB65" s="159"/>
      <c r="BC65" s="159"/>
      <c r="BD65" s="159"/>
      <c r="BE65" s="159"/>
      <c r="BF65" s="159"/>
      <c r="BG65" s="159"/>
      <c r="BH65" s="159"/>
      <c r="BI65" s="159"/>
      <c r="BJ65" s="159"/>
      <c r="BK65" s="159"/>
      <c r="BL65" s="159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3" t="n">
        <f aca="false">high_SIPA_income!B59</f>
        <v>32283436.25348</v>
      </c>
      <c r="F66" s="163" t="n">
        <f aca="false">high_SIPA_income!I59</f>
        <v>112976.292237243</v>
      </c>
      <c r="G66" s="67" t="n">
        <f aca="false">E66-F66*0.7</f>
        <v>32204352.8489139</v>
      </c>
      <c r="H66" s="67"/>
      <c r="I66" s="67"/>
      <c r="J66" s="67" t="n">
        <f aca="false">G66*3.8235866717</f>
        <v>123136134.323831</v>
      </c>
      <c r="K66" s="9"/>
      <c r="L66" s="67"/>
      <c r="M66" s="67" t="n">
        <f aca="false">F66*2.511711692</f>
        <v>283763.874131091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3" t="n">
        <f aca="false">high_SIPA_income!B60</f>
        <v>28267265.8272057</v>
      </c>
      <c r="F67" s="163" t="n">
        <f aca="false">high_SIPA_income!I60</f>
        <v>115367.194521831</v>
      </c>
      <c r="G67" s="67" t="n">
        <f aca="false">E67-F67*0.7</f>
        <v>28186508.7910404</v>
      </c>
      <c r="H67" s="67"/>
      <c r="I67" s="67"/>
      <c r="J67" s="67" t="n">
        <f aca="false">G67*3.8235866717</f>
        <v>107773559.335177</v>
      </c>
      <c r="K67" s="9"/>
      <c r="L67" s="67"/>
      <c r="M67" s="67" t="n">
        <f aca="false">F67*2.511711692</f>
        <v>289769.131353722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3" t="n">
        <f aca="false">high_SIPA_income!B61</f>
        <v>33002840.8733827</v>
      </c>
      <c r="F68" s="163" t="n">
        <f aca="false">high_SIPA_income!I61</f>
        <v>114359.578918383</v>
      </c>
      <c r="G68" s="67" t="n">
        <f aca="false">E68-F68*0.7</f>
        <v>32922789.1681399</v>
      </c>
      <c r="H68" s="67"/>
      <c r="I68" s="67"/>
      <c r="J68" s="67" t="n">
        <f aca="false">G68*3.8235866717</f>
        <v>125883137.858489</v>
      </c>
      <c r="K68" s="9"/>
      <c r="L68" s="67"/>
      <c r="M68" s="67" t="n">
        <f aca="false">F68*2.511711692</f>
        <v>287238.291461499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9"/>
      <c r="B69" s="159" t="n">
        <v>2030</v>
      </c>
      <c r="C69" s="5" t="n">
        <v>1</v>
      </c>
      <c r="D69" s="159" t="n">
        <v>221</v>
      </c>
      <c r="E69" s="161" t="n">
        <f aca="false">high_SIPA_income!B62</f>
        <v>28968386.7368302</v>
      </c>
      <c r="F69" s="161" t="n">
        <f aca="false">high_SIPA_income!I62</f>
        <v>118283.0869788</v>
      </c>
      <c r="G69" s="8" t="n">
        <f aca="false">E69-F69*0.7</f>
        <v>28885588.5759451</v>
      </c>
      <c r="H69" s="8"/>
      <c r="I69" s="8"/>
      <c r="J69" s="8" t="n">
        <f aca="false">G69*3.8235866717</f>
        <v>110446551.483193</v>
      </c>
      <c r="K69" s="6"/>
      <c r="L69" s="8"/>
      <c r="M69" s="8" t="n">
        <f aca="false">F69*2.511711692</f>
        <v>297093.012530505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9"/>
      <c r="Z69" s="159"/>
      <c r="AA69" s="159"/>
      <c r="AB69" s="159"/>
      <c r="AC69" s="159"/>
      <c r="AD69" s="159"/>
      <c r="AE69" s="159"/>
      <c r="AF69" s="159"/>
      <c r="AG69" s="159"/>
      <c r="AH69" s="159"/>
      <c r="AI69" s="159"/>
      <c r="AJ69" s="159"/>
      <c r="AK69" s="159"/>
      <c r="AL69" s="159"/>
      <c r="AM69" s="159"/>
      <c r="AN69" s="159"/>
      <c r="AO69" s="159"/>
      <c r="AP69" s="159"/>
      <c r="AQ69" s="159"/>
      <c r="AR69" s="159"/>
      <c r="AS69" s="159"/>
      <c r="AT69" s="159"/>
      <c r="AU69" s="159"/>
      <c r="AV69" s="159"/>
      <c r="AW69" s="159"/>
      <c r="AX69" s="159"/>
      <c r="AY69" s="159"/>
      <c r="AZ69" s="159"/>
      <c r="BA69" s="159"/>
      <c r="BB69" s="159"/>
      <c r="BC69" s="159"/>
      <c r="BD69" s="159"/>
      <c r="BE69" s="159"/>
      <c r="BF69" s="159"/>
      <c r="BG69" s="159"/>
      <c r="BH69" s="159"/>
      <c r="BI69" s="159"/>
      <c r="BJ69" s="159"/>
      <c r="BK69" s="159"/>
      <c r="BL69" s="159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3" t="n">
        <f aca="false">high_SIPA_income!B63</f>
        <v>33769674.0530303</v>
      </c>
      <c r="F70" s="163" t="n">
        <f aca="false">high_SIPA_income!I63</f>
        <v>117571.303301361</v>
      </c>
      <c r="G70" s="67" t="n">
        <f aca="false">E70-F70*0.7</f>
        <v>33687374.1407193</v>
      </c>
      <c r="H70" s="67"/>
      <c r="I70" s="67"/>
      <c r="J70" s="67" t="n">
        <f aca="false">G70*3.8235866717</f>
        <v>128806594.769026</v>
      </c>
      <c r="K70" s="9"/>
      <c r="L70" s="67"/>
      <c r="M70" s="67" t="n">
        <f aca="false">F70*2.511711692</f>
        <v>295305.217145706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3" t="n">
        <f aca="false">high_SIPA_income!B64</f>
        <v>29676852.8381796</v>
      </c>
      <c r="F71" s="163" t="n">
        <f aca="false">high_SIPA_income!I64</f>
        <v>114510.400275105</v>
      </c>
      <c r="G71" s="67" t="n">
        <f aca="false">E71-F71*0.7</f>
        <v>29596695.557987</v>
      </c>
      <c r="H71" s="67"/>
      <c r="I71" s="67"/>
      <c r="J71" s="67" t="n">
        <f aca="false">G71*3.8235866717</f>
        <v>113165530.661882</v>
      </c>
      <c r="K71" s="9"/>
      <c r="L71" s="67"/>
      <c r="M71" s="67" t="n">
        <f aca="false">F71*2.511711692</f>
        <v>287617.111226582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3" t="n">
        <f aca="false">high_SIPA_income!B65</f>
        <v>34444908.0161731</v>
      </c>
      <c r="F72" s="163" t="n">
        <f aca="false">high_SIPA_income!I65</f>
        <v>118057.586069446</v>
      </c>
      <c r="G72" s="67" t="n">
        <f aca="false">E72-F72*0.7</f>
        <v>34362267.7059245</v>
      </c>
      <c r="H72" s="67"/>
      <c r="I72" s="67"/>
      <c r="J72" s="67" t="n">
        <f aca="false">G72*3.8235866717</f>
        <v>131387108.80976</v>
      </c>
      <c r="K72" s="9"/>
      <c r="L72" s="67"/>
      <c r="M72" s="67" t="n">
        <f aca="false">F72*2.511711692</f>
        <v>296526.619259924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9"/>
      <c r="B73" s="159" t="n">
        <v>2031</v>
      </c>
      <c r="C73" s="5" t="n">
        <v>1</v>
      </c>
      <c r="D73" s="159" t="n">
        <v>225</v>
      </c>
      <c r="E73" s="161" t="n">
        <f aca="false">high_SIPA_income!B66</f>
        <v>30148888.9984915</v>
      </c>
      <c r="F73" s="161" t="n">
        <f aca="false">high_SIPA_income!I66</f>
        <v>119020.085219442</v>
      </c>
      <c r="G73" s="8" t="n">
        <f aca="false">E73-F73*0.7</f>
        <v>30065574.9388379</v>
      </c>
      <c r="H73" s="8"/>
      <c r="I73" s="8"/>
      <c r="J73" s="8" t="n">
        <f aca="false">G73*3.8235866717</f>
        <v>114958331.613138</v>
      </c>
      <c r="K73" s="6"/>
      <c r="L73" s="8"/>
      <c r="M73" s="8" t="n">
        <f aca="false">F73*2.511711692</f>
        <v>298944.139628508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9"/>
      <c r="Z73" s="159"/>
      <c r="AA73" s="159"/>
      <c r="AB73" s="159"/>
      <c r="AC73" s="159"/>
      <c r="AD73" s="159"/>
      <c r="AE73" s="159"/>
      <c r="AF73" s="159"/>
      <c r="AG73" s="159"/>
      <c r="AH73" s="159"/>
      <c r="AI73" s="159"/>
      <c r="AJ73" s="159"/>
      <c r="AK73" s="159"/>
      <c r="AL73" s="159"/>
      <c r="AM73" s="159"/>
      <c r="AN73" s="159"/>
      <c r="AO73" s="159"/>
      <c r="AP73" s="159"/>
      <c r="AQ73" s="159"/>
      <c r="AR73" s="159"/>
      <c r="AS73" s="159"/>
      <c r="AT73" s="159"/>
      <c r="AU73" s="159"/>
      <c r="AV73" s="159"/>
      <c r="AW73" s="159"/>
      <c r="AX73" s="159"/>
      <c r="AY73" s="159"/>
      <c r="AZ73" s="159"/>
      <c r="BA73" s="159"/>
      <c r="BB73" s="159"/>
      <c r="BC73" s="159"/>
      <c r="BD73" s="159"/>
      <c r="BE73" s="159"/>
      <c r="BF73" s="159"/>
      <c r="BG73" s="159"/>
      <c r="BH73" s="159"/>
      <c r="BI73" s="159"/>
      <c r="BJ73" s="159"/>
      <c r="BK73" s="159"/>
      <c r="BL73" s="159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3" t="n">
        <f aca="false">high_SIPA_income!B67</f>
        <v>34840115.8178914</v>
      </c>
      <c r="F74" s="163" t="n">
        <f aca="false">high_SIPA_income!I67</f>
        <v>122018.083179237</v>
      </c>
      <c r="G74" s="67" t="n">
        <f aca="false">E74-F74*0.7</f>
        <v>34754703.1596659</v>
      </c>
      <c r="H74" s="67"/>
      <c r="I74" s="67"/>
      <c r="J74" s="67" t="n">
        <f aca="false">G74*3.8235866717</f>
        <v>132887619.780188</v>
      </c>
      <c r="K74" s="9"/>
      <c r="L74" s="67"/>
      <c r="M74" s="67" t="n">
        <f aca="false">F74*2.511711692</f>
        <v>306474.246156719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3" t="n">
        <f aca="false">high_SIPA_income!B68</f>
        <v>30707786.3552199</v>
      </c>
      <c r="F75" s="163" t="n">
        <f aca="false">high_SIPA_income!I68</f>
        <v>123688.334968807</v>
      </c>
      <c r="G75" s="67" t="n">
        <f aca="false">E75-F75*0.7</f>
        <v>30621204.5207417</v>
      </c>
      <c r="H75" s="67"/>
      <c r="I75" s="67"/>
      <c r="J75" s="67" t="n">
        <f aca="false">G75*3.8235866717</f>
        <v>117082829.476908</v>
      </c>
      <c r="K75" s="9"/>
      <c r="L75" s="67"/>
      <c r="M75" s="67" t="n">
        <f aca="false">F75*2.511711692</f>
        <v>310669.437105164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3" t="n">
        <f aca="false">high_SIPA_income!B69</f>
        <v>35411654.6457579</v>
      </c>
      <c r="F76" s="163" t="n">
        <f aca="false">high_SIPA_income!I69</f>
        <v>123250.896217706</v>
      </c>
      <c r="G76" s="67" t="n">
        <f aca="false">E76-F76*0.7</f>
        <v>35325379.0184055</v>
      </c>
      <c r="H76" s="67"/>
      <c r="I76" s="67"/>
      <c r="J76" s="67" t="n">
        <f aca="false">G76*3.8235866717</f>
        <v>135069648.387526</v>
      </c>
      <c r="K76" s="9"/>
      <c r="L76" s="67"/>
      <c r="M76" s="67" t="n">
        <f aca="false">F76*2.511711692</f>
        <v>309570.717079491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9"/>
      <c r="B77" s="159" t="n">
        <v>2032</v>
      </c>
      <c r="C77" s="5" t="n">
        <v>1</v>
      </c>
      <c r="D77" s="159" t="n">
        <v>229</v>
      </c>
      <c r="E77" s="161" t="n">
        <f aca="false">high_SIPA_income!B70</f>
        <v>31082450.849344</v>
      </c>
      <c r="F77" s="161" t="n">
        <f aca="false">high_SIPA_income!I70</f>
        <v>122109.881937168</v>
      </c>
      <c r="G77" s="8" t="n">
        <f aca="false">E77-F77*0.7</f>
        <v>30996973.931988</v>
      </c>
      <c r="H77" s="8"/>
      <c r="I77" s="8"/>
      <c r="J77" s="8" t="n">
        <f aca="false">G77*3.8235866717</f>
        <v>118519616.389382</v>
      </c>
      <c r="K77" s="6"/>
      <c r="L77" s="8"/>
      <c r="M77" s="8" t="n">
        <f aca="false">F77*2.511711692</f>
        <v>306704.818170323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3" t="n">
        <f aca="false">high_SIPA_income!B71</f>
        <v>35942098.4588</v>
      </c>
      <c r="F78" s="163" t="n">
        <f aca="false">high_SIPA_income!I71</f>
        <v>121682.764856885</v>
      </c>
      <c r="G78" s="67" t="n">
        <f aca="false">E78-F78*0.7</f>
        <v>35856920.5234002</v>
      </c>
      <c r="H78" s="67"/>
      <c r="I78" s="67"/>
      <c r="J78" s="67" t="n">
        <f aca="false">G78*3.8235866717</f>
        <v>137102043.401479</v>
      </c>
      <c r="K78" s="9"/>
      <c r="L78" s="67"/>
      <c r="M78" s="67" t="n">
        <f aca="false">F78*2.511711692</f>
        <v>305632.023205924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3" t="n">
        <f aca="false">high_SIPA_income!B72</f>
        <v>31514503.9413512</v>
      </c>
      <c r="F79" s="163" t="n">
        <f aca="false">high_SIPA_income!I72</f>
        <v>124232.903806842</v>
      </c>
      <c r="G79" s="67" t="n">
        <f aca="false">E79-F79*0.7</f>
        <v>31427540.9086864</v>
      </c>
      <c r="H79" s="67"/>
      <c r="I79" s="67"/>
      <c r="J79" s="67" t="n">
        <f aca="false">G79*3.8235866717</f>
        <v>120165926.54276</v>
      </c>
      <c r="K79" s="9"/>
      <c r="L79" s="67"/>
      <c r="M79" s="67" t="n">
        <f aca="false">F79*2.511711692</f>
        <v>312037.237022756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3" t="n">
        <f aca="false">high_SIPA_income!B73</f>
        <v>36510334.6296255</v>
      </c>
      <c r="F80" s="163" t="n">
        <f aca="false">high_SIPA_income!I73</f>
        <v>123695.867541829</v>
      </c>
      <c r="G80" s="67" t="n">
        <f aca="false">E80-F80*0.7</f>
        <v>36423747.5223463</v>
      </c>
      <c r="H80" s="67"/>
      <c r="I80" s="67"/>
      <c r="J80" s="67" t="n">
        <f aca="false">G80*3.8235866717</f>
        <v>139269355.559809</v>
      </c>
      <c r="K80" s="9"/>
      <c r="L80" s="67"/>
      <c r="M80" s="67" t="n">
        <f aca="false">F80*2.511711692</f>
        <v>310688.356756896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9"/>
      <c r="B81" s="159" t="n">
        <v>2033</v>
      </c>
      <c r="C81" s="5" t="n">
        <v>1</v>
      </c>
      <c r="D81" s="159" t="n">
        <v>233</v>
      </c>
      <c r="E81" s="161" t="n">
        <f aca="false">high_SIPA_income!B74</f>
        <v>31993465.20759</v>
      </c>
      <c r="F81" s="161" t="n">
        <f aca="false">high_SIPA_income!I74</f>
        <v>123723.947715135</v>
      </c>
      <c r="G81" s="8" t="n">
        <f aca="false">E81-F81*0.7</f>
        <v>31906858.4441894</v>
      </c>
      <c r="H81" s="8"/>
      <c r="I81" s="8"/>
      <c r="J81" s="8" t="n">
        <f aca="false">G81*3.8235866717</f>
        <v>121998638.683021</v>
      </c>
      <c r="K81" s="6"/>
      <c r="L81" s="8"/>
      <c r="M81" s="8" t="n">
        <f aca="false">F81*2.511711692</f>
        <v>310758.8860565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59"/>
      <c r="BD81" s="159"/>
      <c r="BE81" s="159"/>
      <c r="BF81" s="159"/>
      <c r="BG81" s="159"/>
      <c r="BH81" s="159"/>
      <c r="BI81" s="159"/>
      <c r="BJ81" s="159"/>
      <c r="BK81" s="159"/>
      <c r="BL81" s="159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3" t="n">
        <f aca="false">high_SIPA_income!B75</f>
        <v>37109128.3099819</v>
      </c>
      <c r="F82" s="163" t="n">
        <f aca="false">high_SIPA_income!I75</f>
        <v>125415.609001821</v>
      </c>
      <c r="G82" s="67" t="n">
        <f aca="false">E82-F82*0.7</f>
        <v>37021337.3836806</v>
      </c>
      <c r="H82" s="67"/>
      <c r="I82" s="67"/>
      <c r="J82" s="67" t="n">
        <f aca="false">G82*3.8235866717</f>
        <v>141554292.18875</v>
      </c>
      <c r="K82" s="9"/>
      <c r="L82" s="67"/>
      <c r="M82" s="67" t="n">
        <f aca="false">F82*2.511711692</f>
        <v>315007.851489175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3" t="n">
        <f aca="false">high_SIPA_income!B76</f>
        <v>32488738.6745956</v>
      </c>
      <c r="F83" s="163" t="n">
        <f aca="false">high_SIPA_income!I76</f>
        <v>124396.867583749</v>
      </c>
      <c r="G83" s="67" t="n">
        <f aca="false">E83-F83*0.7</f>
        <v>32401660.867287</v>
      </c>
      <c r="H83" s="67"/>
      <c r="I83" s="67"/>
      <c r="J83" s="67" t="n">
        <f aca="false">G83*3.8235866717</f>
        <v>123890558.633102</v>
      </c>
      <c r="K83" s="9"/>
      <c r="L83" s="67"/>
      <c r="M83" s="67" t="n">
        <f aca="false">F83*2.511711692</f>
        <v>312449.066758279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3" t="n">
        <f aca="false">high_SIPA_income!B77</f>
        <v>37547125.7604569</v>
      </c>
      <c r="F84" s="163" t="n">
        <f aca="false">high_SIPA_income!I77</f>
        <v>120333.222161884</v>
      </c>
      <c r="G84" s="67" t="n">
        <f aca="false">E84-F84*0.7</f>
        <v>37462892.5049436</v>
      </c>
      <c r="H84" s="67"/>
      <c r="I84" s="67"/>
      <c r="J84" s="67" t="n">
        <f aca="false">G84*3.8235866717</f>
        <v>143242616.465232</v>
      </c>
      <c r="K84" s="9"/>
      <c r="L84" s="67"/>
      <c r="M84" s="67" t="n">
        <f aca="false">F84*2.511711692</f>
        <v>302242.361040038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9"/>
      <c r="B85" s="159" t="n">
        <v>2034</v>
      </c>
      <c r="C85" s="5" t="n">
        <v>1</v>
      </c>
      <c r="D85" s="159" t="n">
        <v>237</v>
      </c>
      <c r="E85" s="161" t="n">
        <f aca="false">high_SIPA_income!B78</f>
        <v>33167329.3830869</v>
      </c>
      <c r="F85" s="161" t="n">
        <f aca="false">high_SIPA_income!I78</f>
        <v>124586.570599661</v>
      </c>
      <c r="G85" s="8" t="n">
        <f aca="false">E85-F85*0.7</f>
        <v>33080118.7836672</v>
      </c>
      <c r="H85" s="8"/>
      <c r="I85" s="8"/>
      <c r="J85" s="8" t="n">
        <f aca="false">G85*3.8235866717</f>
        <v>126484701.279483</v>
      </c>
      <c r="K85" s="6"/>
      <c r="L85" s="8"/>
      <c r="M85" s="8" t="n">
        <f aca="false">F85*2.511711692</f>
        <v>312925.546041353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9"/>
      <c r="Z85" s="159"/>
      <c r="AA85" s="159"/>
      <c r="AB85" s="159"/>
      <c r="AC85" s="159"/>
      <c r="AD85" s="159"/>
      <c r="AE85" s="159"/>
      <c r="AF85" s="159"/>
      <c r="AG85" s="159"/>
      <c r="AH85" s="159"/>
      <c r="AI85" s="159"/>
      <c r="AJ85" s="159"/>
      <c r="AK85" s="159"/>
      <c r="AL85" s="159"/>
      <c r="AM85" s="159"/>
      <c r="AN85" s="159"/>
      <c r="AO85" s="159"/>
      <c r="AP85" s="159"/>
      <c r="AQ85" s="159"/>
      <c r="AR85" s="159"/>
      <c r="AS85" s="159"/>
      <c r="AT85" s="159"/>
      <c r="AU85" s="159"/>
      <c r="AV85" s="159"/>
      <c r="AW85" s="159"/>
      <c r="AX85" s="159"/>
      <c r="AY85" s="159"/>
      <c r="AZ85" s="159"/>
      <c r="BA85" s="159"/>
      <c r="BB85" s="159"/>
      <c r="BC85" s="159"/>
      <c r="BD85" s="159"/>
      <c r="BE85" s="159"/>
      <c r="BF85" s="159"/>
      <c r="BG85" s="159"/>
      <c r="BH85" s="159"/>
      <c r="BI85" s="159"/>
      <c r="BJ85" s="159"/>
      <c r="BK85" s="159"/>
      <c r="BL85" s="159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3" t="n">
        <f aca="false">high_SIPA_income!B79</f>
        <v>38471383.755619</v>
      </c>
      <c r="F86" s="163" t="n">
        <f aca="false">high_SIPA_income!I79</f>
        <v>130041.454542079</v>
      </c>
      <c r="G86" s="67" t="n">
        <f aca="false">E86-F86*0.7</f>
        <v>38380354.7374395</v>
      </c>
      <c r="H86" s="67"/>
      <c r="I86" s="67"/>
      <c r="J86" s="67" t="n">
        <f aca="false">G86*3.8235866717</f>
        <v>146750612.829192</v>
      </c>
      <c r="K86" s="9"/>
      <c r="L86" s="67"/>
      <c r="M86" s="67" t="n">
        <f aca="false">F86*2.511711692</f>
        <v>326626.641818026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3" t="n">
        <f aca="false">high_SIPA_income!B80</f>
        <v>33731927.8068158</v>
      </c>
      <c r="F87" s="163" t="n">
        <f aca="false">high_SIPA_income!I80</f>
        <v>126788.556865337</v>
      </c>
      <c r="G87" s="67" t="n">
        <f aca="false">E87-F87*0.7</f>
        <v>33643175.8170101</v>
      </c>
      <c r="H87" s="67"/>
      <c r="I87" s="67"/>
      <c r="J87" s="67" t="n">
        <f aca="false">G87*3.8235866717</f>
        <v>128637598.647579</v>
      </c>
      <c r="K87" s="9"/>
      <c r="L87" s="67"/>
      <c r="M87" s="67" t="n">
        <f aca="false">F87*2.511711692</f>
        <v>318456.300690473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3" t="n">
        <f aca="false">high_SIPA_income!B81</f>
        <v>39012103.010728</v>
      </c>
      <c r="F88" s="163" t="n">
        <f aca="false">high_SIPA_income!I81</f>
        <v>128205.225231248</v>
      </c>
      <c r="G88" s="67" t="n">
        <f aca="false">E88-F88*0.7</f>
        <v>38922359.3530661</v>
      </c>
      <c r="H88" s="67"/>
      <c r="I88" s="67"/>
      <c r="J88" s="67" t="n">
        <f aca="false">G88*3.8235866717</f>
        <v>148823014.453501</v>
      </c>
      <c r="K88" s="9"/>
      <c r="L88" s="67"/>
      <c r="M88" s="67" t="n">
        <f aca="false">F88*2.511711692</f>
        <v>322014.56318882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9"/>
      <c r="B89" s="159" t="n">
        <v>2035</v>
      </c>
      <c r="C89" s="5" t="n">
        <v>1</v>
      </c>
      <c r="D89" s="159" t="n">
        <v>241</v>
      </c>
      <c r="E89" s="161" t="n">
        <f aca="false">high_SIPA_income!B82</f>
        <v>34203406.1907502</v>
      </c>
      <c r="F89" s="161" t="n">
        <f aca="false">high_SIPA_income!I82</f>
        <v>128407.984339188</v>
      </c>
      <c r="G89" s="8" t="n">
        <f aca="false">E89-F89*0.7</f>
        <v>34113520.6017128</v>
      </c>
      <c r="H89" s="8"/>
      <c r="I89" s="8"/>
      <c r="J89" s="8" t="n">
        <f aca="false">G89*3.8235866717</f>
        <v>130436002.697472</v>
      </c>
      <c r="K89" s="6"/>
      <c r="L89" s="8"/>
      <c r="M89" s="8" t="n">
        <f aca="false">F89*2.511711692</f>
        <v>322523.835610891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159"/>
      <c r="AK89" s="159"/>
      <c r="AL89" s="159"/>
      <c r="AM89" s="159"/>
      <c r="AN89" s="159"/>
      <c r="AO89" s="159"/>
      <c r="AP89" s="159"/>
      <c r="AQ89" s="159"/>
      <c r="AR89" s="159"/>
      <c r="AS89" s="159"/>
      <c r="AT89" s="159"/>
      <c r="AU89" s="159"/>
      <c r="AV89" s="159"/>
      <c r="AW89" s="159"/>
      <c r="AX89" s="159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  <c r="BJ89" s="159"/>
      <c r="BK89" s="159"/>
      <c r="BL89" s="159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3" t="n">
        <f aca="false">high_SIPA_income!B83</f>
        <v>39749444.306952</v>
      </c>
      <c r="F90" s="163" t="n">
        <f aca="false">high_SIPA_income!I83</f>
        <v>122267.298978249</v>
      </c>
      <c r="G90" s="67" t="n">
        <f aca="false">E90-F90*0.7</f>
        <v>39663857.1976672</v>
      </c>
      <c r="H90" s="67"/>
      <c r="I90" s="67"/>
      <c r="J90" s="67" t="n">
        <f aca="false">G90*3.8235866717</f>
        <v>151658195.729212</v>
      </c>
      <c r="K90" s="9"/>
      <c r="L90" s="67"/>
      <c r="M90" s="67" t="n">
        <f aca="false">F90*2.511711692</f>
        <v>307100.204392929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3" t="n">
        <f aca="false">high_SIPA_income!B84</f>
        <v>34689387.0803698</v>
      </c>
      <c r="F91" s="163" t="n">
        <f aca="false">high_SIPA_income!I84</f>
        <v>124950.529856835</v>
      </c>
      <c r="G91" s="67" t="n">
        <f aca="false">E91-F91*0.7</f>
        <v>34601921.70947</v>
      </c>
      <c r="H91" s="67"/>
      <c r="I91" s="67"/>
      <c r="J91" s="67" t="n">
        <f aca="false">G91*3.8235866717</f>
        <v>132303446.663536</v>
      </c>
      <c r="K91" s="9"/>
      <c r="L91" s="67"/>
      <c r="M91" s="67" t="n">
        <f aca="false">F91*2.511711692</f>
        <v>313839.706763008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3" t="n">
        <f aca="false">high_SIPA_income!B85</f>
        <v>39940782.1335316</v>
      </c>
      <c r="F92" s="163" t="n">
        <f aca="false">high_SIPA_income!I85</f>
        <v>125976.10184954</v>
      </c>
      <c r="G92" s="67" t="n">
        <f aca="false">E92-F92*0.7</f>
        <v>39852598.862237</v>
      </c>
      <c r="H92" s="67"/>
      <c r="I92" s="67"/>
      <c r="J92" s="67" t="n">
        <f aca="false">G92*3.8235866717</f>
        <v>152379865.842256</v>
      </c>
      <c r="K92" s="9"/>
      <c r="L92" s="67"/>
      <c r="M92" s="67" t="n">
        <f aca="false">F92*2.511711692</f>
        <v>316415.647928073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9"/>
      <c r="B93" s="159" t="n">
        <v>2036</v>
      </c>
      <c r="C93" s="5" t="n">
        <v>1</v>
      </c>
      <c r="D93" s="159" t="n">
        <v>245</v>
      </c>
      <c r="E93" s="161" t="n">
        <f aca="false">high_SIPA_income!B86</f>
        <v>34925855.25016</v>
      </c>
      <c r="F93" s="161" t="n">
        <f aca="false">high_SIPA_income!I86</f>
        <v>132274.000501645</v>
      </c>
      <c r="G93" s="8" t="n">
        <f aca="false">E93-F93*0.7</f>
        <v>34833263.4498089</v>
      </c>
      <c r="H93" s="8"/>
      <c r="I93" s="8"/>
      <c r="J93" s="8" t="n">
        <f aca="false">G93*3.8235866717</f>
        <v>133188001.858504</v>
      </c>
      <c r="K93" s="6"/>
      <c r="L93" s="8"/>
      <c r="M93" s="8" t="n">
        <f aca="false">F93*2.511711692</f>
        <v>332234.153607595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59"/>
      <c r="AT93" s="159"/>
      <c r="AU93" s="159"/>
      <c r="AV93" s="159"/>
      <c r="AW93" s="159"/>
      <c r="AX93" s="159"/>
      <c r="AY93" s="159"/>
      <c r="AZ93" s="159"/>
      <c r="BA93" s="159"/>
      <c r="BB93" s="159"/>
      <c r="BC93" s="159"/>
      <c r="BD93" s="159"/>
      <c r="BE93" s="159"/>
      <c r="BF93" s="159"/>
      <c r="BG93" s="159"/>
      <c r="BH93" s="159"/>
      <c r="BI93" s="159"/>
      <c r="BJ93" s="159"/>
      <c r="BK93" s="159"/>
      <c r="BL93" s="159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3" t="n">
        <f aca="false">high_SIPA_income!B87</f>
        <v>40584562.230275</v>
      </c>
      <c r="F94" s="163" t="n">
        <f aca="false">high_SIPA_income!I87</f>
        <v>129444.707002258</v>
      </c>
      <c r="G94" s="67" t="n">
        <f aca="false">E94-F94*0.7</f>
        <v>40493950.9353734</v>
      </c>
      <c r="H94" s="67"/>
      <c r="I94" s="67"/>
      <c r="J94" s="67" t="n">
        <f aca="false">G94*3.8235866717</f>
        <v>154832131.080968</v>
      </c>
      <c r="K94" s="9"/>
      <c r="L94" s="67"/>
      <c r="M94" s="67" t="n">
        <f aca="false">F94*2.511711692</f>
        <v>325127.784045085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3" t="n">
        <f aca="false">high_SIPA_income!B88</f>
        <v>35792923.7014749</v>
      </c>
      <c r="F95" s="163" t="n">
        <f aca="false">high_SIPA_income!I88</f>
        <v>129419.524123229</v>
      </c>
      <c r="G95" s="67" t="n">
        <f aca="false">E95-F95*0.7</f>
        <v>35702330.0345887</v>
      </c>
      <c r="H95" s="67"/>
      <c r="I95" s="67"/>
      <c r="J95" s="67" t="n">
        <f aca="false">G95*3.8235866717</f>
        <v>136510953.268888</v>
      </c>
      <c r="K95" s="9"/>
      <c r="L95" s="67"/>
      <c r="M95" s="67" t="n">
        <f aca="false">F95*2.511711692</f>
        <v>325064.531913389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3" t="n">
        <f aca="false">high_SIPA_income!B89</f>
        <v>41494236.2328634</v>
      </c>
      <c r="F96" s="163" t="n">
        <f aca="false">high_SIPA_income!I89</f>
        <v>127640.855044171</v>
      </c>
      <c r="G96" s="67" t="n">
        <f aca="false">E96-F96*0.7</f>
        <v>41404887.6343324</v>
      </c>
      <c r="H96" s="67"/>
      <c r="I96" s="67"/>
      <c r="J96" s="67" t="n">
        <f aca="false">G96*3.8235866717</f>
        <v>158315176.50187</v>
      </c>
      <c r="K96" s="9"/>
      <c r="L96" s="67"/>
      <c r="M96" s="67" t="n">
        <f aca="false">F96*2.511711692</f>
        <v>320597.027991323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9"/>
      <c r="B97" s="159" t="n">
        <v>2037</v>
      </c>
      <c r="C97" s="5" t="n">
        <v>1</v>
      </c>
      <c r="D97" s="159" t="n">
        <v>249</v>
      </c>
      <c r="E97" s="161" t="n">
        <f aca="false">high_SIPA_income!B90</f>
        <v>36441726.3941152</v>
      </c>
      <c r="F97" s="161" t="n">
        <f aca="false">high_SIPA_income!I90</f>
        <v>129826.423823206</v>
      </c>
      <c r="G97" s="8" t="n">
        <f aca="false">E97-F97*0.7</f>
        <v>36350847.897439</v>
      </c>
      <c r="H97" s="8"/>
      <c r="I97" s="8"/>
      <c r="J97" s="8" t="n">
        <f aca="false">G97*3.8235866717</f>
        <v>138990617.525642</v>
      </c>
      <c r="K97" s="6"/>
      <c r="L97" s="8"/>
      <c r="M97" s="8" t="n">
        <f aca="false">F97*2.511711692</f>
        <v>326086.546647294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9"/>
      <c r="Z97" s="159"/>
      <c r="AA97" s="159"/>
      <c r="AB97" s="159"/>
      <c r="AC97" s="159"/>
      <c r="AD97" s="159"/>
      <c r="AE97" s="159"/>
      <c r="AF97" s="159"/>
      <c r="AG97" s="159"/>
      <c r="AH97" s="159"/>
      <c r="AI97" s="159"/>
      <c r="AJ97" s="159"/>
      <c r="AK97" s="159"/>
      <c r="AL97" s="159"/>
      <c r="AM97" s="159"/>
      <c r="AN97" s="159"/>
      <c r="AO97" s="159"/>
      <c r="AP97" s="159"/>
      <c r="AQ97" s="159"/>
      <c r="AR97" s="159"/>
      <c r="AS97" s="159"/>
      <c r="AT97" s="159"/>
      <c r="AU97" s="159"/>
      <c r="AV97" s="159"/>
      <c r="AW97" s="159"/>
      <c r="AX97" s="159"/>
      <c r="AY97" s="159"/>
      <c r="AZ97" s="159"/>
      <c r="BA97" s="159"/>
      <c r="BB97" s="159"/>
      <c r="BC97" s="159"/>
      <c r="BD97" s="159"/>
      <c r="BE97" s="159"/>
      <c r="BF97" s="159"/>
      <c r="BG97" s="159"/>
      <c r="BH97" s="159"/>
      <c r="BI97" s="159"/>
      <c r="BJ97" s="159"/>
      <c r="BK97" s="159"/>
      <c r="BL97" s="159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3" t="n">
        <f aca="false">high_SIPA_income!B91</f>
        <v>41968430.4708901</v>
      </c>
      <c r="F98" s="163" t="n">
        <f aca="false">high_SIPA_income!I91</f>
        <v>133367.35069571</v>
      </c>
      <c r="G98" s="67" t="n">
        <f aca="false">E98-F98*0.7</f>
        <v>41875073.3254031</v>
      </c>
      <c r="H98" s="67"/>
      <c r="I98" s="67"/>
      <c r="J98" s="67" t="n">
        <f aca="false">G98*3.8235866717</f>
        <v>160112972.243471</v>
      </c>
      <c r="K98" s="9"/>
      <c r="L98" s="67"/>
      <c r="M98" s="67" t="n">
        <f aca="false">F98*2.511711692</f>
        <v>334980.334073478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3" t="n">
        <f aca="false">high_SIPA_income!B92</f>
        <v>37014502.7248372</v>
      </c>
      <c r="F99" s="163" t="n">
        <f aca="false">high_SIPA_income!I92</f>
        <v>130345.055086953</v>
      </c>
      <c r="G99" s="67" t="n">
        <f aca="false">E99-F99*0.7</f>
        <v>36923261.1862764</v>
      </c>
      <c r="H99" s="67"/>
      <c r="I99" s="67"/>
      <c r="J99" s="67" t="n">
        <f aca="false">G99*3.8235866717</f>
        <v>141179289.347544</v>
      </c>
      <c r="K99" s="9"/>
      <c r="L99" s="67"/>
      <c r="M99" s="67" t="n">
        <f aca="false">F99*2.511711692</f>
        <v>327389.198856285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3" t="n">
        <f aca="false">high_SIPA_income!B93</f>
        <v>42794553.390188</v>
      </c>
      <c r="F100" s="163" t="n">
        <f aca="false">high_SIPA_income!I93</f>
        <v>128265.699388818</v>
      </c>
      <c r="G100" s="67" t="n">
        <f aca="false">E100-F100*0.7</f>
        <v>42704767.4006159</v>
      </c>
      <c r="H100" s="67"/>
      <c r="I100" s="67"/>
      <c r="J100" s="67" t="n">
        <f aca="false">G100*3.8235866717</f>
        <v>163285379.451043</v>
      </c>
      <c r="K100" s="9"/>
      <c r="L100" s="67"/>
      <c r="M100" s="67" t="n">
        <f aca="false">F100*2.511711692</f>
        <v>322166.456837451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9"/>
      <c r="B101" s="159" t="n">
        <v>2038</v>
      </c>
      <c r="C101" s="5" t="n">
        <v>1</v>
      </c>
      <c r="D101" s="159" t="n">
        <v>253</v>
      </c>
      <c r="E101" s="161" t="n">
        <f aca="false">high_SIPA_income!B94</f>
        <v>37497287.3848476</v>
      </c>
      <c r="F101" s="161" t="n">
        <f aca="false">high_SIPA_income!I94</f>
        <v>127931.170760311</v>
      </c>
      <c r="G101" s="8" t="n">
        <f aca="false">E101-F101*0.7</f>
        <v>37407735.5653153</v>
      </c>
      <c r="H101" s="8"/>
      <c r="I101" s="8"/>
      <c r="J101" s="8" t="n">
        <f aca="false">G101*3.8235866717</f>
        <v>143031719.126018</v>
      </c>
      <c r="K101" s="6"/>
      <c r="L101" s="8"/>
      <c r="M101" s="8" t="n">
        <f aca="false">F101*2.511711692</f>
        <v>321326.217369921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9"/>
      <c r="Z101" s="159"/>
      <c r="AA101" s="159"/>
      <c r="AB101" s="159"/>
      <c r="AC101" s="159"/>
      <c r="AD101" s="159"/>
      <c r="AE101" s="159"/>
      <c r="AF101" s="159"/>
      <c r="AG101" s="159"/>
      <c r="AH101" s="159"/>
      <c r="AI101" s="159"/>
      <c r="AJ101" s="159"/>
      <c r="AK101" s="159"/>
      <c r="AL101" s="159"/>
      <c r="AM101" s="159"/>
      <c r="AN101" s="159"/>
      <c r="AO101" s="159"/>
      <c r="AP101" s="159"/>
      <c r="AQ101" s="159"/>
      <c r="AR101" s="159"/>
      <c r="AS101" s="159"/>
      <c r="AT101" s="159"/>
      <c r="AU101" s="159"/>
      <c r="AV101" s="159"/>
      <c r="AW101" s="159"/>
      <c r="AX101" s="159"/>
      <c r="AY101" s="159"/>
      <c r="AZ101" s="159"/>
      <c r="BA101" s="159"/>
      <c r="BB101" s="159"/>
      <c r="BC101" s="159"/>
      <c r="BD101" s="159"/>
      <c r="BE101" s="159"/>
      <c r="BF101" s="159"/>
      <c r="BG101" s="159"/>
      <c r="BH101" s="159"/>
      <c r="BI101" s="159"/>
      <c r="BJ101" s="159"/>
      <c r="BK101" s="159"/>
      <c r="BL101" s="159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3" t="n">
        <f aca="false">high_SIPA_income!B95</f>
        <v>43391564.9046471</v>
      </c>
      <c r="F102" s="163" t="n">
        <f aca="false">high_SIPA_income!I95</f>
        <v>125810.033347757</v>
      </c>
      <c r="G102" s="67" t="n">
        <f aca="false">E102-F102*0.7</f>
        <v>43303497.8813037</v>
      </c>
      <c r="H102" s="67"/>
      <c r="I102" s="67"/>
      <c r="J102" s="67" t="n">
        <f aca="false">G102*3.8235866717</f>
        <v>165574677.336942</v>
      </c>
      <c r="K102" s="9"/>
      <c r="L102" s="67"/>
      <c r="M102" s="67" t="n">
        <f aca="false">F102*2.511711692</f>
        <v>315998.531730471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3" t="n">
        <f aca="false">high_SIPA_income!B96</f>
        <v>38134283.9979985</v>
      </c>
      <c r="F103" s="163" t="n">
        <f aca="false">high_SIPA_income!I96</f>
        <v>126421.554184323</v>
      </c>
      <c r="G103" s="67" t="n">
        <f aca="false">E103-F103*0.7</f>
        <v>38045788.9100694</v>
      </c>
      <c r="H103" s="67"/>
      <c r="I103" s="67"/>
      <c r="J103" s="67" t="n">
        <f aca="false">G103*3.8235866717</f>
        <v>145471371.390853</v>
      </c>
      <c r="K103" s="9"/>
      <c r="L103" s="67"/>
      <c r="M103" s="67" t="n">
        <f aca="false">F103*2.511711692</f>
        <v>317534.495765576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3" t="n">
        <f aca="false">high_SIPA_income!B97</f>
        <v>44029537.9875963</v>
      </c>
      <c r="F104" s="163" t="n">
        <f aca="false">high_SIPA_income!I97</f>
        <v>130790.329754761</v>
      </c>
      <c r="G104" s="67" t="n">
        <f aca="false">E104-F104*0.7</f>
        <v>43937984.756768</v>
      </c>
      <c r="H104" s="67"/>
      <c r="I104" s="67"/>
      <c r="J104" s="67" t="n">
        <f aca="false">G104*3.8235866717</f>
        <v>168000692.897336</v>
      </c>
      <c r="K104" s="9"/>
      <c r="L104" s="67"/>
      <c r="M104" s="67" t="n">
        <f aca="false">F104*2.511711692</f>
        <v>328507.600445569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9"/>
      <c r="B105" s="159" t="n">
        <v>2039</v>
      </c>
      <c r="C105" s="5" t="n">
        <v>1</v>
      </c>
      <c r="D105" s="159" t="n">
        <v>257</v>
      </c>
      <c r="E105" s="161" t="n">
        <f aca="false">high_SIPA_income!B98</f>
        <v>38664584.895692</v>
      </c>
      <c r="F105" s="161" t="n">
        <f aca="false">high_SIPA_income!I98</f>
        <v>132272.775318892</v>
      </c>
      <c r="G105" s="8" t="n">
        <f aca="false">E105-F105*0.7</f>
        <v>38571993.9529688</v>
      </c>
      <c r="H105" s="8"/>
      <c r="I105" s="8"/>
      <c r="J105" s="8" t="n">
        <f aca="false">G105*3.8235866717</f>
        <v>147483361.979464</v>
      </c>
      <c r="K105" s="6"/>
      <c r="L105" s="8"/>
      <c r="M105" s="8" t="n">
        <f aca="false">F105*2.511711692</f>
        <v>332231.07630175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9"/>
      <c r="Z105" s="159"/>
      <c r="AA105" s="159"/>
      <c r="AB105" s="159"/>
      <c r="AC105" s="159"/>
      <c r="AD105" s="159"/>
      <c r="AE105" s="159"/>
      <c r="AF105" s="159"/>
      <c r="AG105" s="159"/>
      <c r="AH105" s="159"/>
      <c r="AI105" s="159"/>
      <c r="AJ105" s="159"/>
      <c r="AK105" s="159"/>
      <c r="AL105" s="159"/>
      <c r="AM105" s="159"/>
      <c r="AN105" s="159"/>
      <c r="AO105" s="159"/>
      <c r="AP105" s="159"/>
      <c r="AQ105" s="159"/>
      <c r="AR105" s="159"/>
      <c r="AS105" s="159"/>
      <c r="AT105" s="159"/>
      <c r="AU105" s="159"/>
      <c r="AV105" s="159"/>
      <c r="AW105" s="159"/>
      <c r="AX105" s="159"/>
      <c r="AY105" s="159"/>
      <c r="AZ105" s="159"/>
      <c r="BA105" s="159"/>
      <c r="BB105" s="159"/>
      <c r="BC105" s="159"/>
      <c r="BD105" s="159"/>
      <c r="BE105" s="159"/>
      <c r="BF105" s="159"/>
      <c r="BG105" s="159"/>
      <c r="BH105" s="159"/>
      <c r="BI105" s="159"/>
      <c r="BJ105" s="159"/>
      <c r="BK105" s="159"/>
      <c r="BL105" s="159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3" t="n">
        <f aca="false">high_SIPA_income!B99</f>
        <v>44657070.1830824</v>
      </c>
      <c r="F106" s="163" t="n">
        <f aca="false">high_SIPA_income!I99</f>
        <v>130650.744040656</v>
      </c>
      <c r="G106" s="67" t="n">
        <f aca="false">E106-F106*0.7</f>
        <v>44565614.662254</v>
      </c>
      <c r="H106" s="67"/>
      <c r="I106" s="67"/>
      <c r="J106" s="67" t="n">
        <f aca="false">G106*3.8235866717</f>
        <v>170400490.238712</v>
      </c>
      <c r="K106" s="9"/>
      <c r="L106" s="67"/>
      <c r="M106" s="67" t="n">
        <f aca="false">F106*2.511711692</f>
        <v>328157.001375415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3" t="n">
        <f aca="false">high_SIPA_income!B100</f>
        <v>39117628.3030145</v>
      </c>
      <c r="F107" s="163" t="n">
        <f aca="false">high_SIPA_income!I100</f>
        <v>134702.474101787</v>
      </c>
      <c r="G107" s="67" t="n">
        <f aca="false">E107-F107*0.7</f>
        <v>39023336.5711432</v>
      </c>
      <c r="H107" s="67"/>
      <c r="I107" s="67"/>
      <c r="J107" s="67" t="n">
        <f aca="false">G107*3.8235866717</f>
        <v>149209109.598687</v>
      </c>
      <c r="K107" s="9"/>
      <c r="L107" s="67"/>
      <c r="M107" s="67" t="n">
        <f aca="false">F107*2.511711692</f>
        <v>338333.779142785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3" t="n">
        <f aca="false">high_SIPA_income!B101</f>
        <v>45446360.6838088</v>
      </c>
      <c r="F108" s="163" t="n">
        <f aca="false">high_SIPA_income!I101</f>
        <v>130060.553609809</v>
      </c>
      <c r="G108" s="67" t="n">
        <f aca="false">E108-F108*0.7</f>
        <v>45355318.2962819</v>
      </c>
      <c r="H108" s="67"/>
      <c r="I108" s="67"/>
      <c r="J108" s="67" t="n">
        <f aca="false">G108*3.8235866717</f>
        <v>173419990.528375</v>
      </c>
      <c r="K108" s="9"/>
      <c r="L108" s="67"/>
      <c r="M108" s="67" t="n">
        <f aca="false">F108*2.511711692</f>
        <v>326674.613169749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9"/>
      <c r="B109" s="159" t="n">
        <v>2040</v>
      </c>
      <c r="C109" s="5" t="n">
        <v>1</v>
      </c>
      <c r="D109" s="159" t="n">
        <v>261</v>
      </c>
      <c r="E109" s="161" t="n">
        <f aca="false">high_SIPA_income!B102</f>
        <v>39757781.0076241</v>
      </c>
      <c r="F109" s="161" t="n">
        <f aca="false">high_SIPA_income!I102</f>
        <v>134439.70677246</v>
      </c>
      <c r="G109" s="8" t="n">
        <f aca="false">E109-F109*0.7</f>
        <v>39663673.2128834</v>
      </c>
      <c r="H109" s="8"/>
      <c r="I109" s="8"/>
      <c r="J109" s="8" t="n">
        <f aca="false">G109*3.8235866717</f>
        <v>151657492.247445</v>
      </c>
      <c r="K109" s="6"/>
      <c r="L109" s="8"/>
      <c r="M109" s="8" t="n">
        <f aca="false">F109*2.511711692</f>
        <v>337673.78336944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9"/>
      <c r="Z109" s="159"/>
      <c r="AA109" s="159"/>
      <c r="AB109" s="159"/>
      <c r="AC109" s="159"/>
      <c r="AD109" s="159"/>
      <c r="AE109" s="159"/>
      <c r="AF109" s="159"/>
      <c r="AG109" s="159"/>
      <c r="AH109" s="159"/>
      <c r="AI109" s="159"/>
      <c r="AJ109" s="159"/>
      <c r="AK109" s="159"/>
      <c r="AL109" s="159"/>
      <c r="AM109" s="159"/>
      <c r="AN109" s="159"/>
      <c r="AO109" s="159"/>
      <c r="AP109" s="159"/>
      <c r="AQ109" s="159"/>
      <c r="AR109" s="159"/>
      <c r="AS109" s="159"/>
      <c r="AT109" s="159"/>
      <c r="AU109" s="159"/>
      <c r="AV109" s="159"/>
      <c r="AW109" s="159"/>
      <c r="AX109" s="159"/>
      <c r="AY109" s="159"/>
      <c r="AZ109" s="159"/>
      <c r="BA109" s="159"/>
      <c r="BB109" s="159"/>
      <c r="BC109" s="159"/>
      <c r="BD109" s="159"/>
      <c r="BE109" s="159"/>
      <c r="BF109" s="159"/>
      <c r="BG109" s="159"/>
      <c r="BH109" s="159"/>
      <c r="BI109" s="159"/>
      <c r="BJ109" s="159"/>
      <c r="BK109" s="159"/>
      <c r="BL109" s="159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3" t="n">
        <f aca="false">high_SIPA_income!B103</f>
        <v>46022077.1850477</v>
      </c>
      <c r="F110" s="163" t="n">
        <f aca="false">high_SIPA_income!I103</f>
        <v>131606.131978065</v>
      </c>
      <c r="G110" s="67" t="n">
        <f aca="false">E110-F110*0.7</f>
        <v>45929952.892663</v>
      </c>
      <c r="H110" s="67"/>
      <c r="I110" s="67"/>
      <c r="J110" s="67" t="n">
        <f aca="false">G110*3.8235866717</f>
        <v>175617155.712195</v>
      </c>
      <c r="K110" s="9"/>
      <c r="L110" s="67"/>
      <c r="M110" s="67" t="n">
        <f aca="false">F110*2.511711692</f>
        <v>330556.6604282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3" t="n">
        <f aca="false">high_SIPA_income!B104</f>
        <v>40220228.9320161</v>
      </c>
      <c r="F111" s="163" t="n">
        <f aca="false">high_SIPA_income!I104</f>
        <v>130437.066397403</v>
      </c>
      <c r="G111" s="67" t="n">
        <f aca="false">E111-F111*0.7</f>
        <v>40128922.9855379</v>
      </c>
      <c r="H111" s="67"/>
      <c r="I111" s="67"/>
      <c r="J111" s="67" t="n">
        <f aca="false">G111*3.8235866717</f>
        <v>153436415.077179</v>
      </c>
      <c r="K111" s="9"/>
      <c r="L111" s="67"/>
      <c r="M111" s="67" t="n">
        <f aca="false">F111*2.511711692</f>
        <v>327620.304740537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3" t="n">
        <f aca="false">high_SIPA_income!B105</f>
        <v>46512436.9481748</v>
      </c>
      <c r="F112" s="163" t="n">
        <f aca="false">high_SIPA_income!I105</f>
        <v>133303.817136999</v>
      </c>
      <c r="G112" s="67" t="n">
        <f aca="false">E112-F112*0.7</f>
        <v>46419124.2761789</v>
      </c>
      <c r="H112" s="67"/>
      <c r="I112" s="67"/>
      <c r="J112" s="67" t="n">
        <f aca="false">G112*3.8235866717</f>
        <v>177487544.894384</v>
      </c>
      <c r="K112" s="9"/>
      <c r="L112" s="67"/>
      <c r="M112" s="67" t="n">
        <f aca="false">F112*2.511711692</f>
        <v>334820.756091231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9"/>
      <c r="B113" s="159"/>
      <c r="C113" s="5"/>
      <c r="D113" s="159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9"/>
      <c r="Z113" s="159"/>
      <c r="AA113" s="159"/>
      <c r="AB113" s="159"/>
      <c r="AC113" s="159"/>
      <c r="AD113" s="159"/>
      <c r="AE113" s="159"/>
      <c r="AF113" s="159"/>
      <c r="AG113" s="159"/>
      <c r="AH113" s="159"/>
      <c r="AI113" s="159"/>
      <c r="AJ113" s="159"/>
      <c r="AK113" s="159"/>
      <c r="AL113" s="159"/>
      <c r="AM113" s="159"/>
      <c r="AN113" s="159"/>
      <c r="AO113" s="159"/>
      <c r="AP113" s="159"/>
      <c r="AQ113" s="159"/>
      <c r="AR113" s="159"/>
      <c r="AS113" s="159"/>
      <c r="AT113" s="159"/>
      <c r="AU113" s="159"/>
      <c r="AV113" s="159"/>
      <c r="AW113" s="159"/>
      <c r="AX113" s="159"/>
      <c r="AY113" s="159"/>
      <c r="AZ113" s="159"/>
      <c r="BA113" s="159"/>
      <c r="BB113" s="159"/>
      <c r="BC113" s="159"/>
      <c r="BD113" s="159"/>
      <c r="BE113" s="159"/>
      <c r="BF113" s="159"/>
      <c r="BG113" s="159"/>
      <c r="BH113" s="159"/>
      <c r="BI113" s="159"/>
      <c r="BJ113" s="159"/>
      <c r="BK113" s="159"/>
      <c r="BL113" s="159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0" sqref="A1"/>
    </sheetView>
  </sheetViews>
  <sheetFormatPr defaultColWidth="12.093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235</v>
      </c>
      <c r="B1" s="0" t="s">
        <v>236</v>
      </c>
      <c r="C1" s="0" t="s">
        <v>237</v>
      </c>
    </row>
    <row r="2" customFormat="false" ht="12.8" hidden="false" customHeight="false" outlineLevel="0" collapsed="false">
      <c r="A2" s="0" t="n">
        <v>49</v>
      </c>
      <c r="B2" s="0" t="n">
        <v>6432.95581308484</v>
      </c>
      <c r="C2" s="0" t="n">
        <v>10892025</v>
      </c>
    </row>
    <row r="3" customFormat="false" ht="12.8" hidden="false" customHeight="false" outlineLevel="0" collapsed="false">
      <c r="A3" s="0" t="n">
        <v>50</v>
      </c>
      <c r="B3" s="0" t="n">
        <v>6756.43357892291</v>
      </c>
      <c r="C3" s="0" t="n">
        <v>11018522</v>
      </c>
    </row>
    <row r="4" customFormat="false" ht="12.8" hidden="false" customHeight="false" outlineLevel="0" collapsed="false">
      <c r="A4" s="0" t="n">
        <v>51</v>
      </c>
      <c r="B4" s="0" t="n">
        <v>7078.05085021381</v>
      </c>
      <c r="C4" s="0" t="n">
        <v>10968377</v>
      </c>
    </row>
    <row r="5" customFormat="false" ht="12.8" hidden="false" customHeight="false" outlineLevel="0" collapsed="false">
      <c r="A5" s="0" t="n">
        <v>52</v>
      </c>
      <c r="B5" s="0" t="n">
        <v>7058.01967748783</v>
      </c>
      <c r="C5" s="0" t="n">
        <v>11042140</v>
      </c>
    </row>
    <row r="6" customFormat="false" ht="12.8" hidden="false" customHeight="false" outlineLevel="0" collapsed="false">
      <c r="A6" s="0" t="n">
        <v>53</v>
      </c>
      <c r="B6" s="0" t="n">
        <v>6667.33976723902</v>
      </c>
      <c r="C6" s="0" t="n">
        <v>11050536</v>
      </c>
    </row>
    <row r="7" customFormat="false" ht="12.8" hidden="false" customHeight="false" outlineLevel="0" collapsed="false">
      <c r="A7" s="0" t="n">
        <v>54</v>
      </c>
      <c r="B7" s="0" t="n">
        <v>6491.33335148956</v>
      </c>
      <c r="C7" s="0" t="n">
        <v>11069250</v>
      </c>
    </row>
    <row r="8" customFormat="false" ht="12.8" hidden="false" customHeight="false" outlineLevel="0" collapsed="false">
      <c r="A8" s="0" t="n">
        <v>55</v>
      </c>
      <c r="B8" s="0" t="n">
        <v>6555.04048268191</v>
      </c>
      <c r="C8" s="0" t="n">
        <v>11180372</v>
      </c>
    </row>
    <row r="9" customFormat="false" ht="12.8" hidden="false" customHeight="false" outlineLevel="0" collapsed="false">
      <c r="A9" s="0" t="n">
        <v>56</v>
      </c>
      <c r="B9" s="0" t="n">
        <v>6632.17373407298</v>
      </c>
      <c r="C9" s="0" t="n">
        <v>11199265</v>
      </c>
    </row>
    <row r="10" customFormat="false" ht="12.8" hidden="false" customHeight="false" outlineLevel="0" collapsed="false">
      <c r="A10" s="0" t="n">
        <v>57</v>
      </c>
      <c r="B10" s="0" t="n">
        <v>6734.70062742595</v>
      </c>
      <c r="C10" s="0" t="n">
        <v>11094069</v>
      </c>
    </row>
    <row r="11" customFormat="false" ht="12.8" hidden="false" customHeight="false" outlineLevel="0" collapsed="false">
      <c r="A11" s="0" t="n">
        <v>58</v>
      </c>
      <c r="B11" s="0" t="n">
        <v>6701.96580105074</v>
      </c>
      <c r="C11" s="0" t="n">
        <v>11267029</v>
      </c>
    </row>
    <row r="12" customFormat="false" ht="12.8" hidden="false" customHeight="false" outlineLevel="0" collapsed="false">
      <c r="A12" s="0" t="n">
        <v>59</v>
      </c>
      <c r="B12" s="0" t="n">
        <v>6834.5291797154</v>
      </c>
      <c r="C12" s="0" t="n">
        <v>11480136</v>
      </c>
    </row>
    <row r="13" customFormat="false" ht="12.8" hidden="false" customHeight="false" outlineLevel="0" collapsed="false">
      <c r="A13" s="0" t="n">
        <v>60</v>
      </c>
      <c r="B13" s="0" t="n">
        <v>6831.76913075884</v>
      </c>
      <c r="C13" s="0" t="n">
        <v>11579909</v>
      </c>
    </row>
    <row r="14" customFormat="false" ht="12.8" hidden="false" customHeight="false" outlineLevel="0" collapsed="false">
      <c r="A14" s="0" t="n">
        <v>61</v>
      </c>
      <c r="B14" s="0" t="n">
        <v>6789.76485539962</v>
      </c>
      <c r="C14" s="0" t="n">
        <v>11497914</v>
      </c>
    </row>
    <row r="15" customFormat="false" ht="12.8" hidden="false" customHeight="false" outlineLevel="0" collapsed="false">
      <c r="A15" s="0" t="n">
        <v>62</v>
      </c>
      <c r="B15" s="0" t="n">
        <v>6709.64745113228</v>
      </c>
      <c r="C15" s="0" t="n">
        <v>11454626</v>
      </c>
    </row>
    <row r="16" customFormat="false" ht="12.8" hidden="false" customHeight="false" outlineLevel="0" collapsed="false">
      <c r="A16" s="0" t="n">
        <v>63</v>
      </c>
      <c r="B16" s="0" t="n">
        <v>6341.72956125173</v>
      </c>
      <c r="C16" s="0" t="n">
        <v>11584007</v>
      </c>
    </row>
    <row r="17" customFormat="false" ht="12.8" hidden="false" customHeight="false" outlineLevel="0" collapsed="false">
      <c r="A17" s="0" t="n">
        <v>64</v>
      </c>
      <c r="B17" s="0" t="n">
        <v>6044.1777289778</v>
      </c>
      <c r="C17" s="0" t="n">
        <v>11550412</v>
      </c>
    </row>
    <row r="18" customFormat="false" ht="12.8" hidden="false" customHeight="false" outlineLevel="0" collapsed="false">
      <c r="A18" s="0" t="n">
        <v>65</v>
      </c>
      <c r="B18" s="0" t="n">
        <v>6009.71845284106</v>
      </c>
      <c r="C18" s="0" t="n">
        <v>11444480</v>
      </c>
    </row>
    <row r="19" customFormat="false" ht="12.8" hidden="false" customHeight="false" outlineLevel="0" collapsed="false">
      <c r="A19" s="0" t="n">
        <v>66</v>
      </c>
      <c r="B19" s="0" t="n">
        <v>5955.74185556688</v>
      </c>
      <c r="C19" s="0" t="n">
        <v>11554378</v>
      </c>
    </row>
    <row r="20" customFormat="false" ht="12.8" hidden="false" customHeight="false" outlineLevel="0" collapsed="false">
      <c r="A20" s="0" t="n">
        <v>67</v>
      </c>
      <c r="B20" s="0" t="n">
        <v>5853.55338883486</v>
      </c>
      <c r="C20" s="0" t="n">
        <v>11614513</v>
      </c>
    </row>
    <row r="21" customFormat="false" ht="12.8" hidden="false" customHeight="false" outlineLevel="0" collapsed="false">
      <c r="A21" s="0" t="n">
        <v>68</v>
      </c>
      <c r="B21" s="0" t="n">
        <v>5679.1478127964</v>
      </c>
      <c r="C21" s="0" t="n">
        <v>11654037</v>
      </c>
    </row>
    <row r="22" customFormat="false" ht="12.8" hidden="false" customHeight="false" outlineLevel="0" collapsed="false">
      <c r="A22" s="0" t="n">
        <v>69</v>
      </c>
      <c r="B22" s="0" t="n">
        <v>5987.4537603861</v>
      </c>
      <c r="C22" s="0" t="n">
        <v>11459125</v>
      </c>
    </row>
    <row r="23" customFormat="false" ht="12.8" hidden="false" customHeight="false" outlineLevel="0" collapsed="false">
      <c r="A23" s="0" t="n">
        <v>70</v>
      </c>
      <c r="B23" s="0" t="n">
        <v>6406.02398035156</v>
      </c>
      <c r="C23" s="0" t="n">
        <v>9344932</v>
      </c>
    </row>
    <row r="24" customFormat="false" ht="12.8" hidden="false" customHeight="false" outlineLevel="0" collapsed="false">
      <c r="A24" s="0" t="n">
        <v>71</v>
      </c>
      <c r="B24" s="0" t="n">
        <v>6098.86892356943</v>
      </c>
      <c r="C24" s="0" t="n">
        <v>9833529</v>
      </c>
    </row>
    <row r="25" customFormat="false" ht="12.8" hidden="false" customHeight="false" outlineLevel="0" collapsed="false">
      <c r="A25" s="0" t="n">
        <v>72</v>
      </c>
      <c r="B25" s="0" t="n">
        <v>6081.86314734696</v>
      </c>
      <c r="C25" s="0" t="n">
        <v>10346870</v>
      </c>
    </row>
    <row r="26" customFormat="false" ht="12.8" hidden="false" customHeight="false" outlineLevel="0" collapsed="false">
      <c r="A26" s="0" t="n">
        <v>73</v>
      </c>
      <c r="B26" s="0" t="n">
        <v>6026.01446577481</v>
      </c>
      <c r="C26" s="0" t="n">
        <v>10800119</v>
      </c>
    </row>
    <row r="27" customFormat="false" ht="12.8" hidden="false" customHeight="false" outlineLevel="0" collapsed="false">
      <c r="A27" s="0" t="n">
        <v>74</v>
      </c>
      <c r="B27" s="0" t="n">
        <v>5998.69982027782</v>
      </c>
      <c r="C27" s="0" t="n">
        <v>11076876</v>
      </c>
    </row>
    <row r="28" customFormat="false" ht="12.8" hidden="false" customHeight="false" outlineLevel="0" collapsed="false">
      <c r="A28" s="0" t="n">
        <v>75</v>
      </c>
      <c r="B28" s="0" t="n">
        <v>5933.87388569466</v>
      </c>
      <c r="C28" s="0" t="n">
        <v>11513907</v>
      </c>
    </row>
    <row r="29" customFormat="false" ht="12.8" hidden="false" customHeight="false" outlineLevel="0" collapsed="false">
      <c r="A29" s="0" t="n">
        <v>76</v>
      </c>
      <c r="B29" s="0" t="n">
        <v>5989.79852786953</v>
      </c>
      <c r="C29" s="0" t="n">
        <v>11615683</v>
      </c>
    </row>
    <row r="30" customFormat="false" ht="12.8" hidden="false" customHeight="false" outlineLevel="0" collapsed="false">
      <c r="A30" s="0" t="n">
        <v>77</v>
      </c>
      <c r="B30" s="0" t="n">
        <v>6037.5563592005</v>
      </c>
      <c r="C30" s="0" t="n">
        <v>11593346</v>
      </c>
    </row>
    <row r="31" customFormat="false" ht="12.8" hidden="false" customHeight="false" outlineLevel="0" collapsed="false">
      <c r="A31" s="0" t="n">
        <v>78</v>
      </c>
      <c r="B31" s="0" t="n">
        <v>6069.44728454127</v>
      </c>
      <c r="C31" s="0" t="n">
        <v>11678388</v>
      </c>
    </row>
    <row r="32" customFormat="false" ht="12.8" hidden="false" customHeight="false" outlineLevel="0" collapsed="false">
      <c r="A32" s="0" t="n">
        <v>79</v>
      </c>
      <c r="B32" s="0" t="n">
        <v>6088.35069101029</v>
      </c>
      <c r="C32" s="0" t="n">
        <v>11712514</v>
      </c>
    </row>
    <row r="33" customFormat="false" ht="12.8" hidden="false" customHeight="false" outlineLevel="0" collapsed="false">
      <c r="A33" s="0" t="n">
        <v>80</v>
      </c>
      <c r="B33" s="0" t="n">
        <v>6120.62156162459</v>
      </c>
      <c r="C33" s="0" t="n">
        <v>11752434</v>
      </c>
    </row>
    <row r="34" customFormat="false" ht="12.8" hidden="false" customHeight="false" outlineLevel="0" collapsed="false">
      <c r="A34" s="0" t="n">
        <v>81</v>
      </c>
      <c r="B34" s="0" t="n">
        <v>6137.63883620135</v>
      </c>
      <c r="C34" s="0" t="n">
        <v>11819355</v>
      </c>
    </row>
    <row r="35" customFormat="false" ht="12.8" hidden="false" customHeight="false" outlineLevel="0" collapsed="false">
      <c r="A35" s="0" t="n">
        <v>82</v>
      </c>
      <c r="B35" s="0" t="n">
        <v>6157.77719437189</v>
      </c>
      <c r="C35" s="0" t="n">
        <v>11896751</v>
      </c>
    </row>
    <row r="36" customFormat="false" ht="12.8" hidden="false" customHeight="false" outlineLevel="0" collapsed="false">
      <c r="A36" s="0" t="n">
        <v>83</v>
      </c>
      <c r="B36" s="0" t="n">
        <v>6207.23846204216</v>
      </c>
      <c r="C36" s="0" t="n">
        <v>11913831</v>
      </c>
    </row>
    <row r="37" customFormat="false" ht="12.8" hidden="false" customHeight="false" outlineLevel="0" collapsed="false">
      <c r="A37" s="0" t="n">
        <v>84</v>
      </c>
      <c r="B37" s="0" t="n">
        <v>6247.30636380161</v>
      </c>
      <c r="C37" s="0" t="n">
        <v>11971989</v>
      </c>
    </row>
    <row r="38" customFormat="false" ht="12.8" hidden="false" customHeight="false" outlineLevel="0" collapsed="false">
      <c r="A38" s="0" t="n">
        <v>85</v>
      </c>
      <c r="B38" s="0" t="n">
        <v>6289.81594920907</v>
      </c>
      <c r="C38" s="0" t="n">
        <v>12029297</v>
      </c>
    </row>
    <row r="39" customFormat="false" ht="12.8" hidden="false" customHeight="false" outlineLevel="0" collapsed="false">
      <c r="A39" s="0" t="n">
        <v>86</v>
      </c>
      <c r="B39" s="0" t="n">
        <v>6298.95627211066</v>
      </c>
      <c r="C39" s="0" t="n">
        <v>12066836</v>
      </c>
    </row>
    <row r="40" customFormat="false" ht="12.8" hidden="false" customHeight="false" outlineLevel="0" collapsed="false">
      <c r="A40" s="0" t="n">
        <v>87</v>
      </c>
      <c r="B40" s="0" t="n">
        <v>6347.12526378632</v>
      </c>
      <c r="C40" s="0" t="n">
        <v>12104616</v>
      </c>
    </row>
    <row r="41" customFormat="false" ht="12.8" hidden="false" customHeight="false" outlineLevel="0" collapsed="false">
      <c r="A41" s="0" t="n">
        <v>88</v>
      </c>
      <c r="B41" s="0" t="n">
        <v>6418.27060160184</v>
      </c>
      <c r="C41" s="0" t="n">
        <v>12110774</v>
      </c>
    </row>
    <row r="42" customFormat="false" ht="12.8" hidden="false" customHeight="false" outlineLevel="0" collapsed="false">
      <c r="A42" s="0" t="n">
        <v>89</v>
      </c>
      <c r="B42" s="0" t="n">
        <v>6425.81638526487</v>
      </c>
      <c r="C42" s="0" t="n">
        <v>12177279</v>
      </c>
    </row>
    <row r="43" customFormat="false" ht="12.8" hidden="false" customHeight="false" outlineLevel="0" collapsed="false">
      <c r="A43" s="0" t="n">
        <v>90</v>
      </c>
      <c r="B43" s="0" t="n">
        <v>6489.76084871598</v>
      </c>
      <c r="C43" s="0" t="n">
        <v>12197613</v>
      </c>
    </row>
    <row r="44" customFormat="false" ht="12.8" hidden="false" customHeight="false" outlineLevel="0" collapsed="false">
      <c r="A44" s="0" t="n">
        <v>91</v>
      </c>
      <c r="B44" s="0" t="n">
        <v>6502.28208442051</v>
      </c>
      <c r="C44" s="0" t="n">
        <v>12271359</v>
      </c>
    </row>
    <row r="45" customFormat="false" ht="12.8" hidden="false" customHeight="false" outlineLevel="0" collapsed="false">
      <c r="A45" s="0" t="n">
        <v>92</v>
      </c>
      <c r="B45" s="0" t="n">
        <v>6565.18089537861</v>
      </c>
      <c r="C45" s="0" t="n">
        <v>12370236</v>
      </c>
    </row>
    <row r="46" customFormat="false" ht="12.8" hidden="false" customHeight="false" outlineLevel="0" collapsed="false">
      <c r="A46" s="0" t="n">
        <v>93</v>
      </c>
      <c r="B46" s="0" t="n">
        <v>6601.40488918818</v>
      </c>
      <c r="C46" s="0" t="n">
        <v>12370522</v>
      </c>
    </row>
    <row r="47" customFormat="false" ht="12.8" hidden="false" customHeight="false" outlineLevel="0" collapsed="false">
      <c r="A47" s="0" t="n">
        <v>94</v>
      </c>
      <c r="B47" s="0" t="n">
        <v>6634.9600501451</v>
      </c>
      <c r="C47" s="0" t="n">
        <v>12399156</v>
      </c>
    </row>
    <row r="48" customFormat="false" ht="12.8" hidden="false" customHeight="false" outlineLevel="0" collapsed="false">
      <c r="A48" s="0" t="n">
        <v>95</v>
      </c>
      <c r="B48" s="0" t="n">
        <v>6630.66745855086</v>
      </c>
      <c r="C48" s="0" t="n">
        <v>12459205</v>
      </c>
    </row>
    <row r="49" customFormat="false" ht="12.8" hidden="false" customHeight="false" outlineLevel="0" collapsed="false">
      <c r="A49" s="0" t="n">
        <v>96</v>
      </c>
      <c r="B49" s="0" t="n">
        <v>6684.12615064037</v>
      </c>
      <c r="C49" s="0" t="n">
        <v>12561361</v>
      </c>
    </row>
    <row r="50" customFormat="false" ht="12.8" hidden="false" customHeight="false" outlineLevel="0" collapsed="false">
      <c r="A50" s="0" t="n">
        <v>97</v>
      </c>
      <c r="B50" s="0" t="n">
        <v>6735.51818844005</v>
      </c>
      <c r="C50" s="0" t="n">
        <v>12575255</v>
      </c>
    </row>
    <row r="51" customFormat="false" ht="12.8" hidden="false" customHeight="false" outlineLevel="0" collapsed="false">
      <c r="A51" s="0" t="n">
        <v>98</v>
      </c>
      <c r="B51" s="0" t="n">
        <v>6768.87639977473</v>
      </c>
      <c r="C51" s="0" t="n">
        <v>12598872</v>
      </c>
    </row>
    <row r="52" customFormat="false" ht="12.8" hidden="false" customHeight="false" outlineLevel="0" collapsed="false">
      <c r="A52" s="0" t="n">
        <v>99</v>
      </c>
      <c r="B52" s="0" t="n">
        <v>6797.61880490537</v>
      </c>
      <c r="C52" s="0" t="n">
        <v>12693880</v>
      </c>
    </row>
    <row r="53" customFormat="false" ht="12.8" hidden="false" customHeight="false" outlineLevel="0" collapsed="false">
      <c r="A53" s="0" t="n">
        <v>100</v>
      </c>
      <c r="B53" s="0" t="n">
        <v>6835.74081145078</v>
      </c>
      <c r="C53" s="0" t="n">
        <v>12731650</v>
      </c>
    </row>
    <row r="54" customFormat="false" ht="12.8" hidden="false" customHeight="false" outlineLevel="0" collapsed="false">
      <c r="A54" s="0" t="n">
        <v>101</v>
      </c>
      <c r="B54" s="0" t="n">
        <v>6844.34694830147</v>
      </c>
      <c r="C54" s="0" t="n">
        <v>12799974</v>
      </c>
    </row>
    <row r="55" customFormat="false" ht="12.8" hidden="false" customHeight="false" outlineLevel="0" collapsed="false">
      <c r="A55" s="0" t="n">
        <v>102</v>
      </c>
      <c r="B55" s="0" t="n">
        <v>6854.96010324841</v>
      </c>
      <c r="C55" s="0" t="n">
        <v>12814204</v>
      </c>
    </row>
    <row r="56" customFormat="false" ht="12.8" hidden="false" customHeight="false" outlineLevel="0" collapsed="false">
      <c r="A56" s="0" t="n">
        <v>103</v>
      </c>
      <c r="B56" s="0" t="n">
        <v>6861.04335902509</v>
      </c>
      <c r="C56" s="0" t="n">
        <v>12939776</v>
      </c>
    </row>
    <row r="57" customFormat="false" ht="12.8" hidden="false" customHeight="false" outlineLevel="0" collapsed="false">
      <c r="A57" s="0" t="n">
        <v>104</v>
      </c>
      <c r="B57" s="0" t="n">
        <v>6905.90969557597</v>
      </c>
      <c r="C57" s="0" t="n">
        <v>12940742</v>
      </c>
    </row>
    <row r="58" customFormat="false" ht="12.8" hidden="false" customHeight="false" outlineLevel="0" collapsed="false">
      <c r="A58" s="0" t="n">
        <v>105</v>
      </c>
      <c r="B58" s="0" t="n">
        <v>6922.09192713825</v>
      </c>
      <c r="C58" s="0" t="n">
        <v>13031724</v>
      </c>
    </row>
    <row r="59" customFormat="false" ht="12.8" hidden="false" customHeight="false" outlineLevel="0" collapsed="false">
      <c r="A59" s="0" t="n">
        <v>106</v>
      </c>
      <c r="B59" s="0" t="n">
        <v>6950.08213572829</v>
      </c>
      <c r="C59" s="0" t="n">
        <v>12991684</v>
      </c>
    </row>
    <row r="60" customFormat="false" ht="12.8" hidden="false" customHeight="false" outlineLevel="0" collapsed="false">
      <c r="A60" s="0" t="n">
        <v>107</v>
      </c>
      <c r="B60" s="0" t="n">
        <v>6976.9703355064</v>
      </c>
      <c r="C60" s="0" t="n">
        <v>13074495</v>
      </c>
    </row>
    <row r="61" customFormat="false" ht="12.8" hidden="false" customHeight="false" outlineLevel="0" collapsed="false">
      <c r="A61" s="0" t="n">
        <v>108</v>
      </c>
      <c r="B61" s="0" t="n">
        <v>6995.21236467531</v>
      </c>
      <c r="C61" s="0" t="n">
        <v>13130304</v>
      </c>
    </row>
    <row r="62" customFormat="false" ht="12.8" hidden="false" customHeight="false" outlineLevel="0" collapsed="false">
      <c r="A62" s="0" t="n">
        <v>109</v>
      </c>
      <c r="B62" s="0" t="n">
        <v>7013.39544100158</v>
      </c>
      <c r="C62" s="0" t="n">
        <v>13135259</v>
      </c>
    </row>
    <row r="63" customFormat="false" ht="12.8" hidden="false" customHeight="false" outlineLevel="0" collapsed="false">
      <c r="A63" s="0" t="n">
        <v>110</v>
      </c>
      <c r="B63" s="0" t="n">
        <v>7049.54556297297</v>
      </c>
      <c r="C63" s="0" t="n">
        <v>13146382</v>
      </c>
    </row>
    <row r="64" customFormat="false" ht="12.8" hidden="false" customHeight="false" outlineLevel="0" collapsed="false">
      <c r="A64" s="0" t="n">
        <v>111</v>
      </c>
      <c r="B64" s="0" t="n">
        <v>7058.25476175673</v>
      </c>
      <c r="C64" s="0" t="n">
        <v>13252797</v>
      </c>
    </row>
    <row r="65" customFormat="false" ht="12.8" hidden="false" customHeight="false" outlineLevel="0" collapsed="false">
      <c r="A65" s="0" t="n">
        <v>112</v>
      </c>
      <c r="B65" s="0" t="n">
        <v>7066.79520564377</v>
      </c>
      <c r="C65" s="0" t="n">
        <v>13255158</v>
      </c>
    </row>
    <row r="66" customFormat="false" ht="12.8" hidden="false" customHeight="false" outlineLevel="0" collapsed="false">
      <c r="A66" s="0" t="n">
        <v>113</v>
      </c>
      <c r="B66" s="0" t="n">
        <v>7079.66731071545</v>
      </c>
      <c r="C66" s="0" t="n">
        <v>13309005</v>
      </c>
    </row>
    <row r="67" customFormat="false" ht="12.8" hidden="false" customHeight="false" outlineLevel="0" collapsed="false">
      <c r="A67" s="0" t="n">
        <v>114</v>
      </c>
      <c r="B67" s="0" t="n">
        <v>7105.48613395673</v>
      </c>
      <c r="C67" s="0" t="n">
        <v>13320458</v>
      </c>
    </row>
    <row r="68" customFormat="false" ht="12.8" hidden="false" customHeight="false" outlineLevel="0" collapsed="false">
      <c r="A68" s="0" t="n">
        <v>115</v>
      </c>
      <c r="B68" s="0" t="n">
        <v>7113.97687459354</v>
      </c>
      <c r="C68" s="0" t="n">
        <v>13404493</v>
      </c>
    </row>
    <row r="69" customFormat="false" ht="12.8" hidden="false" customHeight="false" outlineLevel="0" collapsed="false">
      <c r="A69" s="0" t="n">
        <v>116</v>
      </c>
      <c r="B69" s="0" t="n">
        <v>7153.89816567987</v>
      </c>
      <c r="C69" s="0" t="n">
        <v>13330081</v>
      </c>
    </row>
    <row r="70" customFormat="false" ht="12.8" hidden="false" customHeight="false" outlineLevel="0" collapsed="false">
      <c r="A70" s="0" t="n">
        <v>117</v>
      </c>
      <c r="B70" s="0" t="n">
        <v>7150.48171762471</v>
      </c>
      <c r="C70" s="0" t="n">
        <v>13421444</v>
      </c>
    </row>
    <row r="71" customFormat="false" ht="12.8" hidden="false" customHeight="false" outlineLevel="0" collapsed="false">
      <c r="A71" s="0" t="n">
        <v>118</v>
      </c>
      <c r="B71" s="0" t="n">
        <v>7182.09891837999</v>
      </c>
      <c r="C71" s="0" t="n">
        <v>13447104</v>
      </c>
    </row>
    <row r="72" customFormat="false" ht="12.8" hidden="false" customHeight="false" outlineLevel="0" collapsed="false">
      <c r="A72" s="0" t="n">
        <v>119</v>
      </c>
      <c r="B72" s="0" t="n">
        <v>7201.34683017958</v>
      </c>
      <c r="C72" s="0" t="n">
        <v>13503961</v>
      </c>
    </row>
    <row r="73" customFormat="false" ht="12.8" hidden="false" customHeight="false" outlineLevel="0" collapsed="false">
      <c r="A73" s="0" t="n">
        <v>120</v>
      </c>
      <c r="B73" s="0" t="n">
        <v>7212.37202764466</v>
      </c>
      <c r="C73" s="0" t="n">
        <v>13537226</v>
      </c>
    </row>
    <row r="74" customFormat="false" ht="12.8" hidden="false" customHeight="false" outlineLevel="0" collapsed="false">
      <c r="A74" s="0" t="n">
        <v>121</v>
      </c>
      <c r="B74" s="0" t="n">
        <v>7226.24304965988</v>
      </c>
      <c r="C74" s="0" t="n">
        <v>13564825</v>
      </c>
    </row>
    <row r="75" customFormat="false" ht="12.8" hidden="false" customHeight="false" outlineLevel="0" collapsed="false">
      <c r="A75" s="0" t="n">
        <v>122</v>
      </c>
      <c r="B75" s="0" t="n">
        <v>7259.66527876375</v>
      </c>
      <c r="C75" s="0" t="n">
        <v>13556414</v>
      </c>
    </row>
    <row r="76" customFormat="false" ht="12.8" hidden="false" customHeight="false" outlineLevel="0" collapsed="false">
      <c r="A76" s="0" t="n">
        <v>123</v>
      </c>
      <c r="B76" s="0" t="n">
        <v>7303.54587511956</v>
      </c>
      <c r="C76" s="0" t="n">
        <v>13580490</v>
      </c>
    </row>
    <row r="77" customFormat="false" ht="12.8" hidden="false" customHeight="false" outlineLevel="0" collapsed="false">
      <c r="A77" s="0" t="n">
        <v>124</v>
      </c>
      <c r="B77" s="0" t="n">
        <v>7330.15451940396</v>
      </c>
      <c r="C77" s="0" t="n">
        <v>13584776</v>
      </c>
    </row>
    <row r="78" customFormat="false" ht="12.8" hidden="false" customHeight="false" outlineLevel="0" collapsed="false">
      <c r="A78" s="0" t="n">
        <v>125</v>
      </c>
      <c r="B78" s="0" t="n">
        <v>7322.42218318945</v>
      </c>
      <c r="C78" s="0" t="n">
        <v>13649995</v>
      </c>
    </row>
    <row r="79" customFormat="false" ht="12.8" hidden="false" customHeight="false" outlineLevel="0" collapsed="false">
      <c r="A79" s="0" t="n">
        <v>126</v>
      </c>
      <c r="B79" s="0" t="n">
        <v>7334.18449719123</v>
      </c>
      <c r="C79" s="0" t="n">
        <v>13670587</v>
      </c>
    </row>
    <row r="80" customFormat="false" ht="12.8" hidden="false" customHeight="false" outlineLevel="0" collapsed="false">
      <c r="A80" s="0" t="n">
        <v>127</v>
      </c>
      <c r="B80" s="0" t="n">
        <v>7355.8494706145</v>
      </c>
      <c r="C80" s="0" t="n">
        <v>13674469</v>
      </c>
    </row>
    <row r="81" customFormat="false" ht="12.8" hidden="false" customHeight="false" outlineLevel="0" collapsed="false">
      <c r="A81" s="0" t="n">
        <v>128</v>
      </c>
      <c r="B81" s="0" t="n">
        <v>7396.60428157382</v>
      </c>
      <c r="C81" s="0" t="n">
        <v>13664870</v>
      </c>
    </row>
    <row r="82" customFormat="false" ht="12.8" hidden="false" customHeight="false" outlineLevel="0" collapsed="false">
      <c r="A82" s="0" t="n">
        <v>129</v>
      </c>
      <c r="B82" s="0" t="n">
        <v>7426.69505227043</v>
      </c>
      <c r="C82" s="0" t="n">
        <v>13704704</v>
      </c>
    </row>
    <row r="83" customFormat="false" ht="12.8" hidden="false" customHeight="false" outlineLevel="0" collapsed="false">
      <c r="A83" s="0" t="n">
        <v>130</v>
      </c>
      <c r="B83" s="0" t="n">
        <v>7422.8940117865</v>
      </c>
      <c r="C83" s="0" t="n">
        <v>13754555</v>
      </c>
    </row>
    <row r="84" customFormat="false" ht="12.8" hidden="false" customHeight="false" outlineLevel="0" collapsed="false">
      <c r="A84" s="0" t="n">
        <v>131</v>
      </c>
      <c r="B84" s="0" t="n">
        <v>7428.61050006789</v>
      </c>
      <c r="C84" s="0" t="n">
        <v>13782236</v>
      </c>
    </row>
    <row r="85" customFormat="false" ht="12.8" hidden="false" customHeight="false" outlineLevel="0" collapsed="false">
      <c r="A85" s="0" t="n">
        <v>132</v>
      </c>
      <c r="B85" s="0" t="n">
        <v>7463.76021429078</v>
      </c>
      <c r="C85" s="0" t="n">
        <v>13848435</v>
      </c>
    </row>
    <row r="86" customFormat="false" ht="12.8" hidden="false" customHeight="false" outlineLevel="0" collapsed="false">
      <c r="A86" s="0" t="n">
        <v>133</v>
      </c>
      <c r="B86" s="0" t="n">
        <v>7448.61791191035</v>
      </c>
      <c r="C86" s="0" t="n">
        <v>13899964</v>
      </c>
    </row>
    <row r="87" customFormat="false" ht="12.8" hidden="false" customHeight="false" outlineLevel="0" collapsed="false">
      <c r="A87" s="0" t="n">
        <v>134</v>
      </c>
      <c r="B87" s="0" t="n">
        <v>7461.39598218746</v>
      </c>
      <c r="C87" s="0" t="n">
        <v>13928057</v>
      </c>
    </row>
    <row r="88" customFormat="false" ht="12.8" hidden="false" customHeight="false" outlineLevel="0" collapsed="false">
      <c r="A88" s="0" t="n">
        <v>135</v>
      </c>
      <c r="B88" s="0" t="n">
        <v>7463.69402404901</v>
      </c>
      <c r="C88" s="0" t="n">
        <v>13998534</v>
      </c>
    </row>
    <row r="89" customFormat="false" ht="12.8" hidden="false" customHeight="false" outlineLevel="0" collapsed="false">
      <c r="A89" s="0" t="n">
        <v>136</v>
      </c>
      <c r="B89" s="0" t="n">
        <v>7473.35906371377</v>
      </c>
      <c r="C89" s="0" t="n">
        <v>14013915</v>
      </c>
    </row>
    <row r="90" customFormat="false" ht="12.8" hidden="false" customHeight="false" outlineLevel="0" collapsed="false">
      <c r="A90" s="0" t="n">
        <v>137</v>
      </c>
      <c r="B90" s="0" t="n">
        <v>7508.49578503276</v>
      </c>
      <c r="C90" s="0" t="n">
        <v>14038415</v>
      </c>
    </row>
    <row r="91" customFormat="false" ht="12.8" hidden="false" customHeight="false" outlineLevel="0" collapsed="false">
      <c r="A91" s="0" t="n">
        <v>138</v>
      </c>
      <c r="B91" s="0" t="n">
        <v>7534.33994199201</v>
      </c>
      <c r="C91" s="0" t="n">
        <v>14072928</v>
      </c>
    </row>
    <row r="92" customFormat="false" ht="12.8" hidden="false" customHeight="false" outlineLevel="0" collapsed="false">
      <c r="A92" s="0" t="n">
        <v>139</v>
      </c>
      <c r="B92" s="0" t="n">
        <v>7526.16680487654</v>
      </c>
      <c r="C92" s="0" t="n">
        <v>14104179</v>
      </c>
    </row>
    <row r="93" customFormat="false" ht="12.8" hidden="false" customHeight="false" outlineLevel="0" collapsed="false">
      <c r="A93" s="0" t="n">
        <v>140</v>
      </c>
      <c r="B93" s="0" t="n">
        <v>7596.53692216579</v>
      </c>
      <c r="C93" s="0" t="n">
        <v>14106131</v>
      </c>
    </row>
    <row r="94" customFormat="false" ht="12.8" hidden="false" customHeight="false" outlineLevel="0" collapsed="false">
      <c r="A94" s="0" t="n">
        <v>141</v>
      </c>
      <c r="B94" s="0" t="n">
        <v>7602.08068971969</v>
      </c>
      <c r="C94" s="0" t="n">
        <v>14166844</v>
      </c>
    </row>
    <row r="95" customFormat="false" ht="12.8" hidden="false" customHeight="false" outlineLevel="0" collapsed="false">
      <c r="A95" s="0" t="n">
        <v>142</v>
      </c>
      <c r="B95" s="0" t="n">
        <v>7630.90391796493</v>
      </c>
      <c r="C95" s="0" t="n">
        <v>14180774</v>
      </c>
    </row>
    <row r="96" customFormat="false" ht="12.8" hidden="false" customHeight="false" outlineLevel="0" collapsed="false">
      <c r="A96" s="0" t="n">
        <v>143</v>
      </c>
      <c r="B96" s="0" t="n">
        <v>7647.31358992494</v>
      </c>
      <c r="C96" s="0" t="n">
        <v>14203012</v>
      </c>
    </row>
    <row r="97" customFormat="false" ht="12.8" hidden="false" customHeight="false" outlineLevel="0" collapsed="false">
      <c r="A97" s="0" t="n">
        <v>144</v>
      </c>
      <c r="B97" s="0" t="n">
        <v>7636.49030217789</v>
      </c>
      <c r="C97" s="0" t="n">
        <v>14236659</v>
      </c>
    </row>
    <row r="98" customFormat="false" ht="12.8" hidden="false" customHeight="false" outlineLevel="0" collapsed="false">
      <c r="A98" s="0" t="n">
        <v>145</v>
      </c>
      <c r="B98" s="0" t="n">
        <v>7658.06837075357</v>
      </c>
      <c r="C98" s="0" t="n">
        <v>14264798</v>
      </c>
    </row>
    <row r="99" customFormat="false" ht="12.8" hidden="false" customHeight="false" outlineLevel="0" collapsed="false">
      <c r="A99" s="0" t="n">
        <v>146</v>
      </c>
      <c r="B99" s="0" t="n">
        <v>7672.14433328868</v>
      </c>
      <c r="C99" s="0" t="n">
        <v>14301105</v>
      </c>
    </row>
    <row r="100" customFormat="false" ht="12.8" hidden="false" customHeight="false" outlineLevel="0" collapsed="false">
      <c r="A100" s="0" t="n">
        <v>147</v>
      </c>
      <c r="B100" s="0" t="n">
        <v>7686.48139090312</v>
      </c>
      <c r="C100" s="0" t="n">
        <v>14332660</v>
      </c>
    </row>
    <row r="101" customFormat="false" ht="12.8" hidden="false" customHeight="false" outlineLevel="0" collapsed="false">
      <c r="A101" s="0" t="n">
        <v>148</v>
      </c>
      <c r="B101" s="0" t="n">
        <v>7711.52896221757</v>
      </c>
      <c r="C101" s="0" t="n">
        <v>14396122</v>
      </c>
    </row>
    <row r="102" customFormat="false" ht="12.8" hidden="false" customHeight="false" outlineLevel="0" collapsed="false">
      <c r="A102" s="0" t="n">
        <v>149</v>
      </c>
      <c r="B102" s="0" t="n">
        <v>7769.69109820132</v>
      </c>
      <c r="C102" s="0" t="n">
        <v>14354386</v>
      </c>
    </row>
    <row r="103" customFormat="false" ht="12.8" hidden="false" customHeight="false" outlineLevel="0" collapsed="false">
      <c r="A103" s="0" t="n">
        <v>150</v>
      </c>
      <c r="B103" s="0" t="n">
        <v>7765.3116541394</v>
      </c>
      <c r="C103" s="0" t="n">
        <v>14409858</v>
      </c>
    </row>
    <row r="104" customFormat="false" ht="12.8" hidden="false" customHeight="false" outlineLevel="0" collapsed="false">
      <c r="A104" s="0" t="n">
        <v>151</v>
      </c>
      <c r="B104" s="0" t="n">
        <v>7801.98537741616</v>
      </c>
      <c r="C104" s="0" t="n">
        <v>14372810</v>
      </c>
    </row>
    <row r="105" customFormat="false" ht="12.8" hidden="false" customHeight="false" outlineLevel="0" collapsed="false">
      <c r="A105" s="0" t="n">
        <v>152</v>
      </c>
      <c r="B105" s="0" t="n">
        <v>7813.22462132799</v>
      </c>
      <c r="C105" s="0" t="n">
        <v>14424254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2.1093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235</v>
      </c>
      <c r="B1" s="0" t="s">
        <v>236</v>
      </c>
      <c r="C1" s="0" t="s">
        <v>237</v>
      </c>
    </row>
    <row r="2" customFormat="false" ht="12.8" hidden="false" customHeight="false" outlineLevel="0" collapsed="false">
      <c r="A2" s="0" t="n">
        <v>49</v>
      </c>
      <c r="B2" s="0" t="n">
        <v>6432.95581308484</v>
      </c>
      <c r="C2" s="0" t="n">
        <v>10892025</v>
      </c>
    </row>
    <row r="3" customFormat="false" ht="12.8" hidden="false" customHeight="false" outlineLevel="0" collapsed="false">
      <c r="A3" s="0" t="n">
        <v>50</v>
      </c>
      <c r="B3" s="0" t="n">
        <v>6756.43357892291</v>
      </c>
      <c r="C3" s="0" t="n">
        <v>11018522</v>
      </c>
    </row>
    <row r="4" customFormat="false" ht="12.8" hidden="false" customHeight="false" outlineLevel="0" collapsed="false">
      <c r="A4" s="0" t="n">
        <v>51</v>
      </c>
      <c r="B4" s="0" t="n">
        <v>7078.05085021381</v>
      </c>
      <c r="C4" s="0" t="n">
        <v>10968377</v>
      </c>
    </row>
    <row r="5" customFormat="false" ht="12.8" hidden="false" customHeight="false" outlineLevel="0" collapsed="false">
      <c r="A5" s="0" t="n">
        <v>52</v>
      </c>
      <c r="B5" s="0" t="n">
        <v>7058.01967748783</v>
      </c>
      <c r="C5" s="0" t="n">
        <v>11042140</v>
      </c>
    </row>
    <row r="6" customFormat="false" ht="12.8" hidden="false" customHeight="false" outlineLevel="0" collapsed="false">
      <c r="A6" s="0" t="n">
        <v>53</v>
      </c>
      <c r="B6" s="0" t="n">
        <v>6667.33976723902</v>
      </c>
      <c r="C6" s="0" t="n">
        <v>11050536</v>
      </c>
    </row>
    <row r="7" customFormat="false" ht="12.8" hidden="false" customHeight="false" outlineLevel="0" collapsed="false">
      <c r="A7" s="0" t="n">
        <v>54</v>
      </c>
      <c r="B7" s="0" t="n">
        <v>6491.33335148956</v>
      </c>
      <c r="C7" s="0" t="n">
        <v>11069250</v>
      </c>
    </row>
    <row r="8" customFormat="false" ht="12.8" hidden="false" customHeight="false" outlineLevel="0" collapsed="false">
      <c r="A8" s="0" t="n">
        <v>55</v>
      </c>
      <c r="B8" s="0" t="n">
        <v>6555.04048268191</v>
      </c>
      <c r="C8" s="0" t="n">
        <v>11180372</v>
      </c>
    </row>
    <row r="9" customFormat="false" ht="12.8" hidden="false" customHeight="false" outlineLevel="0" collapsed="false">
      <c r="A9" s="0" t="n">
        <v>56</v>
      </c>
      <c r="B9" s="0" t="n">
        <v>6632.17373407298</v>
      </c>
      <c r="C9" s="0" t="n">
        <v>11199265</v>
      </c>
    </row>
    <row r="10" customFormat="false" ht="12.8" hidden="false" customHeight="false" outlineLevel="0" collapsed="false">
      <c r="A10" s="0" t="n">
        <v>57</v>
      </c>
      <c r="B10" s="0" t="n">
        <v>6734.70062742595</v>
      </c>
      <c r="C10" s="0" t="n">
        <v>11094069</v>
      </c>
    </row>
    <row r="11" customFormat="false" ht="12.8" hidden="false" customHeight="false" outlineLevel="0" collapsed="false">
      <c r="A11" s="0" t="n">
        <v>58</v>
      </c>
      <c r="B11" s="0" t="n">
        <v>6701.96580105074</v>
      </c>
      <c r="C11" s="0" t="n">
        <v>11267029</v>
      </c>
    </row>
    <row r="12" customFormat="false" ht="12.8" hidden="false" customHeight="false" outlineLevel="0" collapsed="false">
      <c r="A12" s="0" t="n">
        <v>59</v>
      </c>
      <c r="B12" s="0" t="n">
        <v>6834.5291797154</v>
      </c>
      <c r="C12" s="0" t="n">
        <v>11480136</v>
      </c>
    </row>
    <row r="13" customFormat="false" ht="12.8" hidden="false" customHeight="false" outlineLevel="0" collapsed="false">
      <c r="A13" s="0" t="n">
        <v>60</v>
      </c>
      <c r="B13" s="0" t="n">
        <v>6831.76913075884</v>
      </c>
      <c r="C13" s="0" t="n">
        <v>11579909</v>
      </c>
    </row>
    <row r="14" customFormat="false" ht="12.8" hidden="false" customHeight="false" outlineLevel="0" collapsed="false">
      <c r="A14" s="0" t="n">
        <v>61</v>
      </c>
      <c r="B14" s="0" t="n">
        <v>6789.76485539962</v>
      </c>
      <c r="C14" s="0" t="n">
        <v>11497914</v>
      </c>
    </row>
    <row r="15" customFormat="false" ht="12.8" hidden="false" customHeight="false" outlineLevel="0" collapsed="false">
      <c r="A15" s="0" t="n">
        <v>62</v>
      </c>
      <c r="B15" s="0" t="n">
        <v>6709.64745113228</v>
      </c>
      <c r="C15" s="0" t="n">
        <v>11454626</v>
      </c>
    </row>
    <row r="16" customFormat="false" ht="12.8" hidden="false" customHeight="false" outlineLevel="0" collapsed="false">
      <c r="A16" s="0" t="n">
        <v>63</v>
      </c>
      <c r="B16" s="0" t="n">
        <v>6341.72956125173</v>
      </c>
      <c r="C16" s="0" t="n">
        <v>11584007</v>
      </c>
    </row>
    <row r="17" customFormat="false" ht="12.8" hidden="false" customHeight="false" outlineLevel="0" collapsed="false">
      <c r="A17" s="0" t="n">
        <v>64</v>
      </c>
      <c r="B17" s="0" t="n">
        <v>6044.1777289778</v>
      </c>
      <c r="C17" s="0" t="n">
        <v>11550412</v>
      </c>
    </row>
    <row r="18" customFormat="false" ht="12.8" hidden="false" customHeight="false" outlineLevel="0" collapsed="false">
      <c r="A18" s="0" t="n">
        <v>65</v>
      </c>
      <c r="B18" s="0" t="n">
        <v>6009.71845284106</v>
      </c>
      <c r="C18" s="0" t="n">
        <v>11444480</v>
      </c>
    </row>
    <row r="19" customFormat="false" ht="12.8" hidden="false" customHeight="false" outlineLevel="0" collapsed="false">
      <c r="A19" s="0" t="n">
        <v>66</v>
      </c>
      <c r="B19" s="0" t="n">
        <v>5955.74185556688</v>
      </c>
      <c r="C19" s="0" t="n">
        <v>11554378</v>
      </c>
    </row>
    <row r="20" customFormat="false" ht="12.8" hidden="false" customHeight="false" outlineLevel="0" collapsed="false">
      <c r="A20" s="0" t="n">
        <v>67</v>
      </c>
      <c r="B20" s="0" t="n">
        <v>5853.55338883486</v>
      </c>
      <c r="C20" s="0" t="n">
        <v>11614513</v>
      </c>
    </row>
    <row r="21" customFormat="false" ht="12.8" hidden="false" customHeight="false" outlineLevel="0" collapsed="false">
      <c r="A21" s="0" t="n">
        <v>68</v>
      </c>
      <c r="B21" s="0" t="n">
        <v>5679.1478127964</v>
      </c>
      <c r="C21" s="0" t="n">
        <v>11654037</v>
      </c>
    </row>
    <row r="22" customFormat="false" ht="12.8" hidden="false" customHeight="false" outlineLevel="0" collapsed="false">
      <c r="A22" s="0" t="n">
        <v>69</v>
      </c>
      <c r="B22" s="0" t="n">
        <v>5987.4537603861</v>
      </c>
      <c r="C22" s="0" t="n">
        <v>11459125</v>
      </c>
    </row>
    <row r="23" customFormat="false" ht="12.8" hidden="false" customHeight="false" outlineLevel="0" collapsed="false">
      <c r="A23" s="0" t="n">
        <v>70</v>
      </c>
      <c r="B23" s="0" t="n">
        <v>6406.02398035156</v>
      </c>
      <c r="C23" s="0" t="n">
        <v>9344932</v>
      </c>
    </row>
    <row r="24" customFormat="false" ht="12.8" hidden="false" customHeight="false" outlineLevel="0" collapsed="false">
      <c r="A24" s="0" t="n">
        <v>71</v>
      </c>
      <c r="B24" s="0" t="n">
        <v>6098.86892356943</v>
      </c>
      <c r="C24" s="0" t="n">
        <v>9833529</v>
      </c>
    </row>
    <row r="25" customFormat="false" ht="12.8" hidden="false" customHeight="false" outlineLevel="0" collapsed="false">
      <c r="A25" s="0" t="n">
        <v>72</v>
      </c>
      <c r="B25" s="0" t="n">
        <v>6112.34861323704</v>
      </c>
      <c r="C25" s="0" t="n">
        <v>10346870</v>
      </c>
    </row>
    <row r="26" customFormat="false" ht="12.8" hidden="false" customHeight="false" outlineLevel="0" collapsed="false">
      <c r="A26" s="0" t="n">
        <v>73</v>
      </c>
      <c r="B26" s="0" t="n">
        <v>6116.3195375564</v>
      </c>
      <c r="C26" s="0" t="n">
        <v>10800384</v>
      </c>
    </row>
    <row r="27" customFormat="false" ht="12.8" hidden="false" customHeight="false" outlineLevel="0" collapsed="false">
      <c r="A27" s="0" t="n">
        <v>74</v>
      </c>
      <c r="B27" s="0" t="n">
        <v>6165.37806445603</v>
      </c>
      <c r="C27" s="0" t="n">
        <v>11077648</v>
      </c>
    </row>
    <row r="28" customFormat="false" ht="12.8" hidden="false" customHeight="false" outlineLevel="0" collapsed="false">
      <c r="A28" s="0" t="n">
        <v>75</v>
      </c>
      <c r="B28" s="0" t="n">
        <v>6189.23978518479</v>
      </c>
      <c r="C28" s="0" t="n">
        <v>11519537</v>
      </c>
    </row>
    <row r="29" customFormat="false" ht="12.8" hidden="false" customHeight="false" outlineLevel="0" collapsed="false">
      <c r="A29" s="0" t="n">
        <v>76</v>
      </c>
      <c r="B29" s="0" t="n">
        <v>6341.56564740466</v>
      </c>
      <c r="C29" s="0" t="n">
        <v>11624521</v>
      </c>
    </row>
    <row r="30" customFormat="false" ht="12.8" hidden="false" customHeight="false" outlineLevel="0" collapsed="false">
      <c r="A30" s="0" t="n">
        <v>77</v>
      </c>
      <c r="B30" s="0" t="n">
        <v>6479.85647298256</v>
      </c>
      <c r="C30" s="0" t="n">
        <v>11604012</v>
      </c>
    </row>
    <row r="31" customFormat="false" ht="12.8" hidden="false" customHeight="false" outlineLevel="0" collapsed="false">
      <c r="A31" s="0" t="n">
        <v>78</v>
      </c>
      <c r="B31" s="0" t="n">
        <v>6590.98612860084</v>
      </c>
      <c r="C31" s="0" t="n">
        <v>11718787</v>
      </c>
    </row>
    <row r="32" customFormat="false" ht="12.8" hidden="false" customHeight="false" outlineLevel="0" collapsed="false">
      <c r="A32" s="0" t="n">
        <v>79</v>
      </c>
      <c r="B32" s="0" t="n">
        <v>6669.68761936271</v>
      </c>
      <c r="C32" s="0" t="n">
        <v>11760119</v>
      </c>
    </row>
    <row r="33" customFormat="false" ht="12.8" hidden="false" customHeight="false" outlineLevel="0" collapsed="false">
      <c r="A33" s="0" t="n">
        <v>80</v>
      </c>
      <c r="B33" s="0" t="n">
        <v>6735.05072089036</v>
      </c>
      <c r="C33" s="0" t="n">
        <v>11785242</v>
      </c>
    </row>
    <row r="34" customFormat="false" ht="12.8" hidden="false" customHeight="false" outlineLevel="0" collapsed="false">
      <c r="A34" s="0" t="n">
        <v>81</v>
      </c>
      <c r="B34" s="0" t="n">
        <v>6746.16943897313</v>
      </c>
      <c r="C34" s="0" t="n">
        <v>11869559</v>
      </c>
    </row>
    <row r="35" customFormat="false" ht="12.8" hidden="false" customHeight="false" outlineLevel="0" collapsed="false">
      <c r="A35" s="0" t="n">
        <v>82</v>
      </c>
      <c r="B35" s="0" t="n">
        <v>6783.73739572055</v>
      </c>
      <c r="C35" s="0" t="n">
        <v>11954475</v>
      </c>
    </row>
    <row r="36" customFormat="false" ht="12.8" hidden="false" customHeight="false" outlineLevel="0" collapsed="false">
      <c r="A36" s="0" t="n">
        <v>83</v>
      </c>
      <c r="B36" s="0" t="n">
        <v>6823.31369354378</v>
      </c>
      <c r="C36" s="0" t="n">
        <v>11986199</v>
      </c>
    </row>
    <row r="37" customFormat="false" ht="12.8" hidden="false" customHeight="false" outlineLevel="0" collapsed="false">
      <c r="A37" s="0" t="n">
        <v>84</v>
      </c>
      <c r="B37" s="0" t="n">
        <v>6849.67179298476</v>
      </c>
      <c r="C37" s="0" t="n">
        <v>12055270</v>
      </c>
    </row>
    <row r="38" customFormat="false" ht="12.8" hidden="false" customHeight="false" outlineLevel="0" collapsed="false">
      <c r="A38" s="0" t="n">
        <v>85</v>
      </c>
      <c r="B38" s="0" t="n">
        <v>6907.69662997605</v>
      </c>
      <c r="C38" s="0" t="n">
        <v>12073367</v>
      </c>
    </row>
    <row r="39" customFormat="false" ht="12.8" hidden="false" customHeight="false" outlineLevel="0" collapsed="false">
      <c r="A39" s="0" t="n">
        <v>86</v>
      </c>
      <c r="B39" s="0" t="n">
        <v>6936.57190139034</v>
      </c>
      <c r="C39" s="0" t="n">
        <v>12130949</v>
      </c>
    </row>
    <row r="40" customFormat="false" ht="12.8" hidden="false" customHeight="false" outlineLevel="0" collapsed="false">
      <c r="A40" s="0" t="n">
        <v>87</v>
      </c>
      <c r="B40" s="0" t="n">
        <v>6937.36194264101</v>
      </c>
      <c r="C40" s="0" t="n">
        <v>12191285</v>
      </c>
    </row>
    <row r="41" customFormat="false" ht="12.8" hidden="false" customHeight="false" outlineLevel="0" collapsed="false">
      <c r="A41" s="0" t="n">
        <v>88</v>
      </c>
      <c r="B41" s="0" t="n">
        <v>6975.78335570497</v>
      </c>
      <c r="C41" s="0" t="n">
        <v>12234606</v>
      </c>
    </row>
    <row r="42" customFormat="false" ht="12.8" hidden="false" customHeight="false" outlineLevel="0" collapsed="false">
      <c r="A42" s="0" t="n">
        <v>89</v>
      </c>
      <c r="B42" s="0" t="n">
        <v>7001.22297149616</v>
      </c>
      <c r="C42" s="0" t="n">
        <v>12326093</v>
      </c>
    </row>
    <row r="43" customFormat="false" ht="12.8" hidden="false" customHeight="false" outlineLevel="0" collapsed="false">
      <c r="A43" s="0" t="n">
        <v>90</v>
      </c>
      <c r="B43" s="0" t="n">
        <v>7018.24864878392</v>
      </c>
      <c r="C43" s="0" t="n">
        <v>12390266</v>
      </c>
    </row>
    <row r="44" customFormat="false" ht="12.8" hidden="false" customHeight="false" outlineLevel="0" collapsed="false">
      <c r="A44" s="0" t="n">
        <v>91</v>
      </c>
      <c r="B44" s="0" t="n">
        <v>7028.60422798125</v>
      </c>
      <c r="C44" s="0" t="n">
        <v>12461061</v>
      </c>
    </row>
    <row r="45" customFormat="false" ht="12.8" hidden="false" customHeight="false" outlineLevel="0" collapsed="false">
      <c r="A45" s="0" t="n">
        <v>92</v>
      </c>
      <c r="B45" s="0" t="n">
        <v>7061.66344098997</v>
      </c>
      <c r="C45" s="0" t="n">
        <v>12500292</v>
      </c>
    </row>
    <row r="46" customFormat="false" ht="12.8" hidden="false" customHeight="false" outlineLevel="0" collapsed="false">
      <c r="A46" s="0" t="n">
        <v>93</v>
      </c>
      <c r="B46" s="0" t="n">
        <v>7123.96024678587</v>
      </c>
      <c r="C46" s="0" t="n">
        <v>12591434</v>
      </c>
    </row>
    <row r="47" customFormat="false" ht="12.8" hidden="false" customHeight="false" outlineLevel="0" collapsed="false">
      <c r="A47" s="0" t="n">
        <v>94</v>
      </c>
      <c r="B47" s="0" t="n">
        <v>7142.66515260253</v>
      </c>
      <c r="C47" s="0" t="n">
        <v>12627655</v>
      </c>
    </row>
    <row r="48" customFormat="false" ht="12.8" hidden="false" customHeight="false" outlineLevel="0" collapsed="false">
      <c r="A48" s="0" t="n">
        <v>95</v>
      </c>
      <c r="B48" s="0" t="n">
        <v>7153.06145861815</v>
      </c>
      <c r="C48" s="0" t="n">
        <v>12784830</v>
      </c>
    </row>
    <row r="49" customFormat="false" ht="12.8" hidden="false" customHeight="false" outlineLevel="0" collapsed="false">
      <c r="A49" s="0" t="n">
        <v>96</v>
      </c>
      <c r="B49" s="0" t="n">
        <v>7246.1260431671</v>
      </c>
      <c r="C49" s="0" t="n">
        <v>12710050</v>
      </c>
    </row>
    <row r="50" customFormat="false" ht="12.8" hidden="false" customHeight="false" outlineLevel="0" collapsed="false">
      <c r="A50" s="0" t="n">
        <v>97</v>
      </c>
      <c r="B50" s="0" t="n">
        <v>7275.42197717423</v>
      </c>
      <c r="C50" s="0" t="n">
        <v>12772697</v>
      </c>
    </row>
    <row r="51" customFormat="false" ht="12.8" hidden="false" customHeight="false" outlineLevel="0" collapsed="false">
      <c r="A51" s="0" t="n">
        <v>98</v>
      </c>
      <c r="B51" s="0" t="n">
        <v>7281.13391533129</v>
      </c>
      <c r="C51" s="0" t="n">
        <v>12846863</v>
      </c>
    </row>
    <row r="52" customFormat="false" ht="12.8" hidden="false" customHeight="false" outlineLevel="0" collapsed="false">
      <c r="A52" s="0" t="n">
        <v>99</v>
      </c>
      <c r="B52" s="0" t="n">
        <v>7307.42138239681</v>
      </c>
      <c r="C52" s="0" t="n">
        <v>12919958</v>
      </c>
    </row>
    <row r="53" customFormat="false" ht="12.8" hidden="false" customHeight="false" outlineLevel="0" collapsed="false">
      <c r="A53" s="0" t="n">
        <v>100</v>
      </c>
      <c r="B53" s="0" t="n">
        <v>7365.37970343629</v>
      </c>
      <c r="C53" s="0" t="n">
        <v>12938530</v>
      </c>
    </row>
    <row r="54" customFormat="false" ht="12.8" hidden="false" customHeight="false" outlineLevel="0" collapsed="false">
      <c r="A54" s="0" t="n">
        <v>101</v>
      </c>
      <c r="B54" s="0" t="n">
        <v>7404.47396826099</v>
      </c>
      <c r="C54" s="0" t="n">
        <v>13030218</v>
      </c>
    </row>
    <row r="55" customFormat="false" ht="12.8" hidden="false" customHeight="false" outlineLevel="0" collapsed="false">
      <c r="A55" s="0" t="n">
        <v>102</v>
      </c>
      <c r="B55" s="0" t="n">
        <v>7440.04694649987</v>
      </c>
      <c r="C55" s="0" t="n">
        <v>13028925</v>
      </c>
    </row>
    <row r="56" customFormat="false" ht="12.8" hidden="false" customHeight="false" outlineLevel="0" collapsed="false">
      <c r="A56" s="0" t="n">
        <v>103</v>
      </c>
      <c r="B56" s="0" t="n">
        <v>7426.67666411485</v>
      </c>
      <c r="C56" s="0" t="n">
        <v>13156381</v>
      </c>
    </row>
    <row r="57" customFormat="false" ht="12.8" hidden="false" customHeight="false" outlineLevel="0" collapsed="false">
      <c r="A57" s="0" t="n">
        <v>104</v>
      </c>
      <c r="B57" s="0" t="n">
        <v>7492.29539477759</v>
      </c>
      <c r="C57" s="0" t="n">
        <v>13220540</v>
      </c>
    </row>
    <row r="58" customFormat="false" ht="12.8" hidden="false" customHeight="false" outlineLevel="0" collapsed="false">
      <c r="A58" s="0" t="n">
        <v>105</v>
      </c>
      <c r="B58" s="0" t="n">
        <v>7524.32484425512</v>
      </c>
      <c r="C58" s="0" t="n">
        <v>13229486</v>
      </c>
    </row>
    <row r="59" customFormat="false" ht="12.8" hidden="false" customHeight="false" outlineLevel="0" collapsed="false">
      <c r="A59" s="0" t="n">
        <v>106</v>
      </c>
      <c r="B59" s="0" t="n">
        <v>7525.846803282</v>
      </c>
      <c r="C59" s="0" t="n">
        <v>13321230</v>
      </c>
    </row>
    <row r="60" customFormat="false" ht="12.8" hidden="false" customHeight="false" outlineLevel="0" collapsed="false">
      <c r="A60" s="0" t="n">
        <v>107</v>
      </c>
      <c r="B60" s="0" t="n">
        <v>7563.22139974664</v>
      </c>
      <c r="C60" s="0" t="n">
        <v>13337915</v>
      </c>
    </row>
    <row r="61" customFormat="false" ht="12.8" hidden="false" customHeight="false" outlineLevel="0" collapsed="false">
      <c r="A61" s="0" t="n">
        <v>108</v>
      </c>
      <c r="B61" s="0" t="n">
        <v>7635.15610746386</v>
      </c>
      <c r="C61" s="0" t="n">
        <v>13364825</v>
      </c>
    </row>
    <row r="62" customFormat="false" ht="12.8" hidden="false" customHeight="false" outlineLevel="0" collapsed="false">
      <c r="A62" s="0" t="n">
        <v>109</v>
      </c>
      <c r="B62" s="0" t="n">
        <v>7624.01005246329</v>
      </c>
      <c r="C62" s="0" t="n">
        <v>13508351</v>
      </c>
    </row>
    <row r="63" customFormat="false" ht="12.8" hidden="false" customHeight="false" outlineLevel="0" collapsed="false">
      <c r="A63" s="0" t="n">
        <v>110</v>
      </c>
      <c r="B63" s="0" t="n">
        <v>7680.72834066155</v>
      </c>
      <c r="C63" s="0" t="n">
        <v>13541888</v>
      </c>
    </row>
    <row r="64" customFormat="false" ht="12.8" hidden="false" customHeight="false" outlineLevel="0" collapsed="false">
      <c r="A64" s="0" t="n">
        <v>111</v>
      </c>
      <c r="B64" s="0" t="n">
        <v>7695.87010102938</v>
      </c>
      <c r="C64" s="0" t="n">
        <v>13631164</v>
      </c>
    </row>
    <row r="65" customFormat="false" ht="12.8" hidden="false" customHeight="false" outlineLevel="0" collapsed="false">
      <c r="A65" s="0" t="n">
        <v>112</v>
      </c>
      <c r="B65" s="0" t="n">
        <v>7734.7455447093</v>
      </c>
      <c r="C65" s="0" t="n">
        <v>13694672</v>
      </c>
    </row>
    <row r="66" customFormat="false" ht="12.8" hidden="false" customHeight="false" outlineLevel="0" collapsed="false">
      <c r="A66" s="0" t="n">
        <v>113</v>
      </c>
      <c r="B66" s="0" t="n">
        <v>7775.67173379584</v>
      </c>
      <c r="C66" s="0" t="n">
        <v>13690100</v>
      </c>
    </row>
    <row r="67" customFormat="false" ht="12.8" hidden="false" customHeight="false" outlineLevel="0" collapsed="false">
      <c r="A67" s="0" t="n">
        <v>114</v>
      </c>
      <c r="B67" s="0" t="n">
        <v>7808.78277060287</v>
      </c>
      <c r="C67" s="0" t="n">
        <v>13696128</v>
      </c>
    </row>
    <row r="68" customFormat="false" ht="12.8" hidden="false" customHeight="false" outlineLevel="0" collapsed="false">
      <c r="A68" s="0" t="n">
        <v>115</v>
      </c>
      <c r="B68" s="0" t="n">
        <v>7877.25208359106</v>
      </c>
      <c r="C68" s="0" t="n">
        <v>13706120</v>
      </c>
    </row>
    <row r="69" customFormat="false" ht="12.8" hidden="false" customHeight="false" outlineLevel="0" collapsed="false">
      <c r="A69" s="0" t="n">
        <v>116</v>
      </c>
      <c r="B69" s="0" t="n">
        <v>7885.43606589744</v>
      </c>
      <c r="C69" s="0" t="n">
        <v>13708021</v>
      </c>
    </row>
    <row r="70" customFormat="false" ht="12.8" hidden="false" customHeight="false" outlineLevel="0" collapsed="false">
      <c r="A70" s="0" t="n">
        <v>117</v>
      </c>
      <c r="B70" s="0" t="n">
        <v>7902.5695886055</v>
      </c>
      <c r="C70" s="0" t="n">
        <v>13769609</v>
      </c>
    </row>
    <row r="71" customFormat="false" ht="12.8" hidden="false" customHeight="false" outlineLevel="0" collapsed="false">
      <c r="A71" s="0" t="n">
        <v>118</v>
      </c>
      <c r="B71" s="0" t="n">
        <v>7946.21563571095</v>
      </c>
      <c r="C71" s="0" t="n">
        <v>13748783</v>
      </c>
    </row>
    <row r="72" customFormat="false" ht="12.8" hidden="false" customHeight="false" outlineLevel="0" collapsed="false">
      <c r="A72" s="0" t="n">
        <v>119</v>
      </c>
      <c r="B72" s="0" t="n">
        <v>7948.70280599167</v>
      </c>
      <c r="C72" s="0" t="n">
        <v>13842929</v>
      </c>
    </row>
    <row r="73" customFormat="false" ht="12.8" hidden="false" customHeight="false" outlineLevel="0" collapsed="false">
      <c r="A73" s="0" t="n">
        <v>120</v>
      </c>
      <c r="B73" s="0" t="n">
        <v>7991.11653175353</v>
      </c>
      <c r="C73" s="0" t="n">
        <v>13877408</v>
      </c>
    </row>
    <row r="74" customFormat="false" ht="12.8" hidden="false" customHeight="false" outlineLevel="0" collapsed="false">
      <c r="A74" s="0" t="n">
        <v>121</v>
      </c>
      <c r="B74" s="0" t="n">
        <v>8021.2807159479</v>
      </c>
      <c r="C74" s="0" t="n">
        <v>13898839</v>
      </c>
    </row>
    <row r="75" customFormat="false" ht="12.8" hidden="false" customHeight="false" outlineLevel="0" collapsed="false">
      <c r="A75" s="0" t="n">
        <v>122</v>
      </c>
      <c r="B75" s="0" t="n">
        <v>8052.20952505588</v>
      </c>
      <c r="C75" s="0" t="n">
        <v>13966059</v>
      </c>
    </row>
    <row r="76" customFormat="false" ht="12.8" hidden="false" customHeight="false" outlineLevel="0" collapsed="false">
      <c r="A76" s="0" t="n">
        <v>123</v>
      </c>
      <c r="B76" s="0" t="n">
        <v>8055.27744202369</v>
      </c>
      <c r="C76" s="0" t="n">
        <v>14022641</v>
      </c>
    </row>
    <row r="77" customFormat="false" ht="12.8" hidden="false" customHeight="false" outlineLevel="0" collapsed="false">
      <c r="A77" s="0" t="n">
        <v>124</v>
      </c>
      <c r="B77" s="0" t="n">
        <v>8089.73571862133</v>
      </c>
      <c r="C77" s="0" t="n">
        <v>13979813</v>
      </c>
    </row>
    <row r="78" customFormat="false" ht="12.8" hidden="false" customHeight="false" outlineLevel="0" collapsed="false">
      <c r="A78" s="0" t="n">
        <v>125</v>
      </c>
      <c r="B78" s="0" t="n">
        <v>8129.02767079601</v>
      </c>
      <c r="C78" s="0" t="n">
        <v>14094551</v>
      </c>
    </row>
    <row r="79" customFormat="false" ht="12.8" hidden="false" customHeight="false" outlineLevel="0" collapsed="false">
      <c r="A79" s="0" t="n">
        <v>126</v>
      </c>
      <c r="B79" s="0" t="n">
        <v>8164.23175025466</v>
      </c>
      <c r="C79" s="0" t="n">
        <v>14198002</v>
      </c>
    </row>
    <row r="80" customFormat="false" ht="12.8" hidden="false" customHeight="false" outlineLevel="0" collapsed="false">
      <c r="A80" s="0" t="n">
        <v>127</v>
      </c>
      <c r="B80" s="0" t="n">
        <v>8212.25714156576</v>
      </c>
      <c r="C80" s="0" t="n">
        <v>14178933</v>
      </c>
    </row>
    <row r="81" customFormat="false" ht="12.8" hidden="false" customHeight="false" outlineLevel="0" collapsed="false">
      <c r="A81" s="0" t="n">
        <v>128</v>
      </c>
      <c r="B81" s="0" t="n">
        <v>8231.55718521546</v>
      </c>
      <c r="C81" s="0" t="n">
        <v>14225219</v>
      </c>
    </row>
    <row r="82" customFormat="false" ht="12.8" hidden="false" customHeight="false" outlineLevel="0" collapsed="false">
      <c r="A82" s="0" t="n">
        <v>129</v>
      </c>
      <c r="B82" s="0" t="n">
        <v>8267.58306831081</v>
      </c>
      <c r="C82" s="0" t="n">
        <v>14267815</v>
      </c>
    </row>
    <row r="83" customFormat="false" ht="12.8" hidden="false" customHeight="false" outlineLevel="0" collapsed="false">
      <c r="A83" s="0" t="n">
        <v>130</v>
      </c>
      <c r="B83" s="0" t="n">
        <v>8293.84288669709</v>
      </c>
      <c r="C83" s="0" t="n">
        <v>14333823</v>
      </c>
    </row>
    <row r="84" customFormat="false" ht="12.8" hidden="false" customHeight="false" outlineLevel="0" collapsed="false">
      <c r="A84" s="0" t="n">
        <v>131</v>
      </c>
      <c r="B84" s="0" t="n">
        <v>8314.61633391525</v>
      </c>
      <c r="C84" s="0" t="n">
        <v>14325764</v>
      </c>
    </row>
    <row r="85" customFormat="false" ht="12.8" hidden="false" customHeight="false" outlineLevel="0" collapsed="false">
      <c r="A85" s="0" t="n">
        <v>132</v>
      </c>
      <c r="B85" s="0" t="n">
        <v>8322.14133242375</v>
      </c>
      <c r="C85" s="0" t="n">
        <v>14348141</v>
      </c>
    </row>
    <row r="86" customFormat="false" ht="12.8" hidden="false" customHeight="false" outlineLevel="0" collapsed="false">
      <c r="A86" s="0" t="n">
        <v>133</v>
      </c>
      <c r="B86" s="0" t="n">
        <v>8343.82927323611</v>
      </c>
      <c r="C86" s="0" t="n">
        <v>14424073</v>
      </c>
    </row>
    <row r="87" customFormat="false" ht="12.8" hidden="false" customHeight="false" outlineLevel="0" collapsed="false">
      <c r="A87" s="0" t="n">
        <v>134</v>
      </c>
      <c r="B87" s="0" t="n">
        <v>8382.62339300181</v>
      </c>
      <c r="C87" s="0" t="n">
        <v>14482852</v>
      </c>
    </row>
    <row r="88" customFormat="false" ht="12.8" hidden="false" customHeight="false" outlineLevel="0" collapsed="false">
      <c r="A88" s="0" t="n">
        <v>135</v>
      </c>
      <c r="B88" s="0" t="n">
        <v>8425.7566384331</v>
      </c>
      <c r="C88" s="0" t="n">
        <v>14524926</v>
      </c>
    </row>
    <row r="89" customFormat="false" ht="12.8" hidden="false" customHeight="false" outlineLevel="0" collapsed="false">
      <c r="A89" s="0" t="n">
        <v>136</v>
      </c>
      <c r="B89" s="0" t="n">
        <v>8460.69145023095</v>
      </c>
      <c r="C89" s="0" t="n">
        <v>14581101</v>
      </c>
    </row>
    <row r="90" customFormat="false" ht="12.8" hidden="false" customHeight="false" outlineLevel="0" collapsed="false">
      <c r="A90" s="0" t="n">
        <v>137</v>
      </c>
      <c r="B90" s="0" t="n">
        <v>8523.29682028026</v>
      </c>
      <c r="C90" s="0" t="n">
        <v>14579571</v>
      </c>
    </row>
    <row r="91" customFormat="false" ht="12.8" hidden="false" customHeight="false" outlineLevel="0" collapsed="false">
      <c r="A91" s="0" t="n">
        <v>138</v>
      </c>
      <c r="B91" s="0" t="n">
        <v>8522.17709653091</v>
      </c>
      <c r="C91" s="0" t="n">
        <v>14611538</v>
      </c>
    </row>
    <row r="92" customFormat="false" ht="12.8" hidden="false" customHeight="false" outlineLevel="0" collapsed="false">
      <c r="A92" s="0" t="n">
        <v>139</v>
      </c>
      <c r="B92" s="0" t="n">
        <v>8565.26072617539</v>
      </c>
      <c r="C92" s="0" t="n">
        <v>14693640</v>
      </c>
    </row>
    <row r="93" customFormat="false" ht="12.8" hidden="false" customHeight="false" outlineLevel="0" collapsed="false">
      <c r="A93" s="0" t="n">
        <v>140</v>
      </c>
      <c r="B93" s="0" t="n">
        <v>8590.05960229557</v>
      </c>
      <c r="C93" s="0" t="n">
        <v>14730491</v>
      </c>
    </row>
    <row r="94" customFormat="false" ht="12.8" hidden="false" customHeight="false" outlineLevel="0" collapsed="false">
      <c r="A94" s="0" t="n">
        <v>141</v>
      </c>
      <c r="B94" s="0" t="n">
        <v>8618.95352134715</v>
      </c>
      <c r="C94" s="0" t="n">
        <v>14781770</v>
      </c>
    </row>
    <row r="95" customFormat="false" ht="12.8" hidden="false" customHeight="false" outlineLevel="0" collapsed="false">
      <c r="A95" s="0" t="n">
        <v>142</v>
      </c>
      <c r="B95" s="0" t="n">
        <v>8652.53598671495</v>
      </c>
      <c r="C95" s="0" t="n">
        <v>14791893</v>
      </c>
    </row>
    <row r="96" customFormat="false" ht="12.8" hidden="false" customHeight="false" outlineLevel="0" collapsed="false">
      <c r="A96" s="0" t="n">
        <v>143</v>
      </c>
      <c r="B96" s="0" t="n">
        <v>8702.76453045698</v>
      </c>
      <c r="C96" s="0" t="n">
        <v>14810927</v>
      </c>
    </row>
    <row r="97" customFormat="false" ht="12.8" hidden="false" customHeight="false" outlineLevel="0" collapsed="false">
      <c r="A97" s="0" t="n">
        <v>144</v>
      </c>
      <c r="B97" s="0" t="n">
        <v>8704.99766135879</v>
      </c>
      <c r="C97" s="0" t="n">
        <v>14888417</v>
      </c>
    </row>
    <row r="98" customFormat="false" ht="12.8" hidden="false" customHeight="false" outlineLevel="0" collapsed="false">
      <c r="A98" s="0" t="n">
        <v>145</v>
      </c>
      <c r="B98" s="0" t="n">
        <v>8771.56494201376</v>
      </c>
      <c r="C98" s="0" t="n">
        <v>14890615</v>
      </c>
    </row>
    <row r="99" customFormat="false" ht="12.8" hidden="false" customHeight="false" outlineLevel="0" collapsed="false">
      <c r="A99" s="0" t="n">
        <v>146</v>
      </c>
      <c r="B99" s="0" t="n">
        <v>8774.08862642479</v>
      </c>
      <c r="C99" s="0" t="n">
        <v>14947209</v>
      </c>
    </row>
    <row r="100" customFormat="false" ht="12.8" hidden="false" customHeight="false" outlineLevel="0" collapsed="false">
      <c r="A100" s="0" t="n">
        <v>147</v>
      </c>
      <c r="B100" s="0" t="n">
        <v>8819.8929886305</v>
      </c>
      <c r="C100" s="0" t="n">
        <v>14957680</v>
      </c>
    </row>
    <row r="101" customFormat="false" ht="12.8" hidden="false" customHeight="false" outlineLevel="0" collapsed="false">
      <c r="A101" s="0" t="n">
        <v>148</v>
      </c>
      <c r="B101" s="0" t="n">
        <v>8855.61759239027</v>
      </c>
      <c r="C101" s="0" t="n">
        <v>15046091</v>
      </c>
    </row>
    <row r="102" customFormat="false" ht="12.8" hidden="false" customHeight="false" outlineLevel="0" collapsed="false">
      <c r="A102" s="0" t="n">
        <v>149</v>
      </c>
      <c r="B102" s="0" t="n">
        <v>8878.15243365786</v>
      </c>
      <c r="C102" s="0" t="n">
        <v>15090188</v>
      </c>
    </row>
    <row r="103" customFormat="false" ht="12.8" hidden="false" customHeight="false" outlineLevel="0" collapsed="false">
      <c r="A103" s="0" t="n">
        <v>150</v>
      </c>
      <c r="B103" s="0" t="n">
        <v>8899.52183205082</v>
      </c>
      <c r="C103" s="0" t="n">
        <v>15155937</v>
      </c>
    </row>
    <row r="104" customFormat="false" ht="12.8" hidden="false" customHeight="false" outlineLevel="0" collapsed="false">
      <c r="A104" s="0" t="n">
        <v>151</v>
      </c>
      <c r="B104" s="0" t="n">
        <v>8896.46435804686</v>
      </c>
      <c r="C104" s="0" t="n">
        <v>15212206</v>
      </c>
    </row>
    <row r="105" customFormat="false" ht="12.8" hidden="false" customHeight="false" outlineLevel="0" collapsed="false">
      <c r="A105" s="0" t="n">
        <v>152</v>
      </c>
      <c r="B105" s="0" t="n">
        <v>8942.10246624388</v>
      </c>
      <c r="C105" s="0" t="n">
        <v>15207515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2.1093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235</v>
      </c>
      <c r="B1" s="0" t="s">
        <v>236</v>
      </c>
      <c r="C1" s="0" t="s">
        <v>237</v>
      </c>
    </row>
    <row r="2" customFormat="false" ht="12.8" hidden="false" customHeight="false" outlineLevel="0" collapsed="false">
      <c r="A2" s="0" t="n">
        <v>49</v>
      </c>
      <c r="B2" s="0" t="n">
        <v>6432.95581308484</v>
      </c>
      <c r="C2" s="0" t="n">
        <v>10892025</v>
      </c>
    </row>
    <row r="3" customFormat="false" ht="12.8" hidden="false" customHeight="false" outlineLevel="0" collapsed="false">
      <c r="A3" s="0" t="n">
        <v>50</v>
      </c>
      <c r="B3" s="0" t="n">
        <v>6756.43357892291</v>
      </c>
      <c r="C3" s="0" t="n">
        <v>11018522</v>
      </c>
    </row>
    <row r="4" customFormat="false" ht="12.8" hidden="false" customHeight="false" outlineLevel="0" collapsed="false">
      <c r="A4" s="0" t="n">
        <v>51</v>
      </c>
      <c r="B4" s="0" t="n">
        <v>7078.05085021381</v>
      </c>
      <c r="C4" s="0" t="n">
        <v>10968377</v>
      </c>
    </row>
    <row r="5" customFormat="false" ht="12.8" hidden="false" customHeight="false" outlineLevel="0" collapsed="false">
      <c r="A5" s="0" t="n">
        <v>52</v>
      </c>
      <c r="B5" s="0" t="n">
        <v>7058.01967748783</v>
      </c>
      <c r="C5" s="0" t="n">
        <v>11042140</v>
      </c>
    </row>
    <row r="6" customFormat="false" ht="12.8" hidden="false" customHeight="false" outlineLevel="0" collapsed="false">
      <c r="A6" s="0" t="n">
        <v>53</v>
      </c>
      <c r="B6" s="0" t="n">
        <v>6667.33976723902</v>
      </c>
      <c r="C6" s="0" t="n">
        <v>11050536</v>
      </c>
    </row>
    <row r="7" customFormat="false" ht="12.8" hidden="false" customHeight="false" outlineLevel="0" collapsed="false">
      <c r="A7" s="0" t="n">
        <v>54</v>
      </c>
      <c r="B7" s="0" t="n">
        <v>6491.33335148956</v>
      </c>
      <c r="C7" s="0" t="n">
        <v>11069250</v>
      </c>
    </row>
    <row r="8" customFormat="false" ht="12.8" hidden="false" customHeight="false" outlineLevel="0" collapsed="false">
      <c r="A8" s="0" t="n">
        <v>55</v>
      </c>
      <c r="B8" s="0" t="n">
        <v>6555.04048268191</v>
      </c>
      <c r="C8" s="0" t="n">
        <v>11180372</v>
      </c>
    </row>
    <row r="9" customFormat="false" ht="12.8" hidden="false" customHeight="false" outlineLevel="0" collapsed="false">
      <c r="A9" s="0" t="n">
        <v>56</v>
      </c>
      <c r="B9" s="0" t="n">
        <v>6632.17373407298</v>
      </c>
      <c r="C9" s="0" t="n">
        <v>11199265</v>
      </c>
    </row>
    <row r="10" customFormat="false" ht="12.8" hidden="false" customHeight="false" outlineLevel="0" collapsed="false">
      <c r="A10" s="0" t="n">
        <v>57</v>
      </c>
      <c r="B10" s="0" t="n">
        <v>6734.70062742595</v>
      </c>
      <c r="C10" s="0" t="n">
        <v>11094069</v>
      </c>
    </row>
    <row r="11" customFormat="false" ht="12.8" hidden="false" customHeight="false" outlineLevel="0" collapsed="false">
      <c r="A11" s="0" t="n">
        <v>58</v>
      </c>
      <c r="B11" s="0" t="n">
        <v>6701.96580105074</v>
      </c>
      <c r="C11" s="0" t="n">
        <v>11267029</v>
      </c>
    </row>
    <row r="12" customFormat="false" ht="12.8" hidden="false" customHeight="false" outlineLevel="0" collapsed="false">
      <c r="A12" s="0" t="n">
        <v>59</v>
      </c>
      <c r="B12" s="0" t="n">
        <v>6834.5291797154</v>
      </c>
      <c r="C12" s="0" t="n">
        <v>11480136</v>
      </c>
    </row>
    <row r="13" customFormat="false" ht="12.8" hidden="false" customHeight="false" outlineLevel="0" collapsed="false">
      <c r="A13" s="0" t="n">
        <v>60</v>
      </c>
      <c r="B13" s="0" t="n">
        <v>6831.76913075884</v>
      </c>
      <c r="C13" s="0" t="n">
        <v>11579909</v>
      </c>
    </row>
    <row r="14" customFormat="false" ht="12.8" hidden="false" customHeight="false" outlineLevel="0" collapsed="false">
      <c r="A14" s="0" t="n">
        <v>61</v>
      </c>
      <c r="B14" s="0" t="n">
        <v>6789.76485539962</v>
      </c>
      <c r="C14" s="0" t="n">
        <v>11497914</v>
      </c>
    </row>
    <row r="15" customFormat="false" ht="12.8" hidden="false" customHeight="false" outlineLevel="0" collapsed="false">
      <c r="A15" s="0" t="n">
        <v>62</v>
      </c>
      <c r="B15" s="0" t="n">
        <v>6709.64745113228</v>
      </c>
      <c r="C15" s="0" t="n">
        <v>11454626</v>
      </c>
    </row>
    <row r="16" customFormat="false" ht="12.8" hidden="false" customHeight="false" outlineLevel="0" collapsed="false">
      <c r="A16" s="0" t="n">
        <v>63</v>
      </c>
      <c r="B16" s="0" t="n">
        <v>6341.72956125173</v>
      </c>
      <c r="C16" s="0" t="n">
        <v>11584007</v>
      </c>
    </row>
    <row r="17" customFormat="false" ht="12.8" hidden="false" customHeight="false" outlineLevel="0" collapsed="false">
      <c r="A17" s="0" t="n">
        <v>64</v>
      </c>
      <c r="B17" s="0" t="n">
        <v>6044.1777289778</v>
      </c>
      <c r="C17" s="0" t="n">
        <v>11550412</v>
      </c>
    </row>
    <row r="18" customFormat="false" ht="12.8" hidden="false" customHeight="false" outlineLevel="0" collapsed="false">
      <c r="A18" s="0" t="n">
        <v>65</v>
      </c>
      <c r="B18" s="0" t="n">
        <v>6009.71845284106</v>
      </c>
      <c r="C18" s="0" t="n">
        <v>11444480</v>
      </c>
    </row>
    <row r="19" customFormat="false" ht="12.8" hidden="false" customHeight="false" outlineLevel="0" collapsed="false">
      <c r="A19" s="0" t="n">
        <v>66</v>
      </c>
      <c r="B19" s="0" t="n">
        <v>5955.74185556688</v>
      </c>
      <c r="C19" s="0" t="n">
        <v>11554378</v>
      </c>
    </row>
    <row r="20" customFormat="false" ht="12.8" hidden="false" customHeight="false" outlineLevel="0" collapsed="false">
      <c r="A20" s="0" t="n">
        <v>67</v>
      </c>
      <c r="B20" s="0" t="n">
        <v>5853.55338883486</v>
      </c>
      <c r="C20" s="0" t="n">
        <v>11614513</v>
      </c>
    </row>
    <row r="21" customFormat="false" ht="12.8" hidden="false" customHeight="false" outlineLevel="0" collapsed="false">
      <c r="A21" s="0" t="n">
        <v>68</v>
      </c>
      <c r="B21" s="0" t="n">
        <v>5679.1478127964</v>
      </c>
      <c r="C21" s="0" t="n">
        <v>11654037</v>
      </c>
    </row>
    <row r="22" customFormat="false" ht="12.8" hidden="false" customHeight="false" outlineLevel="0" collapsed="false">
      <c r="A22" s="0" t="n">
        <v>69</v>
      </c>
      <c r="B22" s="0" t="n">
        <v>5987.4537603861</v>
      </c>
      <c r="C22" s="0" t="n">
        <v>11459125</v>
      </c>
    </row>
    <row r="23" customFormat="false" ht="12.8" hidden="false" customHeight="false" outlineLevel="0" collapsed="false">
      <c r="A23" s="0" t="n">
        <v>70</v>
      </c>
      <c r="B23" s="0" t="n">
        <v>6406.04690793818</v>
      </c>
      <c r="C23" s="0" t="n">
        <v>9344932</v>
      </c>
    </row>
    <row r="24" customFormat="false" ht="12.8" hidden="false" customHeight="false" outlineLevel="0" collapsed="false">
      <c r="A24" s="0" t="n">
        <v>71</v>
      </c>
      <c r="B24" s="0" t="n">
        <v>6099.20934338815</v>
      </c>
      <c r="C24" s="0" t="n">
        <v>9833529</v>
      </c>
    </row>
    <row r="25" customFormat="false" ht="12.8" hidden="false" customHeight="false" outlineLevel="0" collapsed="false">
      <c r="A25" s="0" t="n">
        <v>72</v>
      </c>
      <c r="B25" s="0" t="n">
        <v>5989.78897621345</v>
      </c>
      <c r="C25" s="0" t="n">
        <v>10346870</v>
      </c>
    </row>
    <row r="26" customFormat="false" ht="12.8" hidden="false" customHeight="false" outlineLevel="0" collapsed="false">
      <c r="A26" s="0" t="n">
        <v>73</v>
      </c>
      <c r="B26" s="0" t="n">
        <v>5870.31053640182</v>
      </c>
      <c r="C26" s="0" t="n">
        <v>10799194</v>
      </c>
    </row>
    <row r="27" customFormat="false" ht="12.8" hidden="false" customHeight="false" outlineLevel="0" collapsed="false">
      <c r="A27" s="0" t="n">
        <v>74</v>
      </c>
      <c r="B27" s="0" t="n">
        <v>5861.19210876101</v>
      </c>
      <c r="C27" s="0" t="n">
        <v>11079402</v>
      </c>
    </row>
    <row r="28" customFormat="false" ht="12.8" hidden="false" customHeight="false" outlineLevel="0" collapsed="false">
      <c r="A28" s="0" t="n">
        <v>75</v>
      </c>
      <c r="B28" s="0" t="n">
        <v>5806.96654872282</v>
      </c>
      <c r="C28" s="0" t="n">
        <v>11518692</v>
      </c>
    </row>
    <row r="29" customFormat="false" ht="12.8" hidden="false" customHeight="false" outlineLevel="0" collapsed="false">
      <c r="A29" s="0" t="n">
        <v>76</v>
      </c>
      <c r="B29" s="0" t="n">
        <v>5863.26324694265</v>
      </c>
      <c r="C29" s="0" t="n">
        <v>11612813</v>
      </c>
    </row>
    <row r="30" customFormat="false" ht="12.8" hidden="false" customHeight="false" outlineLevel="0" collapsed="false">
      <c r="A30" s="0" t="n">
        <v>77</v>
      </c>
      <c r="B30" s="0" t="n">
        <v>5897.52452768741</v>
      </c>
      <c r="C30" s="0" t="n">
        <v>11576804</v>
      </c>
    </row>
    <row r="31" customFormat="false" ht="12.8" hidden="false" customHeight="false" outlineLevel="0" collapsed="false">
      <c r="A31" s="0" t="n">
        <v>78</v>
      </c>
      <c r="B31" s="0" t="n">
        <v>5926.10429193487</v>
      </c>
      <c r="C31" s="0" t="n">
        <v>11656890</v>
      </c>
    </row>
    <row r="32" customFormat="false" ht="12.8" hidden="false" customHeight="false" outlineLevel="0" collapsed="false">
      <c r="A32" s="0" t="n">
        <v>79</v>
      </c>
      <c r="B32" s="0" t="n">
        <v>5933.106270149</v>
      </c>
      <c r="C32" s="0" t="n">
        <v>11674108</v>
      </c>
    </row>
    <row r="33" customFormat="false" ht="12.8" hidden="false" customHeight="false" outlineLevel="0" collapsed="false">
      <c r="A33" s="0" t="n">
        <v>80</v>
      </c>
      <c r="B33" s="0" t="n">
        <v>5956.44277265208</v>
      </c>
      <c r="C33" s="0" t="n">
        <v>11701230</v>
      </c>
    </row>
    <row r="34" customFormat="false" ht="12.8" hidden="false" customHeight="false" outlineLevel="0" collapsed="false">
      <c r="A34" s="0" t="n">
        <v>81</v>
      </c>
      <c r="B34" s="0" t="n">
        <v>5958.12466400225</v>
      </c>
      <c r="C34" s="0" t="n">
        <v>11754216</v>
      </c>
    </row>
    <row r="35" customFormat="false" ht="12.8" hidden="false" customHeight="false" outlineLevel="0" collapsed="false">
      <c r="A35" s="0" t="n">
        <v>82</v>
      </c>
      <c r="B35" s="0" t="n">
        <v>5959.59105228831</v>
      </c>
      <c r="C35" s="0" t="n">
        <v>11840328</v>
      </c>
    </row>
    <row r="36" customFormat="false" ht="12.8" hidden="false" customHeight="false" outlineLevel="0" collapsed="false">
      <c r="A36" s="0" t="n">
        <v>83</v>
      </c>
      <c r="B36" s="0" t="n">
        <v>5990.96279772013</v>
      </c>
      <c r="C36" s="0" t="n">
        <v>11828714</v>
      </c>
    </row>
    <row r="37" customFormat="false" ht="12.8" hidden="false" customHeight="false" outlineLevel="0" collapsed="false">
      <c r="A37" s="0" t="n">
        <v>84</v>
      </c>
      <c r="B37" s="0" t="n">
        <v>6001.211699049</v>
      </c>
      <c r="C37" s="0" t="n">
        <v>11872845</v>
      </c>
    </row>
    <row r="38" customFormat="false" ht="12.8" hidden="false" customHeight="false" outlineLevel="0" collapsed="false">
      <c r="A38" s="0" t="n">
        <v>85</v>
      </c>
      <c r="B38" s="0" t="n">
        <v>6034.60456481834</v>
      </c>
      <c r="C38" s="0" t="n">
        <v>11946204</v>
      </c>
    </row>
    <row r="39" customFormat="false" ht="12.8" hidden="false" customHeight="false" outlineLevel="0" collapsed="false">
      <c r="A39" s="0" t="n">
        <v>86</v>
      </c>
      <c r="B39" s="0" t="n">
        <v>6044.9950235051</v>
      </c>
      <c r="C39" s="0" t="n">
        <v>11898272</v>
      </c>
    </row>
    <row r="40" customFormat="false" ht="12.8" hidden="false" customHeight="false" outlineLevel="0" collapsed="false">
      <c r="A40" s="0" t="n">
        <v>87</v>
      </c>
      <c r="B40" s="0" t="n">
        <v>6031.13319749655</v>
      </c>
      <c r="C40" s="0" t="n">
        <v>11924970</v>
      </c>
    </row>
    <row r="41" customFormat="false" ht="12.8" hidden="false" customHeight="false" outlineLevel="0" collapsed="false">
      <c r="A41" s="0" t="n">
        <v>88</v>
      </c>
      <c r="B41" s="0" t="n">
        <v>6049.55803950894</v>
      </c>
      <c r="C41" s="0" t="n">
        <v>12021392</v>
      </c>
    </row>
    <row r="42" customFormat="false" ht="12.8" hidden="false" customHeight="false" outlineLevel="0" collapsed="false">
      <c r="A42" s="0" t="n">
        <v>89</v>
      </c>
      <c r="B42" s="0" t="n">
        <v>6071.41139684433</v>
      </c>
      <c r="C42" s="0" t="n">
        <v>12054165</v>
      </c>
    </row>
    <row r="43" customFormat="false" ht="12.8" hidden="false" customHeight="false" outlineLevel="0" collapsed="false">
      <c r="A43" s="0" t="n">
        <v>90</v>
      </c>
      <c r="B43" s="0" t="n">
        <v>6077.01502443281</v>
      </c>
      <c r="C43" s="0" t="n">
        <v>12087750</v>
      </c>
    </row>
    <row r="44" customFormat="false" ht="12.8" hidden="false" customHeight="false" outlineLevel="0" collapsed="false">
      <c r="A44" s="0" t="n">
        <v>91</v>
      </c>
      <c r="B44" s="0" t="n">
        <v>6074.54283889868</v>
      </c>
      <c r="C44" s="0" t="n">
        <v>12142889</v>
      </c>
    </row>
    <row r="45" customFormat="false" ht="12.8" hidden="false" customHeight="false" outlineLevel="0" collapsed="false">
      <c r="A45" s="0" t="n">
        <v>92</v>
      </c>
      <c r="B45" s="0" t="n">
        <v>6112.28209526332</v>
      </c>
      <c r="C45" s="0" t="n">
        <v>12144796</v>
      </c>
    </row>
    <row r="46" customFormat="false" ht="12.8" hidden="false" customHeight="false" outlineLevel="0" collapsed="false">
      <c r="A46" s="0" t="n">
        <v>93</v>
      </c>
      <c r="B46" s="0" t="n">
        <v>6099.02729598234</v>
      </c>
      <c r="C46" s="0" t="n">
        <v>12187073</v>
      </c>
    </row>
    <row r="47" customFormat="false" ht="12.8" hidden="false" customHeight="false" outlineLevel="0" collapsed="false">
      <c r="A47" s="0" t="n">
        <v>94</v>
      </c>
      <c r="B47" s="0" t="n">
        <v>6097.11449259756</v>
      </c>
      <c r="C47" s="0" t="n">
        <v>12213421</v>
      </c>
    </row>
    <row r="48" customFormat="false" ht="12.8" hidden="false" customHeight="false" outlineLevel="0" collapsed="false">
      <c r="A48" s="0" t="n">
        <v>95</v>
      </c>
      <c r="B48" s="0" t="n">
        <v>6114.83184483845</v>
      </c>
      <c r="C48" s="0" t="n">
        <v>12228299</v>
      </c>
    </row>
    <row r="49" customFormat="false" ht="12.8" hidden="false" customHeight="false" outlineLevel="0" collapsed="false">
      <c r="A49" s="0" t="n">
        <v>96</v>
      </c>
      <c r="B49" s="0" t="n">
        <v>6145.75530029992</v>
      </c>
      <c r="C49" s="0" t="n">
        <v>12306365</v>
      </c>
    </row>
    <row r="50" customFormat="false" ht="12.8" hidden="false" customHeight="false" outlineLevel="0" collapsed="false">
      <c r="A50" s="0" t="n">
        <v>97</v>
      </c>
      <c r="B50" s="0" t="n">
        <v>6165.46909303983</v>
      </c>
      <c r="C50" s="0" t="n">
        <v>12283321</v>
      </c>
    </row>
    <row r="51" customFormat="false" ht="12.8" hidden="false" customHeight="false" outlineLevel="0" collapsed="false">
      <c r="A51" s="0" t="n">
        <v>98</v>
      </c>
      <c r="B51" s="0" t="n">
        <v>6181.94148525075</v>
      </c>
      <c r="C51" s="0" t="n">
        <v>12245186</v>
      </c>
    </row>
    <row r="52" customFormat="false" ht="12.8" hidden="false" customHeight="false" outlineLevel="0" collapsed="false">
      <c r="A52" s="0" t="n">
        <v>99</v>
      </c>
      <c r="B52" s="0" t="n">
        <v>6184.80555067724</v>
      </c>
      <c r="C52" s="0" t="n">
        <v>12359705</v>
      </c>
    </row>
    <row r="53" customFormat="false" ht="12.8" hidden="false" customHeight="false" outlineLevel="0" collapsed="false">
      <c r="A53" s="0" t="n">
        <v>100</v>
      </c>
      <c r="B53" s="0" t="n">
        <v>6179.53135858629</v>
      </c>
      <c r="C53" s="0" t="n">
        <v>12460751</v>
      </c>
    </row>
    <row r="54" customFormat="false" ht="12.8" hidden="false" customHeight="false" outlineLevel="0" collapsed="false">
      <c r="A54" s="0" t="n">
        <v>101</v>
      </c>
      <c r="B54" s="0" t="n">
        <v>6189.62274648576</v>
      </c>
      <c r="C54" s="0" t="n">
        <v>12518751</v>
      </c>
    </row>
    <row r="55" customFormat="false" ht="12.8" hidden="false" customHeight="false" outlineLevel="0" collapsed="false">
      <c r="A55" s="0" t="n">
        <v>102</v>
      </c>
      <c r="B55" s="0" t="n">
        <v>6201.97650251003</v>
      </c>
      <c r="C55" s="0" t="n">
        <v>12523008</v>
      </c>
    </row>
    <row r="56" customFormat="false" ht="12.8" hidden="false" customHeight="false" outlineLevel="0" collapsed="false">
      <c r="A56" s="0" t="n">
        <v>103</v>
      </c>
      <c r="B56" s="0" t="n">
        <v>6218.47940381057</v>
      </c>
      <c r="C56" s="0" t="n">
        <v>12585784</v>
      </c>
    </row>
    <row r="57" customFormat="false" ht="12.8" hidden="false" customHeight="false" outlineLevel="0" collapsed="false">
      <c r="A57" s="0" t="n">
        <v>104</v>
      </c>
      <c r="B57" s="0" t="n">
        <v>6226.89428157941</v>
      </c>
      <c r="C57" s="0" t="n">
        <v>12597928</v>
      </c>
    </row>
    <row r="58" customFormat="false" ht="12.8" hidden="false" customHeight="false" outlineLevel="0" collapsed="false">
      <c r="A58" s="0" t="n">
        <v>105</v>
      </c>
      <c r="B58" s="0" t="n">
        <v>6210.67165293556</v>
      </c>
      <c r="C58" s="0" t="n">
        <v>12662998</v>
      </c>
    </row>
    <row r="59" customFormat="false" ht="12.8" hidden="false" customHeight="false" outlineLevel="0" collapsed="false">
      <c r="A59" s="0" t="n">
        <v>106</v>
      </c>
      <c r="B59" s="0" t="n">
        <v>6208.20454783864</v>
      </c>
      <c r="C59" s="0" t="n">
        <v>12640857</v>
      </c>
    </row>
    <row r="60" customFormat="false" ht="12.8" hidden="false" customHeight="false" outlineLevel="0" collapsed="false">
      <c r="A60" s="0" t="n">
        <v>107</v>
      </c>
      <c r="B60" s="0" t="n">
        <v>6221.24768545592</v>
      </c>
      <c r="C60" s="0" t="n">
        <v>12631246</v>
      </c>
    </row>
    <row r="61" customFormat="false" ht="12.8" hidden="false" customHeight="false" outlineLevel="0" collapsed="false">
      <c r="A61" s="0" t="n">
        <v>108</v>
      </c>
      <c r="B61" s="0" t="n">
        <v>6242.36726876114</v>
      </c>
      <c r="C61" s="0" t="n">
        <v>12680123</v>
      </c>
    </row>
    <row r="62" customFormat="false" ht="12.8" hidden="false" customHeight="false" outlineLevel="0" collapsed="false">
      <c r="A62" s="0" t="n">
        <v>109</v>
      </c>
      <c r="B62" s="0" t="n">
        <v>6238.86912116313</v>
      </c>
      <c r="C62" s="0" t="n">
        <v>12726951</v>
      </c>
    </row>
    <row r="63" customFormat="false" ht="12.8" hidden="false" customHeight="false" outlineLevel="0" collapsed="false">
      <c r="A63" s="0" t="n">
        <v>110</v>
      </c>
      <c r="B63" s="0" t="n">
        <v>6258.15208184344</v>
      </c>
      <c r="C63" s="0" t="n">
        <v>12750529</v>
      </c>
    </row>
    <row r="64" customFormat="false" ht="12.8" hidden="false" customHeight="false" outlineLevel="0" collapsed="false">
      <c r="A64" s="0" t="n">
        <v>111</v>
      </c>
      <c r="B64" s="0" t="n">
        <v>6260.82828718641</v>
      </c>
      <c r="C64" s="0" t="n">
        <v>12788189</v>
      </c>
    </row>
    <row r="65" customFormat="false" ht="12.8" hidden="false" customHeight="false" outlineLevel="0" collapsed="false">
      <c r="A65" s="0" t="n">
        <v>112</v>
      </c>
      <c r="B65" s="0" t="n">
        <v>6270.38142274056</v>
      </c>
      <c r="C65" s="0" t="n">
        <v>12872704</v>
      </c>
    </row>
    <row r="66" customFormat="false" ht="12.8" hidden="false" customHeight="false" outlineLevel="0" collapsed="false">
      <c r="A66" s="0" t="n">
        <v>113</v>
      </c>
      <c r="B66" s="0" t="n">
        <v>6294.71613900504</v>
      </c>
      <c r="C66" s="0" t="n">
        <v>12849058</v>
      </c>
    </row>
    <row r="67" customFormat="false" ht="12.8" hidden="false" customHeight="false" outlineLevel="0" collapsed="false">
      <c r="A67" s="0" t="n">
        <v>114</v>
      </c>
      <c r="B67" s="0" t="n">
        <v>6323.19437919113</v>
      </c>
      <c r="C67" s="0" t="n">
        <v>12893283</v>
      </c>
    </row>
    <row r="68" customFormat="false" ht="12.8" hidden="false" customHeight="false" outlineLevel="0" collapsed="false">
      <c r="A68" s="0" t="n">
        <v>115</v>
      </c>
      <c r="B68" s="0" t="n">
        <v>6312.71510410636</v>
      </c>
      <c r="C68" s="0" t="n">
        <v>12898939</v>
      </c>
    </row>
    <row r="69" customFormat="false" ht="12.8" hidden="false" customHeight="false" outlineLevel="0" collapsed="false">
      <c r="A69" s="0" t="n">
        <v>116</v>
      </c>
      <c r="B69" s="0" t="n">
        <v>6330.8924956466</v>
      </c>
      <c r="C69" s="0" t="n">
        <v>12945551</v>
      </c>
    </row>
    <row r="70" customFormat="false" ht="12.8" hidden="false" customHeight="false" outlineLevel="0" collapsed="false">
      <c r="A70" s="0" t="n">
        <v>117</v>
      </c>
      <c r="B70" s="0" t="n">
        <v>6322.85685778793</v>
      </c>
      <c r="C70" s="0" t="n">
        <v>12973667</v>
      </c>
    </row>
    <row r="71" customFormat="false" ht="12.8" hidden="false" customHeight="false" outlineLevel="0" collapsed="false">
      <c r="A71" s="0" t="n">
        <v>118</v>
      </c>
      <c r="B71" s="0" t="n">
        <v>6359.87921682275</v>
      </c>
      <c r="C71" s="0" t="n">
        <v>12917825</v>
      </c>
    </row>
    <row r="72" customFormat="false" ht="12.8" hidden="false" customHeight="false" outlineLevel="0" collapsed="false">
      <c r="A72" s="0" t="n">
        <v>119</v>
      </c>
      <c r="B72" s="0" t="n">
        <v>6363.85639004998</v>
      </c>
      <c r="C72" s="0" t="n">
        <v>12924145</v>
      </c>
    </row>
    <row r="73" customFormat="false" ht="12.8" hidden="false" customHeight="false" outlineLevel="0" collapsed="false">
      <c r="A73" s="0" t="n">
        <v>120</v>
      </c>
      <c r="B73" s="0" t="n">
        <v>6361.10088330413</v>
      </c>
      <c r="C73" s="0" t="n">
        <v>12946261</v>
      </c>
    </row>
    <row r="74" customFormat="false" ht="12.8" hidden="false" customHeight="false" outlineLevel="0" collapsed="false">
      <c r="A74" s="0" t="n">
        <v>121</v>
      </c>
      <c r="B74" s="0" t="n">
        <v>6355.90621035147</v>
      </c>
      <c r="C74" s="0" t="n">
        <v>12961196</v>
      </c>
    </row>
    <row r="75" customFormat="false" ht="12.8" hidden="false" customHeight="false" outlineLevel="0" collapsed="false">
      <c r="A75" s="0" t="n">
        <v>122</v>
      </c>
      <c r="B75" s="0" t="n">
        <v>6380.85052842784</v>
      </c>
      <c r="C75" s="0" t="n">
        <v>12987520</v>
      </c>
    </row>
    <row r="76" customFormat="false" ht="12.8" hidden="false" customHeight="false" outlineLevel="0" collapsed="false">
      <c r="A76" s="0" t="n">
        <v>123</v>
      </c>
      <c r="B76" s="0" t="n">
        <v>6397.2715176875</v>
      </c>
      <c r="C76" s="0" t="n">
        <v>13004603</v>
      </c>
    </row>
    <row r="77" customFormat="false" ht="12.8" hidden="false" customHeight="false" outlineLevel="0" collapsed="false">
      <c r="A77" s="0" t="n">
        <v>124</v>
      </c>
      <c r="B77" s="0" t="n">
        <v>6403.8254522312</v>
      </c>
      <c r="C77" s="0" t="n">
        <v>12997175</v>
      </c>
    </row>
    <row r="78" customFormat="false" ht="12.8" hidden="false" customHeight="false" outlineLevel="0" collapsed="false">
      <c r="A78" s="0" t="n">
        <v>125</v>
      </c>
      <c r="B78" s="0" t="n">
        <v>6423.29567843204</v>
      </c>
      <c r="C78" s="0" t="n">
        <v>13047462</v>
      </c>
    </row>
    <row r="79" customFormat="false" ht="12.8" hidden="false" customHeight="false" outlineLevel="0" collapsed="false">
      <c r="A79" s="0" t="n">
        <v>126</v>
      </c>
      <c r="B79" s="0" t="n">
        <v>6448.78434934374</v>
      </c>
      <c r="C79" s="0" t="n">
        <v>13062750</v>
      </c>
    </row>
    <row r="80" customFormat="false" ht="12.8" hidden="false" customHeight="false" outlineLevel="0" collapsed="false">
      <c r="A80" s="0" t="n">
        <v>127</v>
      </c>
      <c r="B80" s="0" t="n">
        <v>6445.86694300017</v>
      </c>
      <c r="C80" s="0" t="n">
        <v>13102584</v>
      </c>
    </row>
    <row r="81" customFormat="false" ht="12.8" hidden="false" customHeight="false" outlineLevel="0" collapsed="false">
      <c r="A81" s="0" t="n">
        <v>128</v>
      </c>
      <c r="B81" s="0" t="n">
        <v>6456.05073231403</v>
      </c>
      <c r="C81" s="0" t="n">
        <v>13119355</v>
      </c>
    </row>
    <row r="82" customFormat="false" ht="12.8" hidden="false" customHeight="false" outlineLevel="0" collapsed="false">
      <c r="A82" s="0" t="n">
        <v>129</v>
      </c>
      <c r="B82" s="0" t="n">
        <v>6450.31714829794</v>
      </c>
      <c r="C82" s="0" t="n">
        <v>13128086</v>
      </c>
    </row>
    <row r="83" customFormat="false" ht="12.8" hidden="false" customHeight="false" outlineLevel="0" collapsed="false">
      <c r="A83" s="0" t="n">
        <v>130</v>
      </c>
      <c r="B83" s="0" t="n">
        <v>6462.36578460441</v>
      </c>
      <c r="C83" s="0" t="n">
        <v>13156146</v>
      </c>
    </row>
    <row r="84" customFormat="false" ht="12.8" hidden="false" customHeight="false" outlineLevel="0" collapsed="false">
      <c r="A84" s="0" t="n">
        <v>131</v>
      </c>
      <c r="B84" s="0" t="n">
        <v>6489.47176882221</v>
      </c>
      <c r="C84" s="0" t="n">
        <v>13179818</v>
      </c>
    </row>
    <row r="85" customFormat="false" ht="12.8" hidden="false" customHeight="false" outlineLevel="0" collapsed="false">
      <c r="A85" s="0" t="n">
        <v>132</v>
      </c>
      <c r="B85" s="0" t="n">
        <v>6512.64177407056</v>
      </c>
      <c r="C85" s="0" t="n">
        <v>13233277</v>
      </c>
    </row>
    <row r="86" customFormat="false" ht="12.8" hidden="false" customHeight="false" outlineLevel="0" collapsed="false">
      <c r="A86" s="0" t="n">
        <v>133</v>
      </c>
      <c r="B86" s="0" t="n">
        <v>6540.02138657923</v>
      </c>
      <c r="C86" s="0" t="n">
        <v>13252531</v>
      </c>
    </row>
    <row r="87" customFormat="false" ht="12.8" hidden="false" customHeight="false" outlineLevel="0" collapsed="false">
      <c r="A87" s="0" t="n">
        <v>134</v>
      </c>
      <c r="B87" s="0" t="n">
        <v>6538.58433898804</v>
      </c>
      <c r="C87" s="0" t="n">
        <v>13279601</v>
      </c>
    </row>
    <row r="88" customFormat="false" ht="12.8" hidden="false" customHeight="false" outlineLevel="0" collapsed="false">
      <c r="A88" s="0" t="n">
        <v>135</v>
      </c>
      <c r="B88" s="0" t="n">
        <v>6554.70492693232</v>
      </c>
      <c r="C88" s="0" t="n">
        <v>13255105</v>
      </c>
    </row>
    <row r="89" customFormat="false" ht="12.8" hidden="false" customHeight="false" outlineLevel="0" collapsed="false">
      <c r="A89" s="0" t="n">
        <v>136</v>
      </c>
      <c r="B89" s="0" t="n">
        <v>6566.64646905796</v>
      </c>
      <c r="C89" s="0" t="n">
        <v>13239305</v>
      </c>
    </row>
    <row r="90" customFormat="false" ht="12.8" hidden="false" customHeight="false" outlineLevel="0" collapsed="false">
      <c r="A90" s="0" t="n">
        <v>137</v>
      </c>
      <c r="B90" s="0" t="n">
        <v>6574.58154781193</v>
      </c>
      <c r="C90" s="0" t="n">
        <v>13310358</v>
      </c>
    </row>
    <row r="91" customFormat="false" ht="12.8" hidden="false" customHeight="false" outlineLevel="0" collapsed="false">
      <c r="A91" s="0" t="n">
        <v>138</v>
      </c>
      <c r="B91" s="0" t="n">
        <v>6606.77540292125</v>
      </c>
      <c r="C91" s="0" t="n">
        <v>13327433</v>
      </c>
    </row>
    <row r="92" customFormat="false" ht="12.8" hidden="false" customHeight="false" outlineLevel="0" collapsed="false">
      <c r="A92" s="0" t="n">
        <v>139</v>
      </c>
      <c r="B92" s="0" t="n">
        <v>6602.74144866878</v>
      </c>
      <c r="C92" s="0" t="n">
        <v>13371432</v>
      </c>
    </row>
    <row r="93" customFormat="false" ht="12.8" hidden="false" customHeight="false" outlineLevel="0" collapsed="false">
      <c r="A93" s="0" t="n">
        <v>140</v>
      </c>
      <c r="B93" s="0" t="n">
        <v>6597.76197574493</v>
      </c>
      <c r="C93" s="0" t="n">
        <v>13425506</v>
      </c>
    </row>
    <row r="94" customFormat="false" ht="12.8" hidden="false" customHeight="false" outlineLevel="0" collapsed="false">
      <c r="A94" s="0" t="n">
        <v>141</v>
      </c>
      <c r="B94" s="0" t="n">
        <v>6597.20358672067</v>
      </c>
      <c r="C94" s="0" t="n">
        <v>13413345</v>
      </c>
    </row>
    <row r="95" customFormat="false" ht="12.8" hidden="false" customHeight="false" outlineLevel="0" collapsed="false">
      <c r="A95" s="0" t="n">
        <v>142</v>
      </c>
      <c r="B95" s="0" t="n">
        <v>6608.55434205825</v>
      </c>
      <c r="C95" s="0" t="n">
        <v>13417328</v>
      </c>
    </row>
    <row r="96" customFormat="false" ht="12.8" hidden="false" customHeight="false" outlineLevel="0" collapsed="false">
      <c r="A96" s="0" t="n">
        <v>143</v>
      </c>
      <c r="B96" s="0" t="n">
        <v>6624.73611864523</v>
      </c>
      <c r="C96" s="0" t="n">
        <v>13419989</v>
      </c>
    </row>
    <row r="97" customFormat="false" ht="12.8" hidden="false" customHeight="false" outlineLevel="0" collapsed="false">
      <c r="A97" s="0" t="n">
        <v>144</v>
      </c>
      <c r="B97" s="0" t="n">
        <v>6652.77354600424</v>
      </c>
      <c r="C97" s="0" t="n">
        <v>13453307</v>
      </c>
    </row>
    <row r="98" customFormat="false" ht="12.8" hidden="false" customHeight="false" outlineLevel="0" collapsed="false">
      <c r="A98" s="0" t="n">
        <v>145</v>
      </c>
      <c r="B98" s="0" t="n">
        <v>6652.16297383443</v>
      </c>
      <c r="C98" s="0" t="n">
        <v>13505944</v>
      </c>
    </row>
    <row r="99" customFormat="false" ht="12.8" hidden="false" customHeight="false" outlineLevel="0" collapsed="false">
      <c r="A99" s="0" t="n">
        <v>146</v>
      </c>
      <c r="B99" s="0" t="n">
        <v>6660.18529163261</v>
      </c>
      <c r="C99" s="0" t="n">
        <v>13501381</v>
      </c>
    </row>
    <row r="100" customFormat="false" ht="12.8" hidden="false" customHeight="false" outlineLevel="0" collapsed="false">
      <c r="A100" s="0" t="n">
        <v>147</v>
      </c>
      <c r="B100" s="0" t="n">
        <v>6669.64880762503</v>
      </c>
      <c r="C100" s="0" t="n">
        <v>13522264</v>
      </c>
    </row>
    <row r="101" customFormat="false" ht="12.8" hidden="false" customHeight="false" outlineLevel="0" collapsed="false">
      <c r="A101" s="0" t="n">
        <v>148</v>
      </c>
      <c r="B101" s="0" t="n">
        <v>6687.33120995805</v>
      </c>
      <c r="C101" s="0" t="n">
        <v>13543003</v>
      </c>
    </row>
    <row r="102" customFormat="false" ht="12.8" hidden="false" customHeight="false" outlineLevel="0" collapsed="false">
      <c r="A102" s="0" t="n">
        <v>149</v>
      </c>
      <c r="B102" s="0" t="n">
        <v>6678.34444132563</v>
      </c>
      <c r="C102" s="0" t="n">
        <v>13616156</v>
      </c>
    </row>
    <row r="103" customFormat="false" ht="12.8" hidden="false" customHeight="false" outlineLevel="0" collapsed="false">
      <c r="A103" s="0" t="n">
        <v>150</v>
      </c>
      <c r="B103" s="0" t="n">
        <v>6703.19949095864</v>
      </c>
      <c r="C103" s="0" t="n">
        <v>13624535</v>
      </c>
    </row>
    <row r="104" customFormat="false" ht="12.8" hidden="false" customHeight="false" outlineLevel="0" collapsed="false">
      <c r="A104" s="0" t="n">
        <v>151</v>
      </c>
      <c r="B104" s="0" t="n">
        <v>6721.32846811862</v>
      </c>
      <c r="C104" s="0" t="n">
        <v>13650642</v>
      </c>
    </row>
    <row r="105" customFormat="false" ht="12.8" hidden="false" customHeight="false" outlineLevel="0" collapsed="false">
      <c r="A105" s="0" t="n">
        <v>152</v>
      </c>
      <c r="B105" s="0" t="n">
        <v>6728.8175108197</v>
      </c>
      <c r="C105" s="0" t="n">
        <v>13642380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4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48" activeCellId="0" sqref="D48"/>
    </sheetView>
  </sheetViews>
  <sheetFormatPr defaultColWidth="12.0039062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34.2274371921194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40.2405100148553</v>
      </c>
      <c r="E7" s="25" t="n">
        <f aca="false">(D9/D8)^(1/3)-1</f>
        <v>0.0284809714113086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46.6926648443866</v>
      </c>
      <c r="E9" s="25" t="n">
        <f aca="false">(D9/D8)^(1/3)-1</f>
        <v>0.0284809714113086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66.4111454665113</v>
      </c>
      <c r="E12" s="22" t="n">
        <f aca="false">(D12/D11)^(1/3)-1</f>
        <v>0.0378127572782889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72.7247107047078</v>
      </c>
      <c r="E13" s="25" t="n">
        <f aca="false">(D13/D12)^(1/3)-1</f>
        <v>0.0307349693063796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81.8091971509488</v>
      </c>
      <c r="E14" s="22" t="n">
        <f aca="false">(D14/D13)^(1/3)-1</f>
        <v>0.0400160528698503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0.0376316630457982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27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127.368921379831</v>
      </c>
      <c r="C18" s="30" t="n">
        <f aca="false">(B18/B17)^(1/3)-1</f>
        <v>0.0392637831234146</v>
      </c>
      <c r="D18" s="29" t="n">
        <v>111.768313543956</v>
      </c>
      <c r="E18" s="30" t="n">
        <f aca="false">(D18/D17)^(1/3)-1</f>
        <v>0.0248917264192727</v>
      </c>
      <c r="F18" s="29" t="n">
        <v>61909.95</v>
      </c>
      <c r="G18" s="30" t="n">
        <f aca="false">(F18/F17)^(1/3)-1</f>
        <v>0.0198671483193431</v>
      </c>
      <c r="I18" s="29" t="s">
        <v>36</v>
      </c>
      <c r="J18" s="13" t="n">
        <f aca="false">B18*100/$B$16</f>
        <v>94.1299826131685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132.662049259145</v>
      </c>
      <c r="C19" s="28" t="n">
        <f aca="false">(B19/B18)^(1/3)-1</f>
        <v>0.0136649039642536</v>
      </c>
      <c r="D19" s="27" t="n">
        <v>121.842962845865</v>
      </c>
      <c r="E19" s="28" t="n">
        <f aca="false">(D19/D18)^(1/3)-1</f>
        <v>0.0291861133978184</v>
      </c>
      <c r="F19" s="27" t="n">
        <v>66985.5179081574</v>
      </c>
      <c r="G19" s="28" t="n">
        <f aca="false">(F19/F18)^(1/3)-1</f>
        <v>0.0266131481143241</v>
      </c>
      <c r="I19" s="27" t="s">
        <v>37</v>
      </c>
      <c r="J19" s="13" t="n">
        <f aca="false">B19*100/$B$16</f>
        <v>98.041784878992</v>
      </c>
      <c r="K19" s="13" t="n">
        <f aca="false">D19*100/$D$16</f>
        <v>123.666431231723</v>
      </c>
      <c r="L19" s="13" t="n">
        <f aca="false">100*F19*100/D19/($F$16*100/$D$16)</f>
        <v>95.2410167323849</v>
      </c>
    </row>
    <row r="20" customFormat="false" ht="12.8" hidden="false" customHeight="false" outlineLevel="0" collapsed="false">
      <c r="A20" s="29" t="s">
        <v>38</v>
      </c>
      <c r="B20" s="31" t="n">
        <v>135.311744296458</v>
      </c>
      <c r="C20" s="30" t="n">
        <f aca="false">(B20/B19)^(1/3)-1</f>
        <v>0.00661391660743216</v>
      </c>
      <c r="D20" s="29" t="n">
        <v>130.219666541518</v>
      </c>
      <c r="E20" s="30" t="n">
        <f aca="false">(D20/D19)^(1/3)-1</f>
        <v>0.0224106764150669</v>
      </c>
      <c r="F20" s="29" t="n">
        <v>72129.0465019114</v>
      </c>
      <c r="G20" s="30" t="n">
        <f aca="false">(F20/F19)^(1/3)-1</f>
        <v>0.0249667031061043</v>
      </c>
      <c r="I20" s="29" t="s">
        <v>38</v>
      </c>
      <c r="J20" s="13" t="n">
        <f aca="false">B20*100/$B$16</f>
        <v>100</v>
      </c>
      <c r="K20" s="13" t="n">
        <f aca="false">D20*100/$D$16</f>
        <v>132.168498378904</v>
      </c>
      <c r="L20" s="13" t="n">
        <f aca="false">100*F20*100/D20/($F$16*100/$D$16)</f>
        <v>95.9571116150824</v>
      </c>
    </row>
    <row r="21" customFormat="false" ht="12.8" hidden="false" customHeight="false" outlineLevel="0" collapsed="false">
      <c r="A21" s="27" t="s">
        <v>18</v>
      </c>
      <c r="B21" s="27" t="n">
        <v>136.165579303438</v>
      </c>
      <c r="C21" s="28" t="n">
        <f aca="false">(B21/B20)^(1/3)-1</f>
        <v>0.00209896867822756</v>
      </c>
      <c r="D21" s="27" t="n">
        <v>138.596370237172</v>
      </c>
      <c r="E21" s="28" t="n">
        <f aca="false">(D21/D20)^(1/3)-1</f>
        <v>0.0209984729345132</v>
      </c>
      <c r="F21" s="27" t="n">
        <v>77346.134253282</v>
      </c>
      <c r="G21" s="28" t="n">
        <f aca="false">(F21/F20)^(1/3)-1</f>
        <v>0.0235509691168494</v>
      </c>
      <c r="H21" s="32" t="n">
        <f aca="false">(F16*100/D16)/(F14*100/D14)-1</f>
        <v>0.0382171077664446</v>
      </c>
      <c r="I21" s="27" t="s">
        <v>39</v>
      </c>
      <c r="J21" s="13" t="n">
        <f aca="false">B21*100/$B$16</f>
        <v>100.631013229058</v>
      </c>
      <c r="K21" s="13" t="n">
        <f aca="false">D21*100/$D$16</f>
        <v>140.670565526086</v>
      </c>
      <c r="L21" s="13" t="n">
        <f aca="false">100*F21*100/D21/($F$16*100/$D$16)</f>
        <v>96.6785906473681</v>
      </c>
    </row>
    <row r="22" customFormat="false" ht="12.8" hidden="false" customHeight="false" outlineLevel="0" collapsed="false">
      <c r="A22" s="29" t="s">
        <v>20</v>
      </c>
      <c r="B22" s="29" t="n">
        <v>138.832124304016</v>
      </c>
      <c r="C22" s="30" t="n">
        <f aca="false">(B22/B21)^(1/3)-1</f>
        <v>0.00648554879179675</v>
      </c>
      <c r="D22" s="29" t="n">
        <v>146.973073932825</v>
      </c>
      <c r="E22" s="30" t="n">
        <f aca="false">(D22/D21)^(1/3)-1</f>
        <v>0.0197537405115538</v>
      </c>
      <c r="F22" s="29" t="n">
        <v>82637.5965372818</v>
      </c>
      <c r="G22" s="30" t="n">
        <f aca="false">(F22/F21)^(1/3)-1</f>
        <v>0.0223031248628325</v>
      </c>
      <c r="I22" s="29" t="s">
        <v>40</v>
      </c>
      <c r="J22" s="13" t="n">
        <f aca="false">B22*100/$B$16</f>
        <v>102.601681048354</v>
      </c>
      <c r="K22" s="13" t="n">
        <f aca="false">D22*100/$D$16</f>
        <v>149.172632673267</v>
      </c>
      <c r="L22" s="13" t="n">
        <f aca="false">100*F22*100/D22/($F$16*100/$D$16)</f>
        <v>97.405494311401</v>
      </c>
    </row>
    <row r="23" customFormat="false" ht="12.8" hidden="false" customHeight="false" outlineLevel="0" collapsed="false">
      <c r="A23" s="27" t="s">
        <v>24</v>
      </c>
      <c r="B23" s="27" t="n">
        <v>140.227333661495</v>
      </c>
      <c r="C23" s="28" t="n">
        <f aca="false">(B23/B22)^(1/3)-1</f>
        <v>0.00333871216279946</v>
      </c>
      <c r="D23" s="27" t="n">
        <v>155.349777628478</v>
      </c>
      <c r="E23" s="28" t="n">
        <f aca="false">(D23/D22)^(1/3)-1</f>
        <v>0.0186483501964785</v>
      </c>
      <c r="F23" s="27" t="n">
        <v>88004.2568317181</v>
      </c>
      <c r="G23" s="28" t="n">
        <f aca="false">(F23/F22)^(1/3)-1</f>
        <v>0.0211949710719697</v>
      </c>
      <c r="H23" s="32" t="n">
        <f aca="false">(F18*100/D18)/(F16*100/D16)-1</f>
        <v>-0.0404108916658463</v>
      </c>
      <c r="I23" s="27" t="s">
        <v>41</v>
      </c>
      <c r="J23" s="13" t="n">
        <f aca="false">B23*100/$B$16</f>
        <v>103.63278841064</v>
      </c>
      <c r="K23" s="13" t="n">
        <f aca="false">D23*100/$D$16</f>
        <v>157.674699820447</v>
      </c>
      <c r="L23" s="13" t="n">
        <f aca="false">100*F23*100/D23/($F$16*100/$D$16)</f>
        <v>98.1378633937157</v>
      </c>
    </row>
    <row r="24" customFormat="false" ht="12.8" hidden="false" customHeight="false" outlineLevel="0" collapsed="false">
      <c r="A24" s="29" t="s">
        <v>42</v>
      </c>
      <c r="B24" s="29" t="n">
        <v>142.077331511281</v>
      </c>
      <c r="C24" s="30" t="n">
        <f aca="false">(B24/B23)^(1/3)-1</f>
        <v>0.00437841736683042</v>
      </c>
      <c r="D24" s="29" t="n">
        <v>164.08820262008</v>
      </c>
      <c r="E24" s="30" t="n">
        <f aca="false">(D24/D23)^(1/3)-1</f>
        <v>0.0184090281241303</v>
      </c>
      <c r="F24" s="29" t="n">
        <v>93233.6387237812</v>
      </c>
      <c r="G24" s="30" t="n">
        <f aca="false">(F24/F23)^(1/3)-1</f>
        <v>0.0194274371522545</v>
      </c>
      <c r="I24" s="29" t="s">
        <v>42</v>
      </c>
      <c r="J24" s="13" t="n">
        <f aca="false">B24*100/$B$16</f>
        <v>105</v>
      </c>
      <c r="K24" s="13" t="n">
        <f aca="false">D24*100/$D$16</f>
        <v>166.543901685348</v>
      </c>
      <c r="L24" s="13" t="n">
        <f aca="false">100*F24*100/D24/($F$16*100/$D$16)</f>
        <v>98.4325714956249</v>
      </c>
    </row>
    <row r="25" customFormat="false" ht="12.8" hidden="false" customHeight="false" outlineLevel="0" collapsed="false">
      <c r="A25" s="27" t="s">
        <v>18</v>
      </c>
      <c r="B25" s="27" t="n">
        <v>144.335514061644</v>
      </c>
      <c r="C25" s="28" t="n">
        <f aca="false">(B25/B24)^(1/3)-1</f>
        <v>0.00527018908482879</v>
      </c>
      <c r="D25" s="27" t="n">
        <v>172.826627611682</v>
      </c>
      <c r="E25" s="28" t="n">
        <f aca="false">(D25/D24)^(1/3)-1</f>
        <v>0.017445368623868</v>
      </c>
      <c r="F25" s="27" t="n">
        <v>98493.634670238</v>
      </c>
      <c r="G25" s="28" t="n">
        <f aca="false">(F25/F24)^(1/3)-1</f>
        <v>0.0184628139924918</v>
      </c>
      <c r="I25" s="27" t="s">
        <v>43</v>
      </c>
      <c r="J25" s="13" t="n">
        <f aca="false">B25*100/$B$16</f>
        <v>106.668874022801</v>
      </c>
      <c r="K25" s="13" t="n">
        <f aca="false">D25*100/$D$16</f>
        <v>175.413103550248</v>
      </c>
      <c r="L25" s="13" t="n">
        <f aca="false">100*F25*100/D25/($F$16*100/$D$16)</f>
        <v>98.7281646062588</v>
      </c>
    </row>
    <row r="26" customFormat="false" ht="12.8" hidden="false" customHeight="false" outlineLevel="0" collapsed="false">
      <c r="A26" s="29" t="s">
        <v>20</v>
      </c>
      <c r="B26" s="29" t="n">
        <v>145.773730519216</v>
      </c>
      <c r="C26" s="30" t="n">
        <f aca="false">(B26/B25)^(1/3)-1</f>
        <v>0.00331049441742426</v>
      </c>
      <c r="D26" s="29" t="n">
        <v>181.565052603284</v>
      </c>
      <c r="E26" s="30" t="n">
        <f aca="false">(D26/D25)^(1/3)-1</f>
        <v>0.0165775972532198</v>
      </c>
      <c r="F26" s="29" t="n">
        <v>103784.381380516</v>
      </c>
      <c r="G26" s="30" t="n">
        <f aca="false">(F26/F25)^(1/3)-1</f>
        <v>0.0175941748504727</v>
      </c>
      <c r="I26" s="29" t="s">
        <v>44</v>
      </c>
      <c r="J26" s="13" t="n">
        <f aca="false">B26*100/$B$16</f>
        <v>107.731765100771</v>
      </c>
      <c r="K26" s="13" t="n">
        <f aca="false">D26*100/$D$16</f>
        <v>184.282305415148</v>
      </c>
      <c r="L26" s="13" t="n">
        <f aca="false">100*F26*100/D26/($F$16*100/$D$16)</f>
        <v>99.0246453832994</v>
      </c>
    </row>
    <row r="27" customFormat="false" ht="12.8" hidden="false" customHeight="false" outlineLevel="0" collapsed="false">
      <c r="A27" s="27" t="s">
        <v>24</v>
      </c>
      <c r="B27" s="27" t="n">
        <v>149.180265240927</v>
      </c>
      <c r="C27" s="28" t="n">
        <f aca="false">(B27/B26)^(1/3)-1</f>
        <v>0.0077296473159254</v>
      </c>
      <c r="D27" s="27" t="n">
        <v>190.303477594886</v>
      </c>
      <c r="E27" s="28" t="n">
        <f aca="false">(D27/D26)^(1/3)-1</f>
        <v>0.0157920782200891</v>
      </c>
      <c r="F27" s="27" t="n">
        <v>109106.016109042</v>
      </c>
      <c r="G27" s="28" t="n">
        <f aca="false">(F27/F26)^(1/3)-1</f>
        <v>0.0168078702983085</v>
      </c>
      <c r="H27" s="32" t="n">
        <f aca="false">(F22*100/D22)/(F20*100/D20)-1</f>
        <v>0.0150940630865233</v>
      </c>
      <c r="I27" s="27" t="s">
        <v>45</v>
      </c>
      <c r="J27" s="13" t="n">
        <f aca="false">B27*100/$B$16</f>
        <v>110.24931059501</v>
      </c>
      <c r="K27" s="13" t="n">
        <f aca="false">D27*100/$D$16</f>
        <v>193.151507280048</v>
      </c>
      <c r="L27" s="13" t="n">
        <f aca="false">100*F27*100/D27/($F$16*100/$D$16)</f>
        <v>99.32201649241</v>
      </c>
    </row>
    <row r="28" customFormat="false" ht="12.8" hidden="false" customHeight="false" outlineLevel="0" collapsed="false">
      <c r="A28" s="29" t="s">
        <v>46</v>
      </c>
      <c r="B28" s="29" t="n">
        <v>149.181198086845</v>
      </c>
      <c r="C28" s="30" t="n">
        <f aca="false">(B28/B27)^(1/3)-1</f>
        <v>2.08437751925139E-006</v>
      </c>
      <c r="D28" s="29" t="n">
        <v>199.105013433649</v>
      </c>
      <c r="E28" s="30" t="n">
        <f aca="false">(D28/D27)^(1/3)-1</f>
        <v>0.0151849178160504</v>
      </c>
      <c r="F28" s="29" t="n">
        <v>114581.643122897</v>
      </c>
      <c r="G28" s="30" t="n">
        <f aca="false">(F28/F27)^(1/3)-1</f>
        <v>0.0164564651277321</v>
      </c>
      <c r="I28" s="29" t="s">
        <v>46</v>
      </c>
      <c r="J28" s="13" t="n">
        <f aca="false">B28*100/$B$16</f>
        <v>110.25</v>
      </c>
      <c r="K28" s="13" t="n">
        <f aca="false">D28*100/$D$16</f>
        <v>202.08476449175</v>
      </c>
      <c r="L28" s="13" t="n">
        <f aca="false">100*F28*100/D28/($F$16*100/$D$16)</f>
        <v>99.6956948989648</v>
      </c>
    </row>
    <row r="29" customFormat="false" ht="12.8" hidden="false" customHeight="false" outlineLevel="0" collapsed="false">
      <c r="A29" s="27" t="s">
        <v>18</v>
      </c>
      <c r="B29" s="27" t="n">
        <v>150.10893462411</v>
      </c>
      <c r="C29" s="28" t="n">
        <f aca="false">(B29/B28)^(1/3)-1</f>
        <v>0.00206866998531785</v>
      </c>
      <c r="D29" s="27" t="n">
        <v>207.906549272413</v>
      </c>
      <c r="E29" s="28" t="n">
        <f aca="false">(D29/D28)^(1/3)-1</f>
        <v>0.0145232202482097</v>
      </c>
      <c r="F29" s="27" t="n">
        <v>120095.240338536</v>
      </c>
      <c r="G29" s="28" t="n">
        <f aca="false">(F29/F28)^(1/3)-1</f>
        <v>0.0157891818043041</v>
      </c>
      <c r="I29" s="27" t="s">
        <v>47</v>
      </c>
      <c r="J29" s="13" t="n">
        <f aca="false">B29*100/$B$16</f>
        <v>110.935628983714</v>
      </c>
      <c r="K29" s="13" t="n">
        <f aca="false">D29*100/$D$16</f>
        <v>211.018021703453</v>
      </c>
      <c r="L29" s="13" t="n">
        <f aca="false">100*F29*100/D29/($F$16*100/$D$16)</f>
        <v>100.06937330552</v>
      </c>
    </row>
    <row r="30" customFormat="false" ht="12.8" hidden="false" customHeight="false" outlineLevel="0" collapsed="false">
      <c r="A30" s="29" t="s">
        <v>20</v>
      </c>
      <c r="B30" s="29" t="n">
        <v>151.604679739985</v>
      </c>
      <c r="C30" s="30" t="n">
        <f aca="false">(B30/B29)^(1/3)-1</f>
        <v>0.00331049441742448</v>
      </c>
      <c r="D30" s="29" t="n">
        <v>216.708085111176</v>
      </c>
      <c r="E30" s="30" t="n">
        <f aca="false">(D30/D29)^(1/3)-1</f>
        <v>0.0139167898752879</v>
      </c>
      <c r="F30" s="29" t="n">
        <v>125646.807755956</v>
      </c>
      <c r="G30" s="30" t="n">
        <f aca="false">(F30/F29)^(1/3)-1</f>
        <v>0.0151772760479849</v>
      </c>
      <c r="I30" s="29" t="s">
        <v>48</v>
      </c>
      <c r="J30" s="13" t="n">
        <f aca="false">B30*100/$B$16</f>
        <v>112.041035704802</v>
      </c>
      <c r="K30" s="13" t="n">
        <f aca="false">D30*100/$D$16</f>
        <v>219.951278915155</v>
      </c>
      <c r="L30" s="13" t="n">
        <f aca="false">100*F30*100/D30/($F$16*100/$D$16)</f>
        <v>100.443051712075</v>
      </c>
    </row>
    <row r="31" customFormat="false" ht="12.8" hidden="false" customHeight="false" outlineLevel="0" collapsed="false">
      <c r="A31" s="27" t="s">
        <v>24</v>
      </c>
      <c r="B31" s="27" t="n">
        <v>153.726702535452</v>
      </c>
      <c r="C31" s="28" t="n">
        <f aca="false">(B31/B30)^(1/3)-1</f>
        <v>0.00464409227551665</v>
      </c>
      <c r="D31" s="27" t="n">
        <v>225.50962094994</v>
      </c>
      <c r="E31" s="28" t="n">
        <f aca="false">(D31/D30)^(1/3)-1</f>
        <v>0.0133589793495057</v>
      </c>
      <c r="F31" s="27" t="n">
        <v>131236.34537516</v>
      </c>
      <c r="G31" s="28" t="n">
        <f aca="false">(F31/F30)^(1/3)-1</f>
        <v>0.0146140910474974</v>
      </c>
      <c r="I31" s="27" t="s">
        <v>49</v>
      </c>
      <c r="J31" s="13" t="n">
        <f aca="false">B31*100/$B$16</f>
        <v>113.60928301881</v>
      </c>
      <c r="K31" s="13" t="n">
        <f aca="false">D31*100/$D$16</f>
        <v>228.884536126857</v>
      </c>
      <c r="L31" s="13" t="n">
        <f aca="false">100*F31*100/D31/($F$16*100/$D$16)</f>
        <v>100.81673011863</v>
      </c>
    </row>
    <row r="32" customFormat="false" ht="12.8" hidden="false" customHeight="false" outlineLevel="0" collapsed="false">
      <c r="A32" s="29" t="s">
        <v>50</v>
      </c>
      <c r="B32" s="29" t="n">
        <v>155.148446010319</v>
      </c>
      <c r="C32" s="30" t="n">
        <f aca="false">(B32/B31)^(1/3)-1</f>
        <v>0.00307338245769939</v>
      </c>
      <c r="D32" s="29" t="n">
        <v>234.585146767338</v>
      </c>
      <c r="E32" s="30" t="n">
        <f aca="false">(D32/D31)^(1/3)-1</f>
        <v>0.013238799807461</v>
      </c>
      <c r="F32" s="29" t="n">
        <v>137023.893907511</v>
      </c>
      <c r="G32" s="30" t="n">
        <f aca="false">(F32/F31)^(1/3)-1</f>
        <v>0.0144891168509615</v>
      </c>
      <c r="I32" s="29" t="s">
        <v>50</v>
      </c>
      <c r="J32" s="13" t="n">
        <f aca="false">B32*100/$B$16</f>
        <v>114.66</v>
      </c>
      <c r="K32" s="13" t="n">
        <f aca="false">D32*100/$D$16</f>
        <v>238.095883776116</v>
      </c>
      <c r="L32" s="13" t="n">
        <f aca="false">100*F32*100/D32/($F$16*100/$D$16)</f>
        <v>101.190408525185</v>
      </c>
    </row>
    <row r="33" customFormat="false" ht="12.8" hidden="false" customHeight="false" outlineLevel="0" collapsed="false">
      <c r="A33" s="27" t="s">
        <v>18</v>
      </c>
      <c r="B33" s="27" t="n">
        <v>156.113292009074</v>
      </c>
      <c r="C33" s="28" t="n">
        <f aca="false">(B33/B32)^(1/3)-1</f>
        <v>0.00206866998531652</v>
      </c>
      <c r="D33" s="27" t="n">
        <v>243.660672584737</v>
      </c>
      <c r="E33" s="28" t="n">
        <f aca="false">(D33/D32)^(1/3)-1</f>
        <v>0.0127330334599602</v>
      </c>
      <c r="F33" s="27" t="n">
        <v>142850.594646123</v>
      </c>
      <c r="G33" s="28" t="n">
        <f aca="false">(F33/F32)^(1/3)-1</f>
        <v>0.0139781171654398</v>
      </c>
      <c r="I33" s="27" t="s">
        <v>51</v>
      </c>
      <c r="J33" s="13" t="n">
        <f aca="false">B33*100/$B$16</f>
        <v>115.373054143062</v>
      </c>
      <c r="K33" s="13" t="n">
        <f aca="false">D33*100/$D$16</f>
        <v>247.307231425376</v>
      </c>
      <c r="L33" s="13" t="n">
        <f aca="false">100*F33*100/D33/($F$16*100/$D$16)</f>
        <v>101.56408693174</v>
      </c>
    </row>
    <row r="34" customFormat="false" ht="12.8" hidden="false" customHeight="false" outlineLevel="0" collapsed="false">
      <c r="A34" s="29" t="s">
        <v>20</v>
      </c>
      <c r="B34" s="29" t="n">
        <v>156.910843530885</v>
      </c>
      <c r="C34" s="30" t="n">
        <f aca="false">(B34/B33)^(1/3)-1</f>
        <v>0.00170004141720925</v>
      </c>
      <c r="D34" s="29" t="n">
        <v>252.736198402136</v>
      </c>
      <c r="E34" s="30" t="n">
        <f aca="false">(D34/D33)^(1/3)-1</f>
        <v>0.012264492698604</v>
      </c>
      <c r="F34" s="29" t="n">
        <v>148716.447590995</v>
      </c>
      <c r="G34" s="30" t="n">
        <f aca="false">(F34/F33)^(1/3)-1</f>
        <v>0.0135044271264388</v>
      </c>
      <c r="I34" s="29" t="s">
        <v>52</v>
      </c>
      <c r="J34" s="13" t="n">
        <f aca="false">B34*100/$B$16</f>
        <v>115.962471954471</v>
      </c>
      <c r="K34" s="13" t="n">
        <f aca="false">D34*100/$D$16</f>
        <v>256.518579074636</v>
      </c>
      <c r="L34" s="13" t="n">
        <f aca="false">100*F34*100/D34/($F$16*100/$D$16)</f>
        <v>101.937765338295</v>
      </c>
    </row>
    <row r="35" customFormat="false" ht="12.8" hidden="false" customHeight="false" outlineLevel="0" collapsed="false">
      <c r="A35" s="27" t="s">
        <v>24</v>
      </c>
      <c r="B35" s="27" t="n">
        <v>157.610686460638</v>
      </c>
      <c r="C35" s="28" t="n">
        <f aca="false">(B35/B34)^(1/3)-1</f>
        <v>0.00148450551231805</v>
      </c>
      <c r="D35" s="27" t="n">
        <v>261.811724219534</v>
      </c>
      <c r="E35" s="28" t="n">
        <f aca="false">(D35/D34)^(1/3)-1</f>
        <v>0.0118292132057161</v>
      </c>
      <c r="F35" s="27" t="n">
        <v>154621.452742128</v>
      </c>
      <c r="G35" s="28" t="n">
        <f aca="false">(F35/F34)^(1/3)-1</f>
        <v>0.0130640766548209</v>
      </c>
      <c r="I35" s="27" t="s">
        <v>53</v>
      </c>
      <c r="J35" s="13" t="n">
        <f aca="false">B35*100/$B$16</f>
        <v>116.47967977955</v>
      </c>
      <c r="K35" s="13" t="n">
        <f aca="false">D35*100/$D$16</f>
        <v>265.729926723894</v>
      </c>
      <c r="L35" s="13" t="n">
        <f aca="false">100*F35*100/D35/($F$16*100/$D$16)</f>
        <v>102.31144374485</v>
      </c>
    </row>
    <row r="36" customFormat="false" ht="12.8" hidden="false" customHeight="false" outlineLevel="0" collapsed="false">
      <c r="A36" s="29" t="s">
        <v>54</v>
      </c>
      <c r="B36" s="29" t="n">
        <v>159.802899390628</v>
      </c>
      <c r="C36" s="30" t="n">
        <f aca="false">(B36/B35)^(1/3)-1</f>
        <v>0.00461501466995062</v>
      </c>
      <c r="D36" s="29" t="n">
        <v>271.351784618995</v>
      </c>
      <c r="E36" s="30" t="n">
        <f aca="false">(D36/D35)^(1/3)-1</f>
        <v>0.0120015952909689</v>
      </c>
      <c r="F36" s="29" t="n">
        <v>160840.958158801</v>
      </c>
      <c r="G36" s="30" t="n">
        <f aca="false">(F36/F35)^(1/3)-1</f>
        <v>0.0132321636596264</v>
      </c>
      <c r="I36" s="27"/>
      <c r="J36" s="13"/>
      <c r="K36" s="13"/>
      <c r="L36" s="13"/>
    </row>
    <row r="37" customFormat="false" ht="12.8" hidden="false" customHeight="false" outlineLevel="0" collapsed="false">
      <c r="A37" s="27" t="s">
        <v>18</v>
      </c>
      <c r="B37" s="27" t="n">
        <v>160.796690769346</v>
      </c>
      <c r="C37" s="28" t="n">
        <f aca="false">(B37/B36)^(1/3)-1</f>
        <v>0.00206866998531718</v>
      </c>
      <c r="D37" s="27" t="n">
        <v>280.891845018457</v>
      </c>
      <c r="E37" s="28" t="n">
        <f aca="false">(D37/D36)^(1/3)-1</f>
        <v>0.0115844610416394</v>
      </c>
      <c r="F37" s="27" t="n">
        <v>167101.619803777</v>
      </c>
      <c r="G37" s="28" t="n">
        <f aca="false">(F37/F36)^(1/3)-1</f>
        <v>0.0128100513207714</v>
      </c>
      <c r="I37" s="27"/>
      <c r="J37" s="13"/>
      <c r="K37" s="13"/>
      <c r="L37" s="13"/>
    </row>
    <row r="38" customFormat="false" ht="12.8" hidden="false" customHeight="false" outlineLevel="0" collapsed="false">
      <c r="A38" s="29" t="s">
        <v>20</v>
      </c>
      <c r="B38" s="29" t="n">
        <v>161.618168836811</v>
      </c>
      <c r="C38" s="30" t="n">
        <f aca="false">(B38/B37)^(1/3)-1</f>
        <v>0.00170004141720859</v>
      </c>
      <c r="D38" s="29" t="n">
        <v>290.431905417918</v>
      </c>
      <c r="E38" s="30" t="n">
        <f aca="false">(D38/D37)^(1/3)-1</f>
        <v>0.0111953514418068</v>
      </c>
      <c r="F38" s="29" t="n">
        <v>173403.437677053</v>
      </c>
      <c r="G38" s="30" t="n">
        <f aca="false">(F38/F37)^(1/3)-1</f>
        <v>0.0124160335182451</v>
      </c>
      <c r="I38" s="27"/>
      <c r="J38" s="13"/>
      <c r="K38" s="13"/>
      <c r="L38" s="13"/>
    </row>
    <row r="39" customFormat="false" ht="12.8" hidden="false" customHeight="false" outlineLevel="0" collapsed="false">
      <c r="A39" s="27" t="s">
        <v>24</v>
      </c>
      <c r="B39" s="27" t="n">
        <v>162.339007054457</v>
      </c>
      <c r="C39" s="28" t="n">
        <f aca="false">(B39/B38)^(1/3)-1</f>
        <v>0.00148450551231893</v>
      </c>
      <c r="D39" s="27" t="n">
        <v>299.971965817379</v>
      </c>
      <c r="E39" s="28" t="n">
        <f aca="false">(D39/D38)^(1/3)-1</f>
        <v>0.0108315338673517</v>
      </c>
      <c r="F39" s="27" t="n">
        <v>179746.411778632</v>
      </c>
      <c r="G39" s="28" t="n">
        <f aca="false">(F39/F38)^(1/3)-1</f>
        <v>0.0120473735845572</v>
      </c>
      <c r="I39" s="27"/>
      <c r="J39" s="13"/>
      <c r="K39" s="13"/>
      <c r="L39" s="13"/>
    </row>
    <row r="41" customFormat="false" ht="34.2" hidden="false" customHeight="false" outlineLevel="0" collapsed="false">
      <c r="A41" s="33" t="s">
        <v>55</v>
      </c>
      <c r="B41" s="34" t="s">
        <v>56</v>
      </c>
      <c r="C41" s="34" t="s">
        <v>57</v>
      </c>
      <c r="D41" s="35" t="s">
        <v>58</v>
      </c>
    </row>
    <row r="42" customFormat="false" ht="12.8" hidden="false" customHeight="false" outlineLevel="0" collapsed="false">
      <c r="A42" s="36" t="n">
        <v>2019</v>
      </c>
      <c r="B42" s="37" t="n">
        <f aca="false">AVERAGE(B12:B15)</f>
        <v>142.652806723571</v>
      </c>
      <c r="C42" s="38"/>
      <c r="D42" s="38"/>
    </row>
    <row r="43" customFormat="false" ht="12.8" hidden="false" customHeight="false" outlineLevel="0" collapsed="false">
      <c r="A43" s="7" t="n">
        <v>2020</v>
      </c>
      <c r="B43" s="39" t="n">
        <f aca="false">AVERAGE(B16:B19)</f>
        <v>127.203507755408</v>
      </c>
      <c r="C43" s="40" t="n">
        <f aca="false">B43/B42-1</f>
        <v>-0.1083</v>
      </c>
      <c r="D43" s="40" t="n">
        <f aca="false">B19/B15-1</f>
        <v>-0.0665522156491145</v>
      </c>
    </row>
    <row r="44" customFormat="false" ht="12.8" hidden="false" customHeight="false" outlineLevel="0" collapsed="false">
      <c r="A44" s="36" t="n">
        <v>2021</v>
      </c>
      <c r="B44" s="37" t="n">
        <f aca="false">AVERAGE(B20:B23)</f>
        <v>137.634195391352</v>
      </c>
      <c r="C44" s="38" t="n">
        <f aca="false">B44/B43-1</f>
        <v>0.0820000000000023</v>
      </c>
      <c r="D44" s="38" t="n">
        <f aca="false">B23/B19-1</f>
        <v>0.0570267415933838</v>
      </c>
    </row>
    <row r="45" customFormat="false" ht="12.8" hidden="false" customHeight="false" outlineLevel="0" collapsed="false">
      <c r="A45" s="7" t="n">
        <v>2022</v>
      </c>
      <c r="B45" s="39" t="n">
        <f aca="false">AVERAGE(B24:B27)</f>
        <v>145.341710333267</v>
      </c>
      <c r="C45" s="40" t="n">
        <f aca="false">B45/B44-1</f>
        <v>0.0559999999999972</v>
      </c>
      <c r="D45" s="40" t="n">
        <f aca="false">B27/B23-1</f>
        <v>0.0638458376527655</v>
      </c>
    </row>
    <row r="46" customFormat="false" ht="12.8" hidden="false" customHeight="false" outlineLevel="0" collapsed="false">
      <c r="A46" s="36" t="n">
        <v>2023</v>
      </c>
      <c r="B46" s="37" t="n">
        <f aca="false">AVERAGE(B28:B31)</f>
        <v>151.155378746598</v>
      </c>
      <c r="C46" s="38" t="n">
        <f aca="false">B46/B45-1</f>
        <v>0.0400000000000018</v>
      </c>
      <c r="D46" s="38" t="n">
        <f aca="false">B31/B27-1</f>
        <v>0.0304761309224277</v>
      </c>
    </row>
    <row r="47" customFormat="false" ht="12.8" hidden="false" customHeight="false" outlineLevel="0" collapsed="false">
      <c r="A47" s="7" t="n">
        <v>2024</v>
      </c>
      <c r="B47" s="39" t="n">
        <f aca="false">AVERAGE(B32:B35)</f>
        <v>156.445817002729</v>
      </c>
      <c r="C47" s="40" t="n">
        <f aca="false">B47/B46-1</f>
        <v>0.0350000000000004</v>
      </c>
      <c r="D47" s="40" t="n">
        <f aca="false">B35/B31-1</f>
        <v>0.0252655125045063</v>
      </c>
    </row>
    <row r="48" customFormat="false" ht="12.8" hidden="false" customHeight="false" outlineLevel="0" collapsed="false">
      <c r="A48" s="36" t="n">
        <v>2025</v>
      </c>
      <c r="B48" s="37" t="n">
        <f aca="false">AVERAGE(B36:B39)</f>
        <v>161.139191512811</v>
      </c>
      <c r="C48" s="40" t="n">
        <f aca="false">B48/B47-1</f>
        <v>0.0299999999999978</v>
      </c>
      <c r="D48" s="38" t="n">
        <f aca="false">B39/B35-1</f>
        <v>0.0299999999999991</v>
      </c>
    </row>
  </sheetData>
  <mergeCells count="1">
    <mergeCell ref="B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85937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239</v>
      </c>
      <c r="C1" s="0" t="s">
        <v>240</v>
      </c>
      <c r="D1" s="0" t="s">
        <v>241</v>
      </c>
      <c r="E1" s="0" t="s">
        <v>242</v>
      </c>
      <c r="F1" s="0" t="s">
        <v>243</v>
      </c>
      <c r="G1" s="0" t="s">
        <v>244</v>
      </c>
      <c r="H1" s="0" t="s">
        <v>245</v>
      </c>
      <c r="I1" s="0" t="s">
        <v>246</v>
      </c>
      <c r="J1" s="0" t="s">
        <v>247</v>
      </c>
      <c r="K1" s="0" t="s">
        <v>248</v>
      </c>
      <c r="L1" s="0" t="s">
        <v>249</v>
      </c>
      <c r="M1" s="0" t="s">
        <v>250</v>
      </c>
      <c r="N1" s="0" t="s">
        <v>251</v>
      </c>
      <c r="O1" s="0" t="s">
        <v>252</v>
      </c>
      <c r="P1" s="0" t="s">
        <v>253</v>
      </c>
      <c r="Q1" s="0" t="s">
        <v>254</v>
      </c>
    </row>
    <row r="2" customFormat="false" ht="12.8" hidden="false" customHeight="false" outlineLevel="0" collapsed="false">
      <c r="A2" s="0" t="n">
        <v>49</v>
      </c>
      <c r="B2" s="0" t="n">
        <v>17752028.6015336</v>
      </c>
      <c r="C2" s="0" t="n">
        <v>17058028.0286595</v>
      </c>
      <c r="D2" s="0" t="n">
        <v>17802744.9181064</v>
      </c>
      <c r="E2" s="0" t="n">
        <v>17105701.3657808</v>
      </c>
      <c r="F2" s="0" t="n">
        <v>14756345.6699962</v>
      </c>
      <c r="G2" s="0" t="n">
        <v>2301682.35866334</v>
      </c>
      <c r="H2" s="0" t="n">
        <v>14804019.0820146</v>
      </c>
      <c r="I2" s="0" t="n">
        <v>2301682.28376617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20464301.5356196</v>
      </c>
      <c r="C3" s="0" t="n">
        <v>19662552.1576393</v>
      </c>
      <c r="D3" s="0" t="n">
        <v>20525181.8581445</v>
      </c>
      <c r="E3" s="0" t="n">
        <v>19719779.6601348</v>
      </c>
      <c r="F3" s="0" t="n">
        <v>16921840.598846</v>
      </c>
      <c r="G3" s="0" t="n">
        <v>2740711.55879328</v>
      </c>
      <c r="H3" s="0" t="n">
        <v>16979068.3322335</v>
      </c>
      <c r="I3" s="0" t="n">
        <v>2740711.3279013</v>
      </c>
      <c r="J3" s="0" t="n">
        <v>0</v>
      </c>
      <c r="K3" s="0" t="n">
        <v>0</v>
      </c>
      <c r="L3" s="0" t="n">
        <v>3413974.96930546</v>
      </c>
      <c r="M3" s="0" t="n">
        <v>3223075.81326355</v>
      </c>
      <c r="N3" s="0" t="n">
        <v>3424121.68960609</v>
      </c>
      <c r="O3" s="0" t="n">
        <v>3232613.73024974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19838660.7787013</v>
      </c>
      <c r="C4" s="0" t="n">
        <v>19059939.5541995</v>
      </c>
      <c r="D4" s="0" t="n">
        <v>19900121.0488411</v>
      </c>
      <c r="E4" s="0" t="n">
        <v>19117712.2074394</v>
      </c>
      <c r="F4" s="0" t="n">
        <v>16313361.5689766</v>
      </c>
      <c r="G4" s="0" t="n">
        <v>2746577.98522289</v>
      </c>
      <c r="H4" s="0" t="n">
        <v>16371134.6778432</v>
      </c>
      <c r="I4" s="0" t="n">
        <v>2746577.5295962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21428307.4668662</v>
      </c>
      <c r="C5" s="0" t="n">
        <v>20584690.0610774</v>
      </c>
      <c r="D5" s="0" t="n">
        <v>21495924.0753001</v>
      </c>
      <c r="E5" s="0" t="n">
        <v>20648249.6710074</v>
      </c>
      <c r="F5" s="0" t="n">
        <v>17529657.273605</v>
      </c>
      <c r="G5" s="0" t="n">
        <v>3055032.78747235</v>
      </c>
      <c r="H5" s="0" t="n">
        <v>17593217.5911062</v>
      </c>
      <c r="I5" s="0" t="n">
        <v>3055032.07990124</v>
      </c>
      <c r="J5" s="0" t="n">
        <v>0</v>
      </c>
      <c r="K5" s="0" t="n">
        <v>0</v>
      </c>
      <c r="L5" s="0" t="n">
        <v>3574107.81254178</v>
      </c>
      <c r="M5" s="0" t="n">
        <v>3374842.11307202</v>
      </c>
      <c r="N5" s="0" t="n">
        <v>3585377.24692653</v>
      </c>
      <c r="O5" s="0" t="n">
        <v>3385435.38107107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18775410.8432988</v>
      </c>
      <c r="C6" s="0" t="n">
        <v>18038300.930827</v>
      </c>
      <c r="D6" s="0" t="n">
        <v>18837385.0705855</v>
      </c>
      <c r="E6" s="0" t="n">
        <v>18096556.6999128</v>
      </c>
      <c r="F6" s="0" t="n">
        <v>15322008.5123084</v>
      </c>
      <c r="G6" s="0" t="n">
        <v>2716292.41851859</v>
      </c>
      <c r="H6" s="0" t="n">
        <v>15380265.1048766</v>
      </c>
      <c r="I6" s="0" t="n">
        <v>2716291.59503618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19389829.6064779</v>
      </c>
      <c r="C7" s="0" t="n">
        <v>18626968.2325262</v>
      </c>
      <c r="D7" s="0" t="n">
        <v>19455601.0253992</v>
      </c>
      <c r="E7" s="0" t="n">
        <v>18688793.3611063</v>
      </c>
      <c r="F7" s="0" t="n">
        <v>15757078.8801253</v>
      </c>
      <c r="G7" s="0" t="n">
        <v>2869889.35240092</v>
      </c>
      <c r="H7" s="0" t="n">
        <v>15818905.0763341</v>
      </c>
      <c r="I7" s="0" t="n">
        <v>2869888.2847722</v>
      </c>
      <c r="J7" s="0" t="n">
        <v>0</v>
      </c>
      <c r="K7" s="0" t="n">
        <v>0</v>
      </c>
      <c r="L7" s="0" t="n">
        <v>3234531.28506994</v>
      </c>
      <c r="M7" s="0" t="n">
        <v>3055123.19284512</v>
      </c>
      <c r="N7" s="0" t="n">
        <v>3245493.18730045</v>
      </c>
      <c r="O7" s="0" t="n">
        <v>3065427.38017546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18484008.4901477</v>
      </c>
      <c r="C8" s="0" t="n">
        <v>17755860.263664</v>
      </c>
      <c r="D8" s="0" t="n">
        <v>18548497.0379554</v>
      </c>
      <c r="E8" s="0" t="n">
        <v>17816479.4850812</v>
      </c>
      <c r="F8" s="0" t="n">
        <v>14948006.9345143</v>
      </c>
      <c r="G8" s="0" t="n">
        <v>2807853.32914965</v>
      </c>
      <c r="H8" s="0" t="n">
        <v>15008627.8123141</v>
      </c>
      <c r="I8" s="0" t="n">
        <v>2807851.67276706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20178675.0398898</v>
      </c>
      <c r="C9" s="0" t="n">
        <v>19382112.9440681</v>
      </c>
      <c r="D9" s="0" t="n">
        <v>20248931.6960952</v>
      </c>
      <c r="E9" s="0" t="n">
        <v>19448154.1891762</v>
      </c>
      <c r="F9" s="0" t="n">
        <v>16246573.3308923</v>
      </c>
      <c r="G9" s="0" t="n">
        <v>3135539.61317577</v>
      </c>
      <c r="H9" s="0" t="n">
        <v>16312616.1702367</v>
      </c>
      <c r="I9" s="0" t="n">
        <v>3135538.01893951</v>
      </c>
      <c r="J9" s="166" t="n">
        <v>27033.2539192594</v>
      </c>
      <c r="K9" s="166" t="n">
        <v>26222.2563016816</v>
      </c>
      <c r="L9" s="0" t="n">
        <v>3365714.94466386</v>
      </c>
      <c r="M9" s="0" t="n">
        <v>3179542.20499228</v>
      </c>
      <c r="N9" s="0" t="n">
        <v>3377424.38528587</v>
      </c>
      <c r="O9" s="0" t="n">
        <v>3190549.07730619</v>
      </c>
      <c r="P9" s="0" t="n">
        <v>4505.54231987657</v>
      </c>
      <c r="Q9" s="0" t="n">
        <v>4370.37605028027</v>
      </c>
    </row>
    <row r="10" customFormat="false" ht="12.8" hidden="false" customHeight="false" outlineLevel="0" collapsed="false">
      <c r="A10" s="0" t="n">
        <v>57</v>
      </c>
      <c r="B10" s="0" t="n">
        <v>19282612.866751</v>
      </c>
      <c r="C10" s="0" t="n">
        <v>18522123.835536</v>
      </c>
      <c r="D10" s="0" t="n">
        <v>19350287.8126766</v>
      </c>
      <c r="E10" s="0" t="n">
        <v>18585738.274123</v>
      </c>
      <c r="F10" s="0" t="n">
        <v>15476127.7515574</v>
      </c>
      <c r="G10" s="0" t="n">
        <v>3045996.08397853</v>
      </c>
      <c r="H10" s="0" t="n">
        <v>15539743.6371971</v>
      </c>
      <c r="I10" s="0" t="n">
        <v>3045994.63692583</v>
      </c>
      <c r="J10" s="166" t="n">
        <v>59858.2652538374</v>
      </c>
      <c r="K10" s="166" t="n">
        <v>58062.5172962223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20678463.1652267</v>
      </c>
      <c r="C11" s="0" t="n">
        <v>19860590.3149673</v>
      </c>
      <c r="D11" s="0" t="n">
        <v>20752223.8277471</v>
      </c>
      <c r="E11" s="0" t="n">
        <v>19929925.3267141</v>
      </c>
      <c r="F11" s="0" t="n">
        <v>16486256.627658</v>
      </c>
      <c r="G11" s="0" t="n">
        <v>3374333.68730933</v>
      </c>
      <c r="H11" s="0" t="n">
        <v>16555593.0606946</v>
      </c>
      <c r="I11" s="0" t="n">
        <v>3374332.26601944</v>
      </c>
      <c r="J11" s="166" t="n">
        <v>107570.824508354</v>
      </c>
      <c r="K11" s="166" t="n">
        <v>104343.699773103</v>
      </c>
      <c r="L11" s="0" t="n">
        <v>3448567.02485874</v>
      </c>
      <c r="M11" s="0" t="n">
        <v>3258654.21476501</v>
      </c>
      <c r="N11" s="0" t="n">
        <v>3460860.46665782</v>
      </c>
      <c r="O11" s="0" t="n">
        <v>3270210.0483047</v>
      </c>
      <c r="P11" s="0" t="n">
        <v>17928.4707513922</v>
      </c>
      <c r="Q11" s="0" t="n">
        <v>17390.6166288505</v>
      </c>
    </row>
    <row r="12" customFormat="false" ht="12.8" hidden="false" customHeight="false" outlineLevel="0" collapsed="false">
      <c r="A12" s="0" t="n">
        <v>59</v>
      </c>
      <c r="B12" s="0" t="n">
        <v>19880428.9931157</v>
      </c>
      <c r="C12" s="0" t="n">
        <v>19093433.5362709</v>
      </c>
      <c r="D12" s="0" t="n">
        <v>19953518.5523058</v>
      </c>
      <c r="E12" s="0" t="n">
        <v>19162137.7113877</v>
      </c>
      <c r="F12" s="0" t="n">
        <v>15806800.9333322</v>
      </c>
      <c r="G12" s="0" t="n">
        <v>3286632.60293869</v>
      </c>
      <c r="H12" s="0" t="n">
        <v>15875506.442849</v>
      </c>
      <c r="I12" s="0" t="n">
        <v>3286631.26853867</v>
      </c>
      <c r="J12" s="166" t="n">
        <v>130282.238877497</v>
      </c>
      <c r="K12" s="166" t="n">
        <v>126373.771711172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21677316.7221651</v>
      </c>
      <c r="C13" s="0" t="n">
        <v>20817091.8204575</v>
      </c>
      <c r="D13" s="0" t="n">
        <v>21757288.6952487</v>
      </c>
      <c r="E13" s="0" t="n">
        <v>20892265.4637002</v>
      </c>
      <c r="F13" s="0" t="n">
        <v>17169445.4585635</v>
      </c>
      <c r="G13" s="0" t="n">
        <v>3647646.36189398</v>
      </c>
      <c r="H13" s="0" t="n">
        <v>17244620.5186333</v>
      </c>
      <c r="I13" s="0" t="n">
        <v>3647644.94506689</v>
      </c>
      <c r="J13" s="166" t="n">
        <v>175390.551555699</v>
      </c>
      <c r="K13" s="166" t="n">
        <v>170128.835009028</v>
      </c>
      <c r="L13" s="0" t="n">
        <v>3614611.53435085</v>
      </c>
      <c r="M13" s="0" t="n">
        <v>3416116.76708421</v>
      </c>
      <c r="N13" s="0" t="n">
        <v>3627940.19450026</v>
      </c>
      <c r="O13" s="0" t="n">
        <v>3428645.70582414</v>
      </c>
      <c r="P13" s="0" t="n">
        <v>29231.7585926165</v>
      </c>
      <c r="Q13" s="0" t="n">
        <v>28354.805834838</v>
      </c>
    </row>
    <row r="14" customFormat="false" ht="12.8" hidden="false" customHeight="false" outlineLevel="0" collapsed="false">
      <c r="A14" s="0" t="n">
        <v>61</v>
      </c>
      <c r="B14" s="0" t="n">
        <v>20200270.0697378</v>
      </c>
      <c r="C14" s="0" t="n">
        <v>19399153.5832809</v>
      </c>
      <c r="D14" s="0" t="n">
        <v>20275928.6756804</v>
      </c>
      <c r="E14" s="0" t="n">
        <v>19470272.6667142</v>
      </c>
      <c r="F14" s="0" t="n">
        <v>15914383.0065037</v>
      </c>
      <c r="G14" s="0" t="n">
        <v>3484770.57677726</v>
      </c>
      <c r="H14" s="0" t="n">
        <v>15985503.2192131</v>
      </c>
      <c r="I14" s="0" t="n">
        <v>3484769.44750111</v>
      </c>
      <c r="J14" s="166" t="n">
        <v>188710.554471114</v>
      </c>
      <c r="K14" s="166" t="n">
        <v>183049.23783698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19994569.5193596</v>
      </c>
      <c r="C15" s="0" t="n">
        <v>19200665.9701102</v>
      </c>
      <c r="D15" s="0" t="n">
        <v>20068715.865782</v>
      </c>
      <c r="E15" s="0" t="n">
        <v>19270363.5305121</v>
      </c>
      <c r="F15" s="0" t="n">
        <v>15689427.3938895</v>
      </c>
      <c r="G15" s="0" t="n">
        <v>3511238.57622064</v>
      </c>
      <c r="H15" s="0" t="n">
        <v>15759125.9808181</v>
      </c>
      <c r="I15" s="0" t="n">
        <v>3511237.54969403</v>
      </c>
      <c r="J15" s="166" t="n">
        <v>214222.044124553</v>
      </c>
      <c r="K15" s="166" t="n">
        <v>207795.382800816</v>
      </c>
      <c r="L15" s="0" t="n">
        <v>3335170.99030291</v>
      </c>
      <c r="M15" s="0" t="n">
        <v>3152579.92804246</v>
      </c>
      <c r="N15" s="0" t="n">
        <v>3347528.71377843</v>
      </c>
      <c r="O15" s="0" t="n">
        <v>3164196.18732181</v>
      </c>
      <c r="P15" s="0" t="n">
        <v>35703.6740207588</v>
      </c>
      <c r="Q15" s="0" t="n">
        <v>34632.563800136</v>
      </c>
    </row>
    <row r="16" customFormat="false" ht="12.8" hidden="false" customHeight="false" outlineLevel="0" collapsed="false">
      <c r="A16" s="0" t="n">
        <v>63</v>
      </c>
      <c r="B16" s="0" t="n">
        <v>18998265.0081006</v>
      </c>
      <c r="C16" s="0" t="n">
        <v>18245024.8693116</v>
      </c>
      <c r="D16" s="0" t="n">
        <v>19069373.7065321</v>
      </c>
      <c r="E16" s="0" t="n">
        <v>18311867.0426217</v>
      </c>
      <c r="F16" s="0" t="n">
        <v>14842710.7008417</v>
      </c>
      <c r="G16" s="0" t="n">
        <v>3402314.16846995</v>
      </c>
      <c r="H16" s="0" t="n">
        <v>14909553.6881817</v>
      </c>
      <c r="I16" s="0" t="n">
        <v>3402313.35444004</v>
      </c>
      <c r="J16" s="166" t="n">
        <v>231068.56255891</v>
      </c>
      <c r="K16" s="166" t="n">
        <v>224136.505682143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17413425.5352095</v>
      </c>
      <c r="C17" s="0" t="n">
        <v>16724380.044932</v>
      </c>
      <c r="D17" s="0" t="n">
        <v>17479155.9507605</v>
      </c>
      <c r="E17" s="0" t="n">
        <v>16786166.6307179</v>
      </c>
      <c r="F17" s="0" t="n">
        <v>13574802.7717189</v>
      </c>
      <c r="G17" s="0" t="n">
        <v>3149577.27321311</v>
      </c>
      <c r="H17" s="0" t="n">
        <v>13636590.0580123</v>
      </c>
      <c r="I17" s="0" t="n">
        <v>3149576.57270552</v>
      </c>
      <c r="J17" s="166" t="n">
        <v>231821.977542121</v>
      </c>
      <c r="K17" s="166" t="n">
        <v>224867.318215857</v>
      </c>
      <c r="L17" s="0" t="n">
        <v>2905831.74579627</v>
      </c>
      <c r="M17" s="0" t="n">
        <v>2747894.52680115</v>
      </c>
      <c r="N17" s="0" t="n">
        <v>2916786.81419802</v>
      </c>
      <c r="O17" s="0" t="n">
        <v>2758192.71094533</v>
      </c>
      <c r="P17" s="0" t="n">
        <v>38636.9962570201</v>
      </c>
      <c r="Q17" s="0" t="n">
        <v>37477.8863693095</v>
      </c>
    </row>
    <row r="18" customFormat="false" ht="12.8" hidden="false" customHeight="false" outlineLevel="0" collapsed="false">
      <c r="A18" s="0" t="n">
        <v>65</v>
      </c>
      <c r="B18" s="0" t="n">
        <v>17242906.1456446</v>
      </c>
      <c r="C18" s="0" t="n">
        <v>16560024.5958767</v>
      </c>
      <c r="D18" s="0" t="n">
        <v>17310658.0747464</v>
      </c>
      <c r="E18" s="0" t="n">
        <v>16623711.4041057</v>
      </c>
      <c r="F18" s="0" t="n">
        <v>13394380.7961711</v>
      </c>
      <c r="G18" s="0" t="n">
        <v>3165643.79970557</v>
      </c>
      <c r="H18" s="0" t="n">
        <v>13458068.2964588</v>
      </c>
      <c r="I18" s="0" t="n">
        <v>3165643.10764687</v>
      </c>
      <c r="J18" s="166" t="n">
        <v>180769.74721895</v>
      </c>
      <c r="K18" s="166" t="n">
        <v>175346.654802382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17469056.6886125</v>
      </c>
      <c r="C19" s="0" t="n">
        <v>16775582.9019062</v>
      </c>
      <c r="D19" s="0" t="n">
        <v>17541734.2835509</v>
      </c>
      <c r="E19" s="0" t="n">
        <v>16843899.83684</v>
      </c>
      <c r="F19" s="0" t="n">
        <v>13570499.9595746</v>
      </c>
      <c r="G19" s="0" t="n">
        <v>3205082.94233166</v>
      </c>
      <c r="H19" s="0" t="n">
        <v>13638817.5711059</v>
      </c>
      <c r="I19" s="0" t="n">
        <v>3205082.26573415</v>
      </c>
      <c r="J19" s="166" t="n">
        <v>186572.219647412</v>
      </c>
      <c r="K19" s="166" t="n">
        <v>180975.053057989</v>
      </c>
      <c r="L19" s="0" t="n">
        <v>2914952.55458063</v>
      </c>
      <c r="M19" s="0" t="n">
        <v>2757375.29027622</v>
      </c>
      <c r="N19" s="0" t="n">
        <v>2927065.48630649</v>
      </c>
      <c r="O19" s="0" t="n">
        <v>2768761.85951293</v>
      </c>
      <c r="P19" s="0" t="n">
        <v>31095.3699412353</v>
      </c>
      <c r="Q19" s="0" t="n">
        <v>30162.5088429982</v>
      </c>
    </row>
    <row r="20" customFormat="false" ht="12.8" hidden="false" customHeight="false" outlineLevel="0" collapsed="false">
      <c r="A20" s="0" t="n">
        <v>67</v>
      </c>
      <c r="B20" s="0" t="n">
        <v>17925668.7280436</v>
      </c>
      <c r="C20" s="0" t="n">
        <v>17212329.6063932</v>
      </c>
      <c r="D20" s="0" t="n">
        <v>18002430.9923024</v>
      </c>
      <c r="E20" s="0" t="n">
        <v>17284486.1303527</v>
      </c>
      <c r="F20" s="0" t="n">
        <v>13901626.7804739</v>
      </c>
      <c r="G20" s="0" t="n">
        <v>3310702.82591925</v>
      </c>
      <c r="H20" s="0" t="n">
        <v>13973783.971277</v>
      </c>
      <c r="I20" s="0" t="n">
        <v>3310702.15907575</v>
      </c>
      <c r="J20" s="166" t="n">
        <v>199759.608332013</v>
      </c>
      <c r="K20" s="166" t="n">
        <v>193766.820082053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17596848.7574565</v>
      </c>
      <c r="C21" s="0" t="n">
        <v>16897007.2263443</v>
      </c>
      <c r="D21" s="0" t="n">
        <v>17673144.0653628</v>
      </c>
      <c r="E21" s="0" t="n">
        <v>16968724.8112082</v>
      </c>
      <c r="F21" s="0" t="n">
        <v>13630864.2741419</v>
      </c>
      <c r="G21" s="0" t="n">
        <v>3266142.95220242</v>
      </c>
      <c r="H21" s="0" t="n">
        <v>13702582.5137565</v>
      </c>
      <c r="I21" s="0" t="n">
        <v>3266142.29745172</v>
      </c>
      <c r="J21" s="166" t="n">
        <v>209917.642814777</v>
      </c>
      <c r="K21" s="166" t="n">
        <v>203620.113530334</v>
      </c>
      <c r="L21" s="0" t="n">
        <v>2936394.09179944</v>
      </c>
      <c r="M21" s="0" t="n">
        <v>2777027.59628986</v>
      </c>
      <c r="N21" s="0" t="n">
        <v>2949109.97564055</v>
      </c>
      <c r="O21" s="0" t="n">
        <v>2788980.93959818</v>
      </c>
      <c r="P21" s="0" t="n">
        <v>34986.2738024629</v>
      </c>
      <c r="Q21" s="0" t="n">
        <v>33936.685588389</v>
      </c>
    </row>
    <row r="22" customFormat="false" ht="12.8" hidden="false" customHeight="false" outlineLevel="0" collapsed="false">
      <c r="A22" s="0" t="n">
        <v>69</v>
      </c>
      <c r="B22" s="0" t="n">
        <v>17998816.3821484</v>
      </c>
      <c r="C22" s="0" t="n">
        <v>17283373.3089969</v>
      </c>
      <c r="D22" s="0" t="n">
        <v>18077330.146254</v>
      </c>
      <c r="E22" s="0" t="n">
        <v>17357176.2424006</v>
      </c>
      <c r="F22" s="0" t="n">
        <v>13938660.249044</v>
      </c>
      <c r="G22" s="0" t="n">
        <v>3344713.0599529</v>
      </c>
      <c r="H22" s="0" t="n">
        <v>14012463.8491319</v>
      </c>
      <c r="I22" s="0" t="n">
        <v>3344712.3932687</v>
      </c>
      <c r="J22" s="166" t="n">
        <v>234532.168375594</v>
      </c>
      <c r="K22" s="166" t="n">
        <v>227496.203324326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18714321.7346678</v>
      </c>
      <c r="C23" s="0" t="n">
        <v>17978969.6947312</v>
      </c>
      <c r="D23" s="0" t="n">
        <v>18758756.7741442</v>
      </c>
      <c r="E23" s="0" t="n">
        <v>18019967.9638264</v>
      </c>
      <c r="F23" s="0" t="n">
        <v>14407013.9168074</v>
      </c>
      <c r="G23" s="0" t="n">
        <v>3571955.7779238</v>
      </c>
      <c r="H23" s="0" t="n">
        <v>14479369.7670595</v>
      </c>
      <c r="I23" s="0" t="n">
        <v>3540598.19676699</v>
      </c>
      <c r="J23" s="166" t="n">
        <v>287945.405295982</v>
      </c>
      <c r="K23" s="166" t="n">
        <v>279307.043137103</v>
      </c>
      <c r="L23" s="0" t="n">
        <v>3122368.8804461</v>
      </c>
      <c r="M23" s="0" t="n">
        <v>2947722.25046047</v>
      </c>
      <c r="N23" s="0" t="n">
        <v>3129666.8050015</v>
      </c>
      <c r="O23" s="0" t="n">
        <v>2954478.02070504</v>
      </c>
      <c r="P23" s="0" t="n">
        <v>47990.9008826637</v>
      </c>
      <c r="Q23" s="0" t="n">
        <v>46551.1738561838</v>
      </c>
    </row>
    <row r="24" customFormat="false" ht="12.8" hidden="false" customHeight="false" outlineLevel="0" collapsed="false">
      <c r="A24" s="0" t="n">
        <v>71</v>
      </c>
      <c r="B24" s="0" t="n">
        <v>18608720.6309188</v>
      </c>
      <c r="C24" s="0" t="n">
        <v>17876052.1946212</v>
      </c>
      <c r="D24" s="0" t="n">
        <v>18654003.3352711</v>
      </c>
      <c r="E24" s="0" t="n">
        <v>17917860.2858019</v>
      </c>
      <c r="F24" s="0" t="n">
        <v>14270674.4294564</v>
      </c>
      <c r="G24" s="0" t="n">
        <v>3605377.76516479</v>
      </c>
      <c r="H24" s="0" t="n">
        <v>14343360.2833745</v>
      </c>
      <c r="I24" s="0" t="n">
        <v>3574500.00242736</v>
      </c>
      <c r="J24" s="166" t="n">
        <v>309492.710324832</v>
      </c>
      <c r="K24" s="166" t="n">
        <v>300207.929015087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18160943.1857148</v>
      </c>
      <c r="C25" s="0" t="n">
        <v>17444491.6114916</v>
      </c>
      <c r="D25" s="0" t="n">
        <v>18207782.1877866</v>
      </c>
      <c r="E25" s="0" t="n">
        <v>17487819.9649195</v>
      </c>
      <c r="F25" s="0" t="n">
        <v>13887198.9377111</v>
      </c>
      <c r="G25" s="0" t="n">
        <v>3557292.67378048</v>
      </c>
      <c r="H25" s="0" t="n">
        <v>13959386.6862781</v>
      </c>
      <c r="I25" s="0" t="n">
        <v>3528433.27864142</v>
      </c>
      <c r="J25" s="166" t="n">
        <v>322799.320225382</v>
      </c>
      <c r="K25" s="166" t="n">
        <v>313115.34061862</v>
      </c>
      <c r="L25" s="0" t="n">
        <v>3029519.34059741</v>
      </c>
      <c r="M25" s="0" t="n">
        <v>2859525.63218818</v>
      </c>
      <c r="N25" s="0" t="n">
        <v>3037229.40488048</v>
      </c>
      <c r="O25" s="0" t="n">
        <v>2866679.93486045</v>
      </c>
      <c r="P25" s="0" t="n">
        <v>53799.8867042302</v>
      </c>
      <c r="Q25" s="0" t="n">
        <v>52185.8901031033</v>
      </c>
    </row>
    <row r="26" customFormat="false" ht="12.8" hidden="false" customHeight="false" outlineLevel="0" collapsed="false">
      <c r="A26" s="0" t="n">
        <v>73</v>
      </c>
      <c r="B26" s="0" t="n">
        <v>17807524.6710331</v>
      </c>
      <c r="C26" s="0" t="n">
        <v>17104089.123495</v>
      </c>
      <c r="D26" s="0" t="n">
        <v>17855396.6260622</v>
      </c>
      <c r="E26" s="0" t="n">
        <v>17148410.2124284</v>
      </c>
      <c r="F26" s="0" t="n">
        <v>13596657.3638777</v>
      </c>
      <c r="G26" s="0" t="n">
        <v>3507431.75961734</v>
      </c>
      <c r="H26" s="0" t="n">
        <v>13668997.6590897</v>
      </c>
      <c r="I26" s="0" t="n">
        <v>3479412.55333864</v>
      </c>
      <c r="J26" s="166" t="n">
        <v>319420.792043662</v>
      </c>
      <c r="K26" s="166" t="n">
        <v>309838.168282352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18376734.997919</v>
      </c>
      <c r="C27" s="0" t="n">
        <v>17649685.9038897</v>
      </c>
      <c r="D27" s="0" t="n">
        <v>18427550.9293845</v>
      </c>
      <c r="E27" s="0" t="n">
        <v>17696755.3201986</v>
      </c>
      <c r="F27" s="0" t="n">
        <v>14030048.6148116</v>
      </c>
      <c r="G27" s="0" t="n">
        <v>3619637.28907818</v>
      </c>
      <c r="H27" s="0" t="n">
        <v>14105921.5097137</v>
      </c>
      <c r="I27" s="0" t="n">
        <v>3590833.81048494</v>
      </c>
      <c r="J27" s="166" t="n">
        <v>364206.298741957</v>
      </c>
      <c r="K27" s="166" t="n">
        <v>353280.109779698</v>
      </c>
      <c r="L27" s="0" t="n">
        <v>3066191.17040968</v>
      </c>
      <c r="M27" s="0" t="n">
        <v>2893605.25027805</v>
      </c>
      <c r="N27" s="0" t="n">
        <v>3074564.69083112</v>
      </c>
      <c r="O27" s="0" t="n">
        <v>2901383.81929955</v>
      </c>
      <c r="P27" s="0" t="n">
        <v>60701.0497903261</v>
      </c>
      <c r="Q27" s="0" t="n">
        <v>58880.0182966163</v>
      </c>
    </row>
    <row r="28" customFormat="false" ht="12.8" hidden="false" customHeight="false" outlineLevel="0" collapsed="false">
      <c r="A28" s="0" t="n">
        <v>75</v>
      </c>
      <c r="B28" s="0" t="n">
        <v>17266491.1140937</v>
      </c>
      <c r="C28" s="0" t="n">
        <v>16582388.067821</v>
      </c>
      <c r="D28" s="0" t="n">
        <v>17314077.212255</v>
      </c>
      <c r="E28" s="0" t="n">
        <v>16626464.4676674</v>
      </c>
      <c r="F28" s="0" t="n">
        <v>13138943.832207</v>
      </c>
      <c r="G28" s="0" t="n">
        <v>3443444.23561401</v>
      </c>
      <c r="H28" s="0" t="n">
        <v>13210047.0531999</v>
      </c>
      <c r="I28" s="0" t="n">
        <v>3416417.41446748</v>
      </c>
      <c r="J28" s="166" t="n">
        <v>363123.463928491</v>
      </c>
      <c r="K28" s="166" t="n">
        <v>352229.760010636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19855314.800172</v>
      </c>
      <c r="C29" s="0" t="n">
        <v>19066906.6104486</v>
      </c>
      <c r="D29" s="0" t="n">
        <v>19911320.8060261</v>
      </c>
      <c r="E29" s="0" t="n">
        <v>19118801.9313634</v>
      </c>
      <c r="F29" s="0" t="n">
        <v>15006990.5160238</v>
      </c>
      <c r="G29" s="0" t="n">
        <v>4059916.09442478</v>
      </c>
      <c r="H29" s="0" t="n">
        <v>15089868.0886993</v>
      </c>
      <c r="I29" s="0" t="n">
        <v>4028933.84266411</v>
      </c>
      <c r="J29" s="166" t="n">
        <v>432822.528481609</v>
      </c>
      <c r="K29" s="166" t="n">
        <v>419837.852627161</v>
      </c>
      <c r="L29" s="0" t="n">
        <v>3312671.35177256</v>
      </c>
      <c r="M29" s="0" t="n">
        <v>3125715.55961193</v>
      </c>
      <c r="N29" s="0" t="n">
        <v>3321902.637893</v>
      </c>
      <c r="O29" s="0" t="n">
        <v>3134293.93297689</v>
      </c>
      <c r="P29" s="0" t="n">
        <v>72137.0880802682</v>
      </c>
      <c r="Q29" s="0" t="n">
        <v>69972.9754378601</v>
      </c>
    </row>
    <row r="30" customFormat="false" ht="12.8" hidden="false" customHeight="false" outlineLevel="0" collapsed="false">
      <c r="A30" s="0" t="n">
        <v>77</v>
      </c>
      <c r="B30" s="0" t="n">
        <v>18798460.9131572</v>
      </c>
      <c r="C30" s="0" t="n">
        <v>18050820.3905402</v>
      </c>
      <c r="D30" s="0" t="n">
        <v>18854901.3057795</v>
      </c>
      <c r="E30" s="0" t="n">
        <v>18103173.770395</v>
      </c>
      <c r="F30" s="0" t="n">
        <v>14174517.9925009</v>
      </c>
      <c r="G30" s="0" t="n">
        <v>3876302.39803928</v>
      </c>
      <c r="H30" s="0" t="n">
        <v>14254183.3736013</v>
      </c>
      <c r="I30" s="0" t="n">
        <v>3848990.39679375</v>
      </c>
      <c r="J30" s="166" t="n">
        <v>435259.100243612</v>
      </c>
      <c r="K30" s="166" t="n">
        <v>422201.327236303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21047923.4435549</v>
      </c>
      <c r="C31" s="0" t="n">
        <v>20209625.7218994</v>
      </c>
      <c r="D31" s="0" t="n">
        <v>21109313.8595953</v>
      </c>
      <c r="E31" s="0" t="n">
        <v>20266548.9830776</v>
      </c>
      <c r="F31" s="0" t="n">
        <v>15803591.2709553</v>
      </c>
      <c r="G31" s="0" t="n">
        <v>4406034.45094416</v>
      </c>
      <c r="H31" s="0" t="n">
        <v>15891067.7243983</v>
      </c>
      <c r="I31" s="0" t="n">
        <v>4375481.25867935</v>
      </c>
      <c r="J31" s="166" t="n">
        <v>507367.382554669</v>
      </c>
      <c r="K31" s="166" t="n">
        <v>492146.361078029</v>
      </c>
      <c r="L31" s="0" t="n">
        <v>3510999.75117008</v>
      </c>
      <c r="M31" s="0" t="n">
        <v>3312151.68793558</v>
      </c>
      <c r="N31" s="0" t="n">
        <v>3521122.02336942</v>
      </c>
      <c r="O31" s="0" t="n">
        <v>3321561.41617105</v>
      </c>
      <c r="P31" s="0" t="n">
        <v>84561.2304257781</v>
      </c>
      <c r="Q31" s="0" t="n">
        <v>82024.3935130048</v>
      </c>
    </row>
    <row r="32" customFormat="false" ht="12.8" hidden="false" customHeight="false" outlineLevel="0" collapsed="false">
      <c r="A32" s="0" t="n">
        <v>79</v>
      </c>
      <c r="B32" s="0" t="n">
        <v>20068142.7962406</v>
      </c>
      <c r="C32" s="0" t="n">
        <v>19266553.6233395</v>
      </c>
      <c r="D32" s="0" t="n">
        <v>20128840.1778697</v>
      </c>
      <c r="E32" s="0" t="n">
        <v>19322868.4578209</v>
      </c>
      <c r="F32" s="0" t="n">
        <v>14993254.7584876</v>
      </c>
      <c r="G32" s="0" t="n">
        <v>4273298.86485186</v>
      </c>
      <c r="H32" s="0" t="n">
        <v>15078463.5463863</v>
      </c>
      <c r="I32" s="0" t="n">
        <v>4244404.91143459</v>
      </c>
      <c r="J32" s="166" t="n">
        <v>500689.319757509</v>
      </c>
      <c r="K32" s="166" t="n">
        <v>485668.640164784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21987406.8258859</v>
      </c>
      <c r="C33" s="0" t="n">
        <v>21106514.3118569</v>
      </c>
      <c r="D33" s="0" t="n">
        <v>22055304.405462</v>
      </c>
      <c r="E33" s="0" t="n">
        <v>21169543.2711369</v>
      </c>
      <c r="F33" s="0" t="n">
        <v>16395708.4463866</v>
      </c>
      <c r="G33" s="0" t="n">
        <v>4710805.86547029</v>
      </c>
      <c r="H33" s="0" t="n">
        <v>16489812.4875863</v>
      </c>
      <c r="I33" s="0" t="n">
        <v>4679730.78355065</v>
      </c>
      <c r="J33" s="166" t="n">
        <v>561031.578982205</v>
      </c>
      <c r="K33" s="166" t="n">
        <v>544200.631612739</v>
      </c>
      <c r="L33" s="0" t="n">
        <v>3667107.18073308</v>
      </c>
      <c r="M33" s="0" t="n">
        <v>3458760.5430676</v>
      </c>
      <c r="N33" s="0" t="n">
        <v>3678312.95756257</v>
      </c>
      <c r="O33" s="0" t="n">
        <v>3469187.80449746</v>
      </c>
      <c r="P33" s="0" t="n">
        <v>93505.2631637009</v>
      </c>
      <c r="Q33" s="0" t="n">
        <v>90700.1052687899</v>
      </c>
    </row>
    <row r="34" customFormat="false" ht="12.8" hidden="false" customHeight="false" outlineLevel="0" collapsed="false">
      <c r="A34" s="0" t="n">
        <v>81</v>
      </c>
      <c r="B34" s="0" t="n">
        <v>20999808.0980129</v>
      </c>
      <c r="C34" s="0" t="n">
        <v>20157242.9183773</v>
      </c>
      <c r="D34" s="0" t="n">
        <v>21065604.3551484</v>
      </c>
      <c r="E34" s="0" t="n">
        <v>20218343.7749422</v>
      </c>
      <c r="F34" s="0" t="n">
        <v>15595041.5978694</v>
      </c>
      <c r="G34" s="0" t="n">
        <v>4562201.32050796</v>
      </c>
      <c r="H34" s="0" t="n">
        <v>15685406.9617288</v>
      </c>
      <c r="I34" s="0" t="n">
        <v>4532936.81321346</v>
      </c>
      <c r="J34" s="166" t="n">
        <v>551857.356925204</v>
      </c>
      <c r="K34" s="166" t="n">
        <v>535301.636217448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22686023.5275046</v>
      </c>
      <c r="C35" s="0" t="n">
        <v>21775515.1504705</v>
      </c>
      <c r="D35" s="0" t="n">
        <v>22759506.1386226</v>
      </c>
      <c r="E35" s="0" t="n">
        <v>21843800.2846304</v>
      </c>
      <c r="F35" s="0" t="n">
        <v>16817038.6499705</v>
      </c>
      <c r="G35" s="0" t="n">
        <v>4958476.50049997</v>
      </c>
      <c r="H35" s="0" t="n">
        <v>16916317.0365305</v>
      </c>
      <c r="I35" s="0" t="n">
        <v>4927483.24809993</v>
      </c>
      <c r="J35" s="166" t="n">
        <v>610903.343435278</v>
      </c>
      <c r="K35" s="166" t="n">
        <v>592576.24313222</v>
      </c>
      <c r="L35" s="0" t="n">
        <v>3783917.91416165</v>
      </c>
      <c r="M35" s="0" t="n">
        <v>3568383.35339614</v>
      </c>
      <c r="N35" s="0" t="n">
        <v>3796055.41008989</v>
      </c>
      <c r="O35" s="0" t="n">
        <v>3579687.31419969</v>
      </c>
      <c r="P35" s="0" t="n">
        <v>101817.22390588</v>
      </c>
      <c r="Q35" s="0" t="n">
        <v>98762.7071887034</v>
      </c>
    </row>
    <row r="36" customFormat="false" ht="12.8" hidden="false" customHeight="false" outlineLevel="0" collapsed="false">
      <c r="A36" s="0" t="n">
        <v>83</v>
      </c>
      <c r="B36" s="0" t="n">
        <v>21751492.761707</v>
      </c>
      <c r="C36" s="0" t="n">
        <v>20876951.5263195</v>
      </c>
      <c r="D36" s="0" t="n">
        <v>21822788.3564612</v>
      </c>
      <c r="E36" s="0" t="n">
        <v>20943211.7636117</v>
      </c>
      <c r="F36" s="0" t="n">
        <v>16064462.2386383</v>
      </c>
      <c r="G36" s="0" t="n">
        <v>4812489.28768117</v>
      </c>
      <c r="H36" s="0" t="n">
        <v>16160480.6022119</v>
      </c>
      <c r="I36" s="0" t="n">
        <v>4782731.1613998</v>
      </c>
      <c r="J36" s="166" t="n">
        <v>593690.125265429</v>
      </c>
      <c r="K36" s="166" t="n">
        <v>575879.421507466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23352398.5213135</v>
      </c>
      <c r="C37" s="0" t="n">
        <v>22412741.7443669</v>
      </c>
      <c r="D37" s="0" t="n">
        <v>23430586.8748892</v>
      </c>
      <c r="E37" s="0" t="n">
        <v>22485452.5706657</v>
      </c>
      <c r="F37" s="0" t="n">
        <v>17228109.5836982</v>
      </c>
      <c r="G37" s="0" t="n">
        <v>5184632.16066874</v>
      </c>
      <c r="H37" s="0" t="n">
        <v>17331889.0812293</v>
      </c>
      <c r="I37" s="0" t="n">
        <v>5153563.48943637</v>
      </c>
      <c r="J37" s="166" t="n">
        <v>647624.107589239</v>
      </c>
      <c r="K37" s="166" t="n">
        <v>628195.384361562</v>
      </c>
      <c r="L37" s="0" t="n">
        <v>3895212.69811391</v>
      </c>
      <c r="M37" s="0" t="n">
        <v>3672926.69367516</v>
      </c>
      <c r="N37" s="0" t="n">
        <v>3908135.69098838</v>
      </c>
      <c r="O37" s="0" t="n">
        <v>3684970.19790567</v>
      </c>
      <c r="P37" s="0" t="n">
        <v>107937.351264873</v>
      </c>
      <c r="Q37" s="0" t="n">
        <v>104699.230726927</v>
      </c>
    </row>
    <row r="38" customFormat="false" ht="12.8" hidden="false" customHeight="false" outlineLevel="0" collapsed="false">
      <c r="A38" s="0" t="n">
        <v>85</v>
      </c>
      <c r="B38" s="0" t="n">
        <v>22425447.8203733</v>
      </c>
      <c r="C38" s="0" t="n">
        <v>21522039.9341208</v>
      </c>
      <c r="D38" s="0" t="n">
        <v>22501057.3858592</v>
      </c>
      <c r="E38" s="0" t="n">
        <v>21592384.9567358</v>
      </c>
      <c r="F38" s="0" t="n">
        <v>16475376.7557891</v>
      </c>
      <c r="G38" s="0" t="n">
        <v>5046663.17833174</v>
      </c>
      <c r="H38" s="0" t="n">
        <v>16575536.3411927</v>
      </c>
      <c r="I38" s="0" t="n">
        <v>5016848.61554306</v>
      </c>
      <c r="J38" s="166" t="n">
        <v>658297.084353118</v>
      </c>
      <c r="K38" s="166" t="n">
        <v>638548.171822525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23984424.569063</v>
      </c>
      <c r="C39" s="0" t="n">
        <v>23016495.6531904</v>
      </c>
      <c r="D39" s="0" t="n">
        <v>24062365.2857012</v>
      </c>
      <c r="E39" s="0" t="n">
        <v>23088983.1770291</v>
      </c>
      <c r="F39" s="0" t="n">
        <v>17589313.6507048</v>
      </c>
      <c r="G39" s="0" t="n">
        <v>5427182.0024856</v>
      </c>
      <c r="H39" s="0" t="n">
        <v>17695884.9541066</v>
      </c>
      <c r="I39" s="0" t="n">
        <v>5393098.22292251</v>
      </c>
      <c r="J39" s="166" t="n">
        <v>724163.668187378</v>
      </c>
      <c r="K39" s="166" t="n">
        <v>702438.758141756</v>
      </c>
      <c r="L39" s="0" t="n">
        <v>4000418.10021568</v>
      </c>
      <c r="M39" s="0" t="n">
        <v>3771649.35463688</v>
      </c>
      <c r="N39" s="0" t="n">
        <v>4013302.18573188</v>
      </c>
      <c r="O39" s="0" t="n">
        <v>3783658.60340267</v>
      </c>
      <c r="P39" s="0" t="n">
        <v>120693.944697896</v>
      </c>
      <c r="Q39" s="0" t="n">
        <v>117073.126356959</v>
      </c>
    </row>
    <row r="40" customFormat="false" ht="12.8" hidden="false" customHeight="false" outlineLevel="0" collapsed="false">
      <c r="A40" s="0" t="n">
        <v>87</v>
      </c>
      <c r="B40" s="0" t="n">
        <v>23146436.6275787</v>
      </c>
      <c r="C40" s="0" t="n">
        <v>22211053.4196082</v>
      </c>
      <c r="D40" s="0" t="n">
        <v>23227552.768074</v>
      </c>
      <c r="E40" s="0" t="n">
        <v>22286672.7776986</v>
      </c>
      <c r="F40" s="0" t="n">
        <v>16970847.0361816</v>
      </c>
      <c r="G40" s="0" t="n">
        <v>5240206.38342655</v>
      </c>
      <c r="H40" s="0" t="n">
        <v>17073906.3963782</v>
      </c>
      <c r="I40" s="0" t="n">
        <v>5212766.38132037</v>
      </c>
      <c r="J40" s="166" t="n">
        <v>722569.661366747</v>
      </c>
      <c r="K40" s="166" t="n">
        <v>700892.571525745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24774381.6350273</v>
      </c>
      <c r="C41" s="0" t="n">
        <v>23771384.31164</v>
      </c>
      <c r="D41" s="0" t="n">
        <v>24862300.3570481</v>
      </c>
      <c r="E41" s="0" t="n">
        <v>23853358.0718064</v>
      </c>
      <c r="F41" s="0" t="n">
        <v>18138450.5124646</v>
      </c>
      <c r="G41" s="0" t="n">
        <v>5632933.79917542</v>
      </c>
      <c r="H41" s="0" t="n">
        <v>18249613.5136779</v>
      </c>
      <c r="I41" s="0" t="n">
        <v>5603744.55812848</v>
      </c>
      <c r="J41" s="166" t="n">
        <v>850107.220064051</v>
      </c>
      <c r="K41" s="166" t="n">
        <v>824604.00346213</v>
      </c>
      <c r="L41" s="0" t="n">
        <v>4132159.64893212</v>
      </c>
      <c r="M41" s="0" t="n">
        <v>3895873.69947358</v>
      </c>
      <c r="N41" s="0" t="n">
        <v>4146713.331282</v>
      </c>
      <c r="O41" s="0" t="n">
        <v>3909458.77095381</v>
      </c>
      <c r="P41" s="0" t="n">
        <v>141684.536677342</v>
      </c>
      <c r="Q41" s="0" t="n">
        <v>137434.000577022</v>
      </c>
    </row>
    <row r="42" customFormat="false" ht="12.8" hidden="false" customHeight="false" outlineLevel="0" collapsed="false">
      <c r="A42" s="0" t="n">
        <v>89</v>
      </c>
      <c r="B42" s="0" t="n">
        <v>24075746.7782563</v>
      </c>
      <c r="C42" s="0" t="n">
        <v>23099463.7699902</v>
      </c>
      <c r="D42" s="0" t="n">
        <v>24161925.5121354</v>
      </c>
      <c r="E42" s="0" t="n">
        <v>23179844.4281422</v>
      </c>
      <c r="F42" s="0" t="n">
        <v>17551906.621079</v>
      </c>
      <c r="G42" s="0" t="n">
        <v>5547557.14891123</v>
      </c>
      <c r="H42" s="0" t="n">
        <v>17659829.653432</v>
      </c>
      <c r="I42" s="0" t="n">
        <v>5520014.77471017</v>
      </c>
      <c r="J42" s="166" t="n">
        <v>882977.231847251</v>
      </c>
      <c r="K42" s="166" t="n">
        <v>856487.914891833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25487288.4314601</v>
      </c>
      <c r="C43" s="0" t="n">
        <v>24452367.5798116</v>
      </c>
      <c r="D43" s="0" t="n">
        <v>25580532.3265284</v>
      </c>
      <c r="E43" s="0" t="n">
        <v>24539443.8918415</v>
      </c>
      <c r="F43" s="0" t="n">
        <v>18557020.518449</v>
      </c>
      <c r="G43" s="0" t="n">
        <v>5895347.06136262</v>
      </c>
      <c r="H43" s="0" t="n">
        <v>18670552.9378439</v>
      </c>
      <c r="I43" s="0" t="n">
        <v>5868890.95399761</v>
      </c>
      <c r="J43" s="166" t="n">
        <v>1019594.87490993</v>
      </c>
      <c r="K43" s="166" t="n">
        <v>989007.028662631</v>
      </c>
      <c r="L43" s="0" t="n">
        <v>4250898.66651381</v>
      </c>
      <c r="M43" s="0" t="n">
        <v>4008265.39941551</v>
      </c>
      <c r="N43" s="0" t="n">
        <v>4266397.27236491</v>
      </c>
      <c r="O43" s="0" t="n">
        <v>4022794.70033332</v>
      </c>
      <c r="P43" s="0" t="n">
        <v>169932.479151655</v>
      </c>
      <c r="Q43" s="0" t="n">
        <v>164834.504777105</v>
      </c>
    </row>
    <row r="44" customFormat="false" ht="12.8" hidden="false" customHeight="false" outlineLevel="0" collapsed="false">
      <c r="A44" s="0" t="n">
        <v>91</v>
      </c>
      <c r="B44" s="0" t="n">
        <v>24758906.6382317</v>
      </c>
      <c r="C44" s="0" t="n">
        <v>23752003.8892434</v>
      </c>
      <c r="D44" s="0" t="n">
        <v>24854624.2975363</v>
      </c>
      <c r="E44" s="0" t="n">
        <v>23841576.1617834</v>
      </c>
      <c r="F44" s="0" t="n">
        <v>17977433.105686</v>
      </c>
      <c r="G44" s="0" t="n">
        <v>5774570.78355737</v>
      </c>
      <c r="H44" s="0" t="n">
        <v>18087507.4314388</v>
      </c>
      <c r="I44" s="0" t="n">
        <v>5754068.73034461</v>
      </c>
      <c r="J44" s="166" t="n">
        <v>1089459.77366767</v>
      </c>
      <c r="K44" s="166" t="n">
        <v>1056775.98045764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26096663.9055019</v>
      </c>
      <c r="C45" s="0" t="n">
        <v>25034655.8617546</v>
      </c>
      <c r="D45" s="0" t="n">
        <v>26201973.5484923</v>
      </c>
      <c r="E45" s="0" t="n">
        <v>25133335.6222765</v>
      </c>
      <c r="F45" s="0" t="n">
        <v>18957440.3336342</v>
      </c>
      <c r="G45" s="0" t="n">
        <v>6077215.52812033</v>
      </c>
      <c r="H45" s="0" t="n">
        <v>19073880.9108579</v>
      </c>
      <c r="I45" s="0" t="n">
        <v>6059454.71141864</v>
      </c>
      <c r="J45" s="166" t="n">
        <v>1235471.64109598</v>
      </c>
      <c r="K45" s="166" t="n">
        <v>1198407.4918631</v>
      </c>
      <c r="L45" s="0" t="n">
        <v>4352403.10976934</v>
      </c>
      <c r="M45" s="0" t="n">
        <v>4104540.22186795</v>
      </c>
      <c r="N45" s="0" t="n">
        <v>4369919.42286876</v>
      </c>
      <c r="O45" s="0" t="n">
        <v>4120972.73383475</v>
      </c>
      <c r="P45" s="0" t="n">
        <v>205911.940182663</v>
      </c>
      <c r="Q45" s="0" t="n">
        <v>199734.581977183</v>
      </c>
    </row>
    <row r="46" customFormat="false" ht="12.8" hidden="false" customHeight="false" outlineLevel="0" collapsed="false">
      <c r="A46" s="0" t="n">
        <v>93</v>
      </c>
      <c r="B46" s="0" t="n">
        <v>25488715.7894517</v>
      </c>
      <c r="C46" s="0" t="n">
        <v>24451884.1675521</v>
      </c>
      <c r="D46" s="0" t="n">
        <v>25595419.4768864</v>
      </c>
      <c r="E46" s="0" t="n">
        <v>24551975.7513887</v>
      </c>
      <c r="F46" s="0" t="n">
        <v>18527854.2256055</v>
      </c>
      <c r="G46" s="0" t="n">
        <v>5924029.94194658</v>
      </c>
      <c r="H46" s="0" t="n">
        <v>18642208.6538557</v>
      </c>
      <c r="I46" s="0" t="n">
        <v>5909767.09753298</v>
      </c>
      <c r="J46" s="166" t="n">
        <v>1333929.25146408</v>
      </c>
      <c r="K46" s="166" t="n">
        <v>1293911.37392015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26929307.6143602</v>
      </c>
      <c r="C47" s="0" t="n">
        <v>25833354.8560576</v>
      </c>
      <c r="D47" s="0" t="n">
        <v>27042406.3995558</v>
      </c>
      <c r="E47" s="0" t="n">
        <v>25939450.1468814</v>
      </c>
      <c r="F47" s="0" t="n">
        <v>19545263.6271441</v>
      </c>
      <c r="G47" s="0" t="n">
        <v>6288091.22891357</v>
      </c>
      <c r="H47" s="0" t="n">
        <v>19666259.9163993</v>
      </c>
      <c r="I47" s="0" t="n">
        <v>6273190.23048214</v>
      </c>
      <c r="J47" s="166" t="n">
        <v>1461124.57773165</v>
      </c>
      <c r="K47" s="166" t="n">
        <v>1417290.8403997</v>
      </c>
      <c r="L47" s="0" t="n">
        <v>4490883.00760963</v>
      </c>
      <c r="M47" s="0" t="n">
        <v>4235769.33067408</v>
      </c>
      <c r="N47" s="0" t="n">
        <v>4509714.57359037</v>
      </c>
      <c r="O47" s="0" t="n">
        <v>4253454.76240566</v>
      </c>
      <c r="P47" s="0" t="n">
        <v>243520.762955274</v>
      </c>
      <c r="Q47" s="0" t="n">
        <v>236215.140066616</v>
      </c>
    </row>
    <row r="48" customFormat="false" ht="12.8" hidden="false" customHeight="false" outlineLevel="0" collapsed="false">
      <c r="A48" s="0" t="n">
        <v>95</v>
      </c>
      <c r="B48" s="0" t="n">
        <v>26328819.5945744</v>
      </c>
      <c r="C48" s="0" t="n">
        <v>25255886.0429869</v>
      </c>
      <c r="D48" s="0" t="n">
        <v>26440211.5955027</v>
      </c>
      <c r="E48" s="0" t="n">
        <v>25360382.3607248</v>
      </c>
      <c r="F48" s="0" t="n">
        <v>19076233.9304678</v>
      </c>
      <c r="G48" s="0" t="n">
        <v>6179652.11251905</v>
      </c>
      <c r="H48" s="0" t="n">
        <v>19195258.679424</v>
      </c>
      <c r="I48" s="0" t="n">
        <v>6165123.68130083</v>
      </c>
      <c r="J48" s="166" t="n">
        <v>1472356.84409483</v>
      </c>
      <c r="K48" s="166" t="n">
        <v>1428186.13877199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27414844.568063</v>
      </c>
      <c r="C49" s="0" t="n">
        <v>26296731.5232189</v>
      </c>
      <c r="D49" s="0" t="n">
        <v>27530347.7846342</v>
      </c>
      <c r="E49" s="0" t="n">
        <v>26405089.8454264</v>
      </c>
      <c r="F49" s="0" t="n">
        <v>19792999.6586958</v>
      </c>
      <c r="G49" s="0" t="n">
        <v>6503731.86452312</v>
      </c>
      <c r="H49" s="0" t="n">
        <v>19916292.9757818</v>
      </c>
      <c r="I49" s="0" t="n">
        <v>6488796.86964459</v>
      </c>
      <c r="J49" s="166" t="n">
        <v>1594810.7731611</v>
      </c>
      <c r="K49" s="166" t="n">
        <v>1546966.44996627</v>
      </c>
      <c r="L49" s="0" t="n">
        <v>4571708.00062246</v>
      </c>
      <c r="M49" s="0" t="n">
        <v>4312383.8159811</v>
      </c>
      <c r="N49" s="0" t="n">
        <v>4590941.0949574</v>
      </c>
      <c r="O49" s="0" t="n">
        <v>4330447.50546782</v>
      </c>
      <c r="P49" s="0" t="n">
        <v>265801.79552685</v>
      </c>
      <c r="Q49" s="0" t="n">
        <v>257827.741661044</v>
      </c>
    </row>
    <row r="50" customFormat="false" ht="12.8" hidden="false" customHeight="false" outlineLevel="0" collapsed="false">
      <c r="A50" s="0" t="n">
        <v>97</v>
      </c>
      <c r="B50" s="0" t="n">
        <v>26984035.1812533</v>
      </c>
      <c r="C50" s="0" t="n">
        <v>25882459.6211347</v>
      </c>
      <c r="D50" s="0" t="n">
        <v>27098418.0815204</v>
      </c>
      <c r="E50" s="0" t="n">
        <v>25989769.0838628</v>
      </c>
      <c r="F50" s="0" t="n">
        <v>19453861.1514153</v>
      </c>
      <c r="G50" s="0" t="n">
        <v>6428598.46971932</v>
      </c>
      <c r="H50" s="0" t="n">
        <v>19575810.7914813</v>
      </c>
      <c r="I50" s="0" t="n">
        <v>6413958.29238152</v>
      </c>
      <c r="J50" s="166" t="n">
        <v>1657635.85300625</v>
      </c>
      <c r="K50" s="166" t="n">
        <v>1607906.77741606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28274825.4594245</v>
      </c>
      <c r="C51" s="0" t="n">
        <v>27120224.4210927</v>
      </c>
      <c r="D51" s="0" t="n">
        <v>28395209.9731069</v>
      </c>
      <c r="E51" s="0" t="n">
        <v>27233181.2976217</v>
      </c>
      <c r="F51" s="0" t="n">
        <v>20378210.7263197</v>
      </c>
      <c r="G51" s="0" t="n">
        <v>6742013.69477305</v>
      </c>
      <c r="H51" s="0" t="n">
        <v>20505970.4777731</v>
      </c>
      <c r="I51" s="0" t="n">
        <v>6727210.81984861</v>
      </c>
      <c r="J51" s="166" t="n">
        <v>1848294.20352529</v>
      </c>
      <c r="K51" s="166" t="n">
        <v>1792845.37741953</v>
      </c>
      <c r="L51" s="0" t="n">
        <v>4714313.13493297</v>
      </c>
      <c r="M51" s="0" t="n">
        <v>4447553.75519126</v>
      </c>
      <c r="N51" s="0" t="n">
        <v>4734362.05854076</v>
      </c>
      <c r="O51" s="0" t="n">
        <v>4466386.52544406</v>
      </c>
      <c r="P51" s="0" t="n">
        <v>308049.033920881</v>
      </c>
      <c r="Q51" s="0" t="n">
        <v>298807.562903255</v>
      </c>
    </row>
    <row r="52" customFormat="false" ht="12.8" hidden="false" customHeight="false" outlineLevel="0" collapsed="false">
      <c r="A52" s="0" t="n">
        <v>99</v>
      </c>
      <c r="B52" s="0" t="n">
        <v>27870478.5742127</v>
      </c>
      <c r="C52" s="0" t="n">
        <v>26731130.4833939</v>
      </c>
      <c r="D52" s="0" t="n">
        <v>27988001.26846</v>
      </c>
      <c r="E52" s="0" t="n">
        <v>26841400.4266717</v>
      </c>
      <c r="F52" s="0" t="n">
        <v>20050398.7623015</v>
      </c>
      <c r="G52" s="0" t="n">
        <v>6680731.72109249</v>
      </c>
      <c r="H52" s="0" t="n">
        <v>20175221.5730257</v>
      </c>
      <c r="I52" s="0" t="n">
        <v>6666178.85364602</v>
      </c>
      <c r="J52" s="166" t="n">
        <v>1895750.87629426</v>
      </c>
      <c r="K52" s="166" t="n">
        <v>1838878.35000543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28862769.288736</v>
      </c>
      <c r="C53" s="0" t="n">
        <v>27682575.4744873</v>
      </c>
      <c r="D53" s="0" t="n">
        <v>28985286.2322087</v>
      </c>
      <c r="E53" s="0" t="n">
        <v>27797532.8767078</v>
      </c>
      <c r="F53" s="0" t="n">
        <v>20764032.5195565</v>
      </c>
      <c r="G53" s="0" t="n">
        <v>6918542.95493089</v>
      </c>
      <c r="H53" s="0" t="n">
        <v>20894029.5463819</v>
      </c>
      <c r="I53" s="0" t="n">
        <v>6903503.33032598</v>
      </c>
      <c r="J53" s="166" t="n">
        <v>2059169.66349765</v>
      </c>
      <c r="K53" s="166" t="n">
        <v>1997394.57359272</v>
      </c>
      <c r="L53" s="0" t="n">
        <v>4812784.09161052</v>
      </c>
      <c r="M53" s="0" t="n">
        <v>4541292.08700477</v>
      </c>
      <c r="N53" s="0" t="n">
        <v>4833188.05155146</v>
      </c>
      <c r="O53" s="0" t="n">
        <v>4560458.36605231</v>
      </c>
      <c r="P53" s="0" t="n">
        <v>343194.943916275</v>
      </c>
      <c r="Q53" s="0" t="n">
        <v>332899.095598787</v>
      </c>
    </row>
    <row r="54" customFormat="false" ht="12.8" hidden="false" customHeight="false" outlineLevel="0" collapsed="false">
      <c r="A54" s="0" t="n">
        <v>101</v>
      </c>
      <c r="B54" s="0" t="n">
        <v>28462747.9810272</v>
      </c>
      <c r="C54" s="0" t="n">
        <v>27297741.4870868</v>
      </c>
      <c r="D54" s="0" t="n">
        <v>28583273.0744565</v>
      </c>
      <c r="E54" s="0" t="n">
        <v>27410828.43154</v>
      </c>
      <c r="F54" s="0" t="n">
        <v>20442908.5884633</v>
      </c>
      <c r="G54" s="0" t="n">
        <v>6854832.89862353</v>
      </c>
      <c r="H54" s="0" t="n">
        <v>20570831.5186561</v>
      </c>
      <c r="I54" s="0" t="n">
        <v>6839996.91288386</v>
      </c>
      <c r="J54" s="166" t="n">
        <v>2089429.82500566</v>
      </c>
      <c r="K54" s="166" t="n">
        <v>2026746.93025549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29336763.3046955</v>
      </c>
      <c r="C55" s="0" t="n">
        <v>28135525.8323025</v>
      </c>
      <c r="D55" s="0" t="n">
        <v>29463654.5809358</v>
      </c>
      <c r="E55" s="0" t="n">
        <v>28254602.0451293</v>
      </c>
      <c r="F55" s="0" t="n">
        <v>21068883.6368789</v>
      </c>
      <c r="G55" s="0" t="n">
        <v>7066642.1954236</v>
      </c>
      <c r="H55" s="0" t="n">
        <v>21200449.3924881</v>
      </c>
      <c r="I55" s="0" t="n">
        <v>7054152.65264118</v>
      </c>
      <c r="J55" s="166" t="n">
        <v>2283804.73906399</v>
      </c>
      <c r="K55" s="166" t="n">
        <v>2215290.59689207</v>
      </c>
      <c r="L55" s="0" t="n">
        <v>4891563.8704056</v>
      </c>
      <c r="M55" s="0" t="n">
        <v>4616362.07210294</v>
      </c>
      <c r="N55" s="0" t="n">
        <v>4912695.56262306</v>
      </c>
      <c r="O55" s="0" t="n">
        <v>4636211.15115282</v>
      </c>
      <c r="P55" s="0" t="n">
        <v>380634.123177331</v>
      </c>
      <c r="Q55" s="0" t="n">
        <v>369215.099482012</v>
      </c>
    </row>
    <row r="56" customFormat="false" ht="12.8" hidden="false" customHeight="false" outlineLevel="0" collapsed="false">
      <c r="A56" s="0" t="n">
        <v>103</v>
      </c>
      <c r="B56" s="0" t="n">
        <v>28941832.8761986</v>
      </c>
      <c r="C56" s="0" t="n">
        <v>27756135.2645729</v>
      </c>
      <c r="D56" s="0" t="n">
        <v>29068788.3566707</v>
      </c>
      <c r="E56" s="0" t="n">
        <v>27875278.4175189</v>
      </c>
      <c r="F56" s="0" t="n">
        <v>20789755.6411423</v>
      </c>
      <c r="G56" s="0" t="n">
        <v>6966379.62343062</v>
      </c>
      <c r="H56" s="0" t="n">
        <v>20921065.9475919</v>
      </c>
      <c r="I56" s="0" t="n">
        <v>6954212.46992701</v>
      </c>
      <c r="J56" s="166" t="n">
        <v>2324463.66719599</v>
      </c>
      <c r="K56" s="166" t="n">
        <v>2254729.75718011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29906706.2407811</v>
      </c>
      <c r="C57" s="0" t="n">
        <v>28679541.4084247</v>
      </c>
      <c r="D57" s="0" t="n">
        <v>30037970.7694132</v>
      </c>
      <c r="E57" s="0" t="n">
        <v>28802729.0285846</v>
      </c>
      <c r="F57" s="0" t="n">
        <v>21506538.6164281</v>
      </c>
      <c r="G57" s="0" t="n">
        <v>7173002.79199665</v>
      </c>
      <c r="H57" s="0" t="n">
        <v>21642326.597585</v>
      </c>
      <c r="I57" s="0" t="n">
        <v>7160402.43099965</v>
      </c>
      <c r="J57" s="166" t="n">
        <v>2513303.32709493</v>
      </c>
      <c r="K57" s="166" t="n">
        <v>2437904.22728209</v>
      </c>
      <c r="L57" s="0" t="n">
        <v>4985637.41876928</v>
      </c>
      <c r="M57" s="0" t="n">
        <v>4705509.50063621</v>
      </c>
      <c r="N57" s="0" t="n">
        <v>5007498.23877111</v>
      </c>
      <c r="O57" s="0" t="n">
        <v>4726043.79435517</v>
      </c>
      <c r="P57" s="0" t="n">
        <v>418883.887849156</v>
      </c>
      <c r="Q57" s="0" t="n">
        <v>406317.371213681</v>
      </c>
    </row>
    <row r="58" customFormat="false" ht="12.8" hidden="false" customHeight="false" outlineLevel="0" collapsed="false">
      <c r="A58" s="0" t="n">
        <v>105</v>
      </c>
      <c r="B58" s="0" t="n">
        <v>29511198.6155428</v>
      </c>
      <c r="C58" s="0" t="n">
        <v>28299370.2883924</v>
      </c>
      <c r="D58" s="0" t="n">
        <v>29642508.5805911</v>
      </c>
      <c r="E58" s="0" t="n">
        <v>28422636.9611684</v>
      </c>
      <c r="F58" s="0" t="n">
        <v>21202365.2535979</v>
      </c>
      <c r="G58" s="0" t="n">
        <v>7097005.03479446</v>
      </c>
      <c r="H58" s="0" t="n">
        <v>21336952.2194361</v>
      </c>
      <c r="I58" s="0" t="n">
        <v>7085684.74173229</v>
      </c>
      <c r="J58" s="166" t="n">
        <v>2521826.43299976</v>
      </c>
      <c r="K58" s="166" t="n">
        <v>2446171.64000977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30279643.3368716</v>
      </c>
      <c r="C59" s="0" t="n">
        <v>29035283.6759447</v>
      </c>
      <c r="D59" s="0" t="n">
        <v>30414756.2256417</v>
      </c>
      <c r="E59" s="0" t="n">
        <v>29162121.0839866</v>
      </c>
      <c r="F59" s="0" t="n">
        <v>21714356.365564</v>
      </c>
      <c r="G59" s="0" t="n">
        <v>7320927.31038073</v>
      </c>
      <c r="H59" s="0" t="n">
        <v>21852784.3694539</v>
      </c>
      <c r="I59" s="0" t="n">
        <v>7309336.71453275</v>
      </c>
      <c r="J59" s="166" t="n">
        <v>2626719.4091744</v>
      </c>
      <c r="K59" s="166" t="n">
        <v>2547917.82689917</v>
      </c>
      <c r="L59" s="0" t="n">
        <v>5045859.60485653</v>
      </c>
      <c r="M59" s="0" t="n">
        <v>4762183.53410119</v>
      </c>
      <c r="N59" s="0" t="n">
        <v>5068367.65481335</v>
      </c>
      <c r="O59" s="0" t="n">
        <v>4783331.88106604</v>
      </c>
      <c r="P59" s="0" t="n">
        <v>437786.568195733</v>
      </c>
      <c r="Q59" s="0" t="n">
        <v>424652.971149861</v>
      </c>
    </row>
    <row r="60" customFormat="false" ht="12.8" hidden="false" customHeight="false" outlineLevel="0" collapsed="false">
      <c r="A60" s="0" t="n">
        <v>107</v>
      </c>
      <c r="B60" s="0" t="n">
        <v>29947376.4942571</v>
      </c>
      <c r="C60" s="0" t="n">
        <v>28715651.7848748</v>
      </c>
      <c r="D60" s="0" t="n">
        <v>30079170.4205409</v>
      </c>
      <c r="E60" s="0" t="n">
        <v>28839372.9193344</v>
      </c>
      <c r="F60" s="0" t="n">
        <v>21459446.0436608</v>
      </c>
      <c r="G60" s="0" t="n">
        <v>7256205.74121396</v>
      </c>
      <c r="H60" s="0" t="n">
        <v>21594638.3972436</v>
      </c>
      <c r="I60" s="0" t="n">
        <v>7244734.52209077</v>
      </c>
      <c r="J60" s="166" t="n">
        <v>2612310.67822703</v>
      </c>
      <c r="K60" s="166" t="n">
        <v>2533941.35788022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30629559.4745623</v>
      </c>
      <c r="C61" s="0" t="n">
        <v>29369443.3574393</v>
      </c>
      <c r="D61" s="0" t="n">
        <v>30764723.7313837</v>
      </c>
      <c r="E61" s="0" t="n">
        <v>29496329.067611</v>
      </c>
      <c r="F61" s="0" t="n">
        <v>21905146.5292443</v>
      </c>
      <c r="G61" s="0" t="n">
        <v>7464296.82819499</v>
      </c>
      <c r="H61" s="0" t="n">
        <v>22043756.6697963</v>
      </c>
      <c r="I61" s="0" t="n">
        <v>7452572.39781471</v>
      </c>
      <c r="J61" s="166" t="n">
        <v>2691662.32120255</v>
      </c>
      <c r="K61" s="166" t="n">
        <v>2610912.45156647</v>
      </c>
      <c r="L61" s="0" t="n">
        <v>5105065.3997381</v>
      </c>
      <c r="M61" s="0" t="n">
        <v>4818583.97427774</v>
      </c>
      <c r="N61" s="0" t="n">
        <v>5127582.10375324</v>
      </c>
      <c r="O61" s="0" t="n">
        <v>4839740.18836306</v>
      </c>
      <c r="P61" s="0" t="n">
        <v>448610.386867091</v>
      </c>
      <c r="Q61" s="0" t="n">
        <v>435152.075261079</v>
      </c>
    </row>
    <row r="62" customFormat="false" ht="12.8" hidden="false" customHeight="false" outlineLevel="0" collapsed="false">
      <c r="A62" s="0" t="n">
        <v>109</v>
      </c>
      <c r="B62" s="0" t="n">
        <v>30239267.2019466</v>
      </c>
      <c r="C62" s="0" t="n">
        <v>28993769.7359576</v>
      </c>
      <c r="D62" s="0" t="n">
        <v>30371849.6476882</v>
      </c>
      <c r="E62" s="0" t="n">
        <v>29118231.2250488</v>
      </c>
      <c r="F62" s="0" t="n">
        <v>21637969.0352004</v>
      </c>
      <c r="G62" s="0" t="n">
        <v>7355800.70075722</v>
      </c>
      <c r="H62" s="0" t="n">
        <v>21773977.913435</v>
      </c>
      <c r="I62" s="0" t="n">
        <v>7344253.31161378</v>
      </c>
      <c r="J62" s="166" t="n">
        <v>2704547.10416306</v>
      </c>
      <c r="K62" s="166" t="n">
        <v>2623410.69103817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30923120.840936</v>
      </c>
      <c r="C63" s="0" t="n">
        <v>29648778.6466421</v>
      </c>
      <c r="D63" s="0" t="n">
        <v>31057552.6765117</v>
      </c>
      <c r="E63" s="0" t="n">
        <v>29774975.2198648</v>
      </c>
      <c r="F63" s="0" t="n">
        <v>22107296.8906242</v>
      </c>
      <c r="G63" s="0" t="n">
        <v>7541481.75601793</v>
      </c>
      <c r="H63" s="0" t="n">
        <v>22245273.4020536</v>
      </c>
      <c r="I63" s="0" t="n">
        <v>7529701.81781122</v>
      </c>
      <c r="J63" s="166" t="n">
        <v>2828998.71204553</v>
      </c>
      <c r="K63" s="166" t="n">
        <v>2744128.75068416</v>
      </c>
      <c r="L63" s="0" t="n">
        <v>5152733.58923995</v>
      </c>
      <c r="M63" s="0" t="n">
        <v>4863648.84833657</v>
      </c>
      <c r="N63" s="0" t="n">
        <v>5175128.15557249</v>
      </c>
      <c r="O63" s="0" t="n">
        <v>4884689.87410028</v>
      </c>
      <c r="P63" s="0" t="n">
        <v>471499.785340921</v>
      </c>
      <c r="Q63" s="0" t="n">
        <v>457354.791780694</v>
      </c>
    </row>
    <row r="64" customFormat="false" ht="12.8" hidden="false" customHeight="false" outlineLevel="0" collapsed="false">
      <c r="A64" s="0" t="n">
        <v>111</v>
      </c>
      <c r="B64" s="0" t="n">
        <v>30575836.6849735</v>
      </c>
      <c r="C64" s="0" t="n">
        <v>29314522.7392564</v>
      </c>
      <c r="D64" s="0" t="n">
        <v>30708199.5636552</v>
      </c>
      <c r="E64" s="0" t="n">
        <v>29438804.9761586</v>
      </c>
      <c r="F64" s="0" t="n">
        <v>21850593.0782147</v>
      </c>
      <c r="G64" s="0" t="n">
        <v>7463929.66104172</v>
      </c>
      <c r="H64" s="0" t="n">
        <v>21985056.38125</v>
      </c>
      <c r="I64" s="0" t="n">
        <v>7453748.59490854</v>
      </c>
      <c r="J64" s="166" t="n">
        <v>2840415.00807335</v>
      </c>
      <c r="K64" s="166" t="n">
        <v>2755202.55783115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31443696.0741665</v>
      </c>
      <c r="C65" s="0" t="n">
        <v>30145840.3634736</v>
      </c>
      <c r="D65" s="0" t="n">
        <v>31578955.4720776</v>
      </c>
      <c r="E65" s="0" t="n">
        <v>30272842.1433046</v>
      </c>
      <c r="F65" s="0" t="n">
        <v>22451294.7333207</v>
      </c>
      <c r="G65" s="0" t="n">
        <v>7694545.63015292</v>
      </c>
      <c r="H65" s="0" t="n">
        <v>22588711.090581</v>
      </c>
      <c r="I65" s="0" t="n">
        <v>7684131.05272356</v>
      </c>
      <c r="J65" s="166" t="n">
        <v>2979418.52334166</v>
      </c>
      <c r="K65" s="166" t="n">
        <v>2890035.96764141</v>
      </c>
      <c r="L65" s="0" t="n">
        <v>5236719.76675403</v>
      </c>
      <c r="M65" s="0" t="n">
        <v>4942349.12101443</v>
      </c>
      <c r="N65" s="0" t="n">
        <v>5259252.88427561</v>
      </c>
      <c r="O65" s="0" t="n">
        <v>4963520.9931939</v>
      </c>
      <c r="P65" s="0" t="n">
        <v>496569.753890278</v>
      </c>
      <c r="Q65" s="0" t="n">
        <v>481672.661273569</v>
      </c>
    </row>
    <row r="66" customFormat="false" ht="12.8" hidden="false" customHeight="false" outlineLevel="0" collapsed="false">
      <c r="A66" s="0" t="n">
        <v>113</v>
      </c>
      <c r="B66" s="0" t="n">
        <v>30995430.6125927</v>
      </c>
      <c r="C66" s="0" t="n">
        <v>29716347.2354154</v>
      </c>
      <c r="D66" s="0" t="n">
        <v>31128264.792645</v>
      </c>
      <c r="E66" s="0" t="n">
        <v>29841083.1784103</v>
      </c>
      <c r="F66" s="0" t="n">
        <v>22118196.9423023</v>
      </c>
      <c r="G66" s="0" t="n">
        <v>7598150.2931131</v>
      </c>
      <c r="H66" s="0" t="n">
        <v>22252802.0347952</v>
      </c>
      <c r="I66" s="0" t="n">
        <v>7588281.14361514</v>
      </c>
      <c r="J66" s="166" t="n">
        <v>3068079.06131056</v>
      </c>
      <c r="K66" s="166" t="n">
        <v>2976036.68947125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31881244.2138101</v>
      </c>
      <c r="C67" s="0" t="n">
        <v>30564299.2602746</v>
      </c>
      <c r="D67" s="0" t="n">
        <v>32016862.3431911</v>
      </c>
      <c r="E67" s="0" t="n">
        <v>30691646.5552686</v>
      </c>
      <c r="F67" s="0" t="n">
        <v>22670189.7344225</v>
      </c>
      <c r="G67" s="0" t="n">
        <v>7894109.52585202</v>
      </c>
      <c r="H67" s="0" t="n">
        <v>22807723.3519389</v>
      </c>
      <c r="I67" s="0" t="n">
        <v>7883923.20332973</v>
      </c>
      <c r="J67" s="166" t="n">
        <v>3227645.45222777</v>
      </c>
      <c r="K67" s="166" t="n">
        <v>3130816.08866093</v>
      </c>
      <c r="L67" s="0" t="n">
        <v>5308811.93427824</v>
      </c>
      <c r="M67" s="0" t="n">
        <v>5011044.85982034</v>
      </c>
      <c r="N67" s="0" t="n">
        <v>5331406.40903224</v>
      </c>
      <c r="O67" s="0" t="n">
        <v>5032275.91566754</v>
      </c>
      <c r="P67" s="0" t="n">
        <v>537940.908704628</v>
      </c>
      <c r="Q67" s="0" t="n">
        <v>521802.681443489</v>
      </c>
    </row>
    <row r="68" customFormat="false" ht="12.8" hidden="false" customHeight="false" outlineLevel="0" collapsed="false">
      <c r="A68" s="0" t="n">
        <v>115</v>
      </c>
      <c r="B68" s="0" t="n">
        <v>31417378.0630757</v>
      </c>
      <c r="C68" s="0" t="n">
        <v>30119172.7672189</v>
      </c>
      <c r="D68" s="0" t="n">
        <v>31555591.9460103</v>
      </c>
      <c r="E68" s="0" t="n">
        <v>30248962.3442903</v>
      </c>
      <c r="F68" s="0" t="n">
        <v>22329276.1370272</v>
      </c>
      <c r="G68" s="0" t="n">
        <v>7789896.63019167</v>
      </c>
      <c r="H68" s="0" t="n">
        <v>22465357.1475897</v>
      </c>
      <c r="I68" s="0" t="n">
        <v>7783605.19670057</v>
      </c>
      <c r="J68" s="166" t="n">
        <v>3239932.03152939</v>
      </c>
      <c r="K68" s="166" t="n">
        <v>3142734.0705835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32136956.4468304</v>
      </c>
      <c r="C69" s="0" t="n">
        <v>30809428.3065156</v>
      </c>
      <c r="D69" s="0" t="n">
        <v>32278517.9350103</v>
      </c>
      <c r="E69" s="0" t="n">
        <v>30942362.9607094</v>
      </c>
      <c r="F69" s="0" t="n">
        <v>22882298.6906325</v>
      </c>
      <c r="G69" s="0" t="n">
        <v>7927129.6158831</v>
      </c>
      <c r="H69" s="0" t="n">
        <v>23021665.1106163</v>
      </c>
      <c r="I69" s="0" t="n">
        <v>7920697.85009301</v>
      </c>
      <c r="J69" s="166" t="n">
        <v>3333774.41159585</v>
      </c>
      <c r="K69" s="166" t="n">
        <v>3233761.17924798</v>
      </c>
      <c r="L69" s="0" t="n">
        <v>5351921.4667021</v>
      </c>
      <c r="M69" s="0" t="n">
        <v>5052234.35863255</v>
      </c>
      <c r="N69" s="0" t="n">
        <v>5375506.68264047</v>
      </c>
      <c r="O69" s="0" t="n">
        <v>5074396.31383111</v>
      </c>
      <c r="P69" s="0" t="n">
        <v>555629.068599309</v>
      </c>
      <c r="Q69" s="0" t="n">
        <v>538960.196541329</v>
      </c>
    </row>
    <row r="70" customFormat="false" ht="12.8" hidden="false" customHeight="false" outlineLevel="0" collapsed="false">
      <c r="A70" s="0" t="n">
        <v>117</v>
      </c>
      <c r="B70" s="0" t="n">
        <v>31765425.9443564</v>
      </c>
      <c r="C70" s="0" t="n">
        <v>30453347.2447031</v>
      </c>
      <c r="D70" s="0" t="n">
        <v>31902874.5260289</v>
      </c>
      <c r="E70" s="0" t="n">
        <v>30582416.466604</v>
      </c>
      <c r="F70" s="0" t="n">
        <v>22593482.8898437</v>
      </c>
      <c r="G70" s="0" t="n">
        <v>7859864.35485942</v>
      </c>
      <c r="H70" s="0" t="n">
        <v>22728898.4101126</v>
      </c>
      <c r="I70" s="0" t="n">
        <v>7853518.05649142</v>
      </c>
      <c r="J70" s="166" t="n">
        <v>3390417.88458906</v>
      </c>
      <c r="K70" s="166" t="n">
        <v>3288705.34805139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32409111.8033261</v>
      </c>
      <c r="C71" s="0" t="n">
        <v>31070020.03261</v>
      </c>
      <c r="D71" s="0" t="n">
        <v>32548165.0928351</v>
      </c>
      <c r="E71" s="0" t="n">
        <v>31200593.6674466</v>
      </c>
      <c r="F71" s="0" t="n">
        <v>23054403.8898164</v>
      </c>
      <c r="G71" s="0" t="n">
        <v>8015616.14279358</v>
      </c>
      <c r="H71" s="0" t="n">
        <v>23191424.0167173</v>
      </c>
      <c r="I71" s="0" t="n">
        <v>8009169.65072924</v>
      </c>
      <c r="J71" s="166" t="n">
        <v>3540607.95168248</v>
      </c>
      <c r="K71" s="166" t="n">
        <v>3434389.713132</v>
      </c>
      <c r="L71" s="0" t="n">
        <v>5398092.07076142</v>
      </c>
      <c r="M71" s="0" t="n">
        <v>5096754.60059083</v>
      </c>
      <c r="N71" s="0" t="n">
        <v>5421258.64038033</v>
      </c>
      <c r="O71" s="0" t="n">
        <v>5118523.04606183</v>
      </c>
      <c r="P71" s="0" t="n">
        <v>590101.325280413</v>
      </c>
      <c r="Q71" s="0" t="n">
        <v>572398.285522001</v>
      </c>
    </row>
    <row r="72" customFormat="false" ht="12.8" hidden="false" customHeight="false" outlineLevel="0" collapsed="false">
      <c r="A72" s="0" t="n">
        <v>119</v>
      </c>
      <c r="B72" s="0" t="n">
        <v>32043927.3361299</v>
      </c>
      <c r="C72" s="0" t="n">
        <v>30719023.1098086</v>
      </c>
      <c r="D72" s="0" t="n">
        <v>32180370.4387379</v>
      </c>
      <c r="E72" s="0" t="n">
        <v>30847145.4890988</v>
      </c>
      <c r="F72" s="0" t="n">
        <v>22815900.966594</v>
      </c>
      <c r="G72" s="0" t="n">
        <v>7903122.14321461</v>
      </c>
      <c r="H72" s="0" t="n">
        <v>22950360.2275003</v>
      </c>
      <c r="I72" s="0" t="n">
        <v>7896785.26159849</v>
      </c>
      <c r="J72" s="166" t="n">
        <v>3582972.8325413</v>
      </c>
      <c r="K72" s="166" t="n">
        <v>3475483.64756506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32760676.5293343</v>
      </c>
      <c r="C73" s="0" t="n">
        <v>31405801.1503869</v>
      </c>
      <c r="D73" s="0" t="n">
        <v>32904329.5988874</v>
      </c>
      <c r="E73" s="0" t="n">
        <v>31540838.5826729</v>
      </c>
      <c r="F73" s="0" t="n">
        <v>23284786.6833604</v>
      </c>
      <c r="G73" s="0" t="n">
        <v>8121014.46702658</v>
      </c>
      <c r="H73" s="0" t="n">
        <v>23419824.6831316</v>
      </c>
      <c r="I73" s="0" t="n">
        <v>8121013.89954136</v>
      </c>
      <c r="J73" s="166" t="n">
        <v>3689055.39860395</v>
      </c>
      <c r="K73" s="166" t="n">
        <v>3578383.73664583</v>
      </c>
      <c r="L73" s="0" t="n">
        <v>5454226.93052595</v>
      </c>
      <c r="M73" s="0" t="n">
        <v>5149784.93284746</v>
      </c>
      <c r="N73" s="0" t="n">
        <v>5478169.73766885</v>
      </c>
      <c r="O73" s="0" t="n">
        <v>5172292.36285251</v>
      </c>
      <c r="P73" s="0" t="n">
        <v>614842.566433992</v>
      </c>
      <c r="Q73" s="0" t="n">
        <v>596397.289440972</v>
      </c>
    </row>
    <row r="74" customFormat="false" ht="12.8" hidden="false" customHeight="false" outlineLevel="0" collapsed="false">
      <c r="A74" s="0" t="n">
        <v>121</v>
      </c>
      <c r="B74" s="0" t="n">
        <v>32221777.3487823</v>
      </c>
      <c r="C74" s="0" t="n">
        <v>30890265.5947056</v>
      </c>
      <c r="D74" s="0" t="n">
        <v>32360314.5940825</v>
      </c>
      <c r="E74" s="0" t="n">
        <v>31020494.1353931</v>
      </c>
      <c r="F74" s="0" t="n">
        <v>22860320.0835065</v>
      </c>
      <c r="G74" s="0" t="n">
        <v>8029945.51119906</v>
      </c>
      <c r="H74" s="0" t="n">
        <v>22990549.2395499</v>
      </c>
      <c r="I74" s="0" t="n">
        <v>8029944.89584323</v>
      </c>
      <c r="J74" s="166" t="n">
        <v>3755675.97513718</v>
      </c>
      <c r="K74" s="166" t="n">
        <v>3643005.69588306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33097758.279088</v>
      </c>
      <c r="C75" s="0" t="n">
        <v>31731037.0822578</v>
      </c>
      <c r="D75" s="0" t="n">
        <v>33239333.9060066</v>
      </c>
      <c r="E75" s="0" t="n">
        <v>31864119.3858434</v>
      </c>
      <c r="F75" s="0" t="n">
        <v>23481933.9841567</v>
      </c>
      <c r="G75" s="0" t="n">
        <v>8249103.09810104</v>
      </c>
      <c r="H75" s="0" t="n">
        <v>23615016.9172633</v>
      </c>
      <c r="I75" s="0" t="n">
        <v>8249102.46858006</v>
      </c>
      <c r="J75" s="166" t="n">
        <v>3895075.39269742</v>
      </c>
      <c r="K75" s="166" t="n">
        <v>3778223.1309165</v>
      </c>
      <c r="L75" s="0" t="n">
        <v>5509300.20713998</v>
      </c>
      <c r="M75" s="0" t="n">
        <v>5202365.87392072</v>
      </c>
      <c r="N75" s="0" t="n">
        <v>5532896.36025799</v>
      </c>
      <c r="O75" s="0" t="n">
        <v>5224547.47515341</v>
      </c>
      <c r="P75" s="0" t="n">
        <v>649179.232116237</v>
      </c>
      <c r="Q75" s="0" t="n">
        <v>629703.85515275</v>
      </c>
    </row>
    <row r="76" customFormat="false" ht="12.8" hidden="false" customHeight="false" outlineLevel="0" collapsed="false">
      <c r="A76" s="0" t="n">
        <v>123</v>
      </c>
      <c r="B76" s="0" t="n">
        <v>32609503.2590046</v>
      </c>
      <c r="C76" s="0" t="n">
        <v>31262622.0951287</v>
      </c>
      <c r="D76" s="0" t="n">
        <v>32748444.374977</v>
      </c>
      <c r="E76" s="0" t="n">
        <v>31393228.1278715</v>
      </c>
      <c r="F76" s="0" t="n">
        <v>23127300.1617904</v>
      </c>
      <c r="G76" s="0" t="n">
        <v>8135321.93333827</v>
      </c>
      <c r="H76" s="0" t="n">
        <v>23257906.8148163</v>
      </c>
      <c r="I76" s="0" t="n">
        <v>8135321.31305521</v>
      </c>
      <c r="J76" s="166" t="n">
        <v>3893076.91862276</v>
      </c>
      <c r="K76" s="166" t="n">
        <v>3776284.61106408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33458538.878262</v>
      </c>
      <c r="C77" s="0" t="n">
        <v>32076005.1628956</v>
      </c>
      <c r="D77" s="0" t="n">
        <v>33600405.2781092</v>
      </c>
      <c r="E77" s="0" t="n">
        <v>32209361.1290416</v>
      </c>
      <c r="F77" s="0" t="n">
        <v>23739779.6250879</v>
      </c>
      <c r="G77" s="0" t="n">
        <v>8336225.53780777</v>
      </c>
      <c r="H77" s="0" t="n">
        <v>23873136.2255823</v>
      </c>
      <c r="I77" s="0" t="n">
        <v>8336224.90345931</v>
      </c>
      <c r="J77" s="166" t="n">
        <v>4079055.86827865</v>
      </c>
      <c r="K77" s="166" t="n">
        <v>3956684.19223029</v>
      </c>
      <c r="L77" s="0" t="n">
        <v>5568629.19179357</v>
      </c>
      <c r="M77" s="0" t="n">
        <v>5258670.60365119</v>
      </c>
      <c r="N77" s="0" t="n">
        <v>5592273.86664214</v>
      </c>
      <c r="O77" s="0" t="n">
        <v>5280897.82174545</v>
      </c>
      <c r="P77" s="0" t="n">
        <v>679842.644713108</v>
      </c>
      <c r="Q77" s="0" t="n">
        <v>659447.365371714</v>
      </c>
    </row>
    <row r="78" customFormat="false" ht="12.8" hidden="false" customHeight="false" outlineLevel="0" collapsed="false">
      <c r="A78" s="0" t="n">
        <v>125</v>
      </c>
      <c r="B78" s="0" t="n">
        <v>33064959.3522399</v>
      </c>
      <c r="C78" s="0" t="n">
        <v>31697893.9267251</v>
      </c>
      <c r="D78" s="0" t="n">
        <v>33204366.8445586</v>
      </c>
      <c r="E78" s="0" t="n">
        <v>31828938.516486</v>
      </c>
      <c r="F78" s="0" t="n">
        <v>23383981.4373058</v>
      </c>
      <c r="G78" s="0" t="n">
        <v>8313912.48941928</v>
      </c>
      <c r="H78" s="0" t="n">
        <v>23515026.6531036</v>
      </c>
      <c r="I78" s="0" t="n">
        <v>8313911.86338239</v>
      </c>
      <c r="J78" s="166" t="n">
        <v>4105423.76448325</v>
      </c>
      <c r="K78" s="166" t="n">
        <v>3982261.05154875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33863266.5962948</v>
      </c>
      <c r="C79" s="0" t="n">
        <v>32463641.0000427</v>
      </c>
      <c r="D79" s="0" t="n">
        <v>34004624.1301899</v>
      </c>
      <c r="E79" s="0" t="n">
        <v>32596519.1174456</v>
      </c>
      <c r="F79" s="0" t="n">
        <v>23965319.4147104</v>
      </c>
      <c r="G79" s="0" t="n">
        <v>8498321.58533235</v>
      </c>
      <c r="H79" s="0" t="n">
        <v>24098198.1716092</v>
      </c>
      <c r="I79" s="0" t="n">
        <v>8498320.94583646</v>
      </c>
      <c r="J79" s="166" t="n">
        <v>4266821.13889641</v>
      </c>
      <c r="K79" s="166" t="n">
        <v>4138816.50472952</v>
      </c>
      <c r="L79" s="0" t="n">
        <v>5636796.99691326</v>
      </c>
      <c r="M79" s="0" t="n">
        <v>5324009.4096995</v>
      </c>
      <c r="N79" s="0" t="n">
        <v>5660356.9468074</v>
      </c>
      <c r="O79" s="0" t="n">
        <v>5346157.21879361</v>
      </c>
      <c r="P79" s="0" t="n">
        <v>711136.856482735</v>
      </c>
      <c r="Q79" s="0" t="n">
        <v>689802.750788253</v>
      </c>
    </row>
    <row r="80" customFormat="false" ht="12.8" hidden="false" customHeight="false" outlineLevel="0" collapsed="false">
      <c r="A80" s="0" t="n">
        <v>127</v>
      </c>
      <c r="B80" s="0" t="n">
        <v>33282132.7986189</v>
      </c>
      <c r="C80" s="0" t="n">
        <v>31906747.5298168</v>
      </c>
      <c r="D80" s="0" t="n">
        <v>33420288.8527116</v>
      </c>
      <c r="E80" s="0" t="n">
        <v>32036616.2268934</v>
      </c>
      <c r="F80" s="0" t="n">
        <v>23543429.2724601</v>
      </c>
      <c r="G80" s="0" t="n">
        <v>8363318.25735678</v>
      </c>
      <c r="H80" s="0" t="n">
        <v>23673298.5981584</v>
      </c>
      <c r="I80" s="0" t="n">
        <v>8363317.62873491</v>
      </c>
      <c r="J80" s="166" t="n">
        <v>4284767.25037223</v>
      </c>
      <c r="K80" s="166" t="n">
        <v>4156224.23286107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34128457.6629115</v>
      </c>
      <c r="C81" s="0" t="n">
        <v>32718485.009815</v>
      </c>
      <c r="D81" s="0" t="n">
        <v>34268310.1042033</v>
      </c>
      <c r="E81" s="0" t="n">
        <v>32849948.6561358</v>
      </c>
      <c r="F81" s="0" t="n">
        <v>24104247.3998988</v>
      </c>
      <c r="G81" s="0" t="n">
        <v>8614237.60991617</v>
      </c>
      <c r="H81" s="0" t="n">
        <v>24235711.6921794</v>
      </c>
      <c r="I81" s="0" t="n">
        <v>8614236.96395635</v>
      </c>
      <c r="J81" s="166" t="n">
        <v>4487858.92751435</v>
      </c>
      <c r="K81" s="166" t="n">
        <v>4353223.15968892</v>
      </c>
      <c r="L81" s="0" t="n">
        <v>5679600.96375371</v>
      </c>
      <c r="M81" s="0" t="n">
        <v>5364831.0741412</v>
      </c>
      <c r="N81" s="0" t="n">
        <v>5702910.12090278</v>
      </c>
      <c r="O81" s="0" t="n">
        <v>5386743.14616068</v>
      </c>
      <c r="P81" s="0" t="n">
        <v>747976.487919059</v>
      </c>
      <c r="Q81" s="0" t="n">
        <v>725537.193281487</v>
      </c>
    </row>
    <row r="82" customFormat="false" ht="12.8" hidden="false" customHeight="false" outlineLevel="0" collapsed="false">
      <c r="A82" s="0" t="n">
        <v>129</v>
      </c>
      <c r="B82" s="0" t="n">
        <v>33664392.8724788</v>
      </c>
      <c r="C82" s="0" t="n">
        <v>32273884.3371153</v>
      </c>
      <c r="D82" s="0" t="n">
        <v>33796645.0756292</v>
      </c>
      <c r="E82" s="0" t="n">
        <v>32398203.7191934</v>
      </c>
      <c r="F82" s="0" t="n">
        <v>23711923.5531367</v>
      </c>
      <c r="G82" s="0" t="n">
        <v>8561960.7839786</v>
      </c>
      <c r="H82" s="0" t="n">
        <v>23836243.5790569</v>
      </c>
      <c r="I82" s="0" t="n">
        <v>8561960.14013651</v>
      </c>
      <c r="J82" s="166" t="n">
        <v>4497673.37857663</v>
      </c>
      <c r="K82" s="166" t="n">
        <v>4362743.17721933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34585650.1856739</v>
      </c>
      <c r="C83" s="0" t="n">
        <v>33157540.813837</v>
      </c>
      <c r="D83" s="0" t="n">
        <v>34719135.6768494</v>
      </c>
      <c r="E83" s="0" t="n">
        <v>33283021.4671675</v>
      </c>
      <c r="F83" s="0" t="n">
        <v>24333850.2890112</v>
      </c>
      <c r="G83" s="0" t="n">
        <v>8823690.52482582</v>
      </c>
      <c r="H83" s="0" t="n">
        <v>24459331.6006749</v>
      </c>
      <c r="I83" s="0" t="n">
        <v>8823689.86649257</v>
      </c>
      <c r="J83" s="166" t="n">
        <v>4684010.72918029</v>
      </c>
      <c r="K83" s="166" t="n">
        <v>4543490.40730489</v>
      </c>
      <c r="L83" s="0" t="n">
        <v>5755304.13969597</v>
      </c>
      <c r="M83" s="0" t="n">
        <v>5437069.70679883</v>
      </c>
      <c r="N83" s="0" t="n">
        <v>5777552.48248506</v>
      </c>
      <c r="O83" s="0" t="n">
        <v>5457984.87519841</v>
      </c>
      <c r="P83" s="0" t="n">
        <v>780668.454863383</v>
      </c>
      <c r="Q83" s="0" t="n">
        <v>757248.401217481</v>
      </c>
    </row>
    <row r="84" customFormat="false" ht="12.8" hidden="false" customHeight="false" outlineLevel="0" collapsed="false">
      <c r="A84" s="0" t="n">
        <v>131</v>
      </c>
      <c r="B84" s="0" t="n">
        <v>33962018.9477341</v>
      </c>
      <c r="C84" s="0" t="n">
        <v>32561591.3568082</v>
      </c>
      <c r="D84" s="0" t="n">
        <v>34092122.2823067</v>
      </c>
      <c r="E84" s="0" t="n">
        <v>32683892.7099569</v>
      </c>
      <c r="F84" s="0" t="n">
        <v>23927587.191451</v>
      </c>
      <c r="G84" s="0" t="n">
        <v>8634004.16535718</v>
      </c>
      <c r="H84" s="0" t="n">
        <v>24049889.163055</v>
      </c>
      <c r="I84" s="0" t="n">
        <v>8634003.54690186</v>
      </c>
      <c r="J84" s="166" t="n">
        <v>4683796.30416023</v>
      </c>
      <c r="K84" s="166" t="n">
        <v>4543282.41503542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34757505.6419118</v>
      </c>
      <c r="C85" s="0" t="n">
        <v>33325994.8775306</v>
      </c>
      <c r="D85" s="0" t="n">
        <v>34889775.2455082</v>
      </c>
      <c r="E85" s="0" t="n">
        <v>33450333.0942087</v>
      </c>
      <c r="F85" s="0" t="n">
        <v>24476801.1745927</v>
      </c>
      <c r="G85" s="0" t="n">
        <v>8849193.70293799</v>
      </c>
      <c r="H85" s="0" t="n">
        <v>24601140.0235691</v>
      </c>
      <c r="I85" s="0" t="n">
        <v>8849193.0706396</v>
      </c>
      <c r="J85" s="166" t="n">
        <v>4889215.70198897</v>
      </c>
      <c r="K85" s="166" t="n">
        <v>4742539.2309293</v>
      </c>
      <c r="L85" s="0" t="n">
        <v>5782090.6057487</v>
      </c>
      <c r="M85" s="0" t="n">
        <v>5462685.61827291</v>
      </c>
      <c r="N85" s="0" t="n">
        <v>5804136.38884765</v>
      </c>
      <c r="O85" s="0" t="n">
        <v>5483410.38920976</v>
      </c>
      <c r="P85" s="0" t="n">
        <v>814869.283664829</v>
      </c>
      <c r="Q85" s="0" t="n">
        <v>790423.205154884</v>
      </c>
    </row>
    <row r="86" customFormat="false" ht="12.8" hidden="false" customHeight="false" outlineLevel="0" collapsed="false">
      <c r="A86" s="0" t="n">
        <v>133</v>
      </c>
      <c r="B86" s="0" t="n">
        <v>34202473.8286291</v>
      </c>
      <c r="C86" s="0" t="n">
        <v>32795453.0109802</v>
      </c>
      <c r="D86" s="0" t="n">
        <v>34331546.950752</v>
      </c>
      <c r="E86" s="0" t="n">
        <v>32916786.4526387</v>
      </c>
      <c r="F86" s="0" t="n">
        <v>24132999.1279243</v>
      </c>
      <c r="G86" s="0" t="n">
        <v>8662453.88305587</v>
      </c>
      <c r="H86" s="0" t="n">
        <v>24254333.190998</v>
      </c>
      <c r="I86" s="0" t="n">
        <v>8662453.26164074</v>
      </c>
      <c r="J86" s="166" t="n">
        <v>4866122.61914154</v>
      </c>
      <c r="K86" s="166" t="n">
        <v>4720138.9405673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34987220.501864</v>
      </c>
      <c r="C87" s="0" t="n">
        <v>33548511.9370068</v>
      </c>
      <c r="D87" s="0" t="n">
        <v>35115336.0588258</v>
      </c>
      <c r="E87" s="0" t="n">
        <v>33668944.8014436</v>
      </c>
      <c r="F87" s="0" t="n">
        <v>24706821.7680268</v>
      </c>
      <c r="G87" s="0" t="n">
        <v>8841690.16897998</v>
      </c>
      <c r="H87" s="0" t="n">
        <v>24827255.2220042</v>
      </c>
      <c r="I87" s="0" t="n">
        <v>8841689.57943936</v>
      </c>
      <c r="J87" s="166" t="n">
        <v>5056533.42777901</v>
      </c>
      <c r="K87" s="166" t="n">
        <v>4904837.42494564</v>
      </c>
      <c r="L87" s="0" t="n">
        <v>5821416.46985689</v>
      </c>
      <c r="M87" s="0" t="n">
        <v>5500990.00965964</v>
      </c>
      <c r="N87" s="0" t="n">
        <v>5842769.81461518</v>
      </c>
      <c r="O87" s="0" t="n">
        <v>5521063.91691366</v>
      </c>
      <c r="P87" s="0" t="n">
        <v>842755.571296502</v>
      </c>
      <c r="Q87" s="0" t="n">
        <v>817472.904157607</v>
      </c>
    </row>
    <row r="88" customFormat="false" ht="12.8" hidden="false" customHeight="false" outlineLevel="0" collapsed="false">
      <c r="A88" s="0" t="n">
        <v>135</v>
      </c>
      <c r="B88" s="0" t="n">
        <v>34558039.0704651</v>
      </c>
      <c r="C88" s="0" t="n">
        <v>33137002.1404081</v>
      </c>
      <c r="D88" s="0" t="n">
        <v>34683825.1556367</v>
      </c>
      <c r="E88" s="0" t="n">
        <v>33255245.2157532</v>
      </c>
      <c r="F88" s="0" t="n">
        <v>24438883.4617475</v>
      </c>
      <c r="G88" s="0" t="n">
        <v>8698118.67866062</v>
      </c>
      <c r="H88" s="0" t="n">
        <v>24557127.1166086</v>
      </c>
      <c r="I88" s="0" t="n">
        <v>8698118.09914457</v>
      </c>
      <c r="J88" s="166" t="n">
        <v>5061894.03758978</v>
      </c>
      <c r="K88" s="166" t="n">
        <v>4910037.21646209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35257616.1767195</v>
      </c>
      <c r="C89" s="0" t="n">
        <v>33808911.0791295</v>
      </c>
      <c r="D89" s="0" t="n">
        <v>35384203.7044042</v>
      </c>
      <c r="E89" s="0" t="n">
        <v>33927910.1894357</v>
      </c>
      <c r="F89" s="0" t="n">
        <v>24990849.4694394</v>
      </c>
      <c r="G89" s="0" t="n">
        <v>8818061.60969005</v>
      </c>
      <c r="H89" s="0" t="n">
        <v>25109849.1708583</v>
      </c>
      <c r="I89" s="0" t="n">
        <v>8818061.01857742</v>
      </c>
      <c r="J89" s="166" t="n">
        <v>5257654.2247548</v>
      </c>
      <c r="K89" s="166" t="n">
        <v>5099924.59801215</v>
      </c>
      <c r="L89" s="0" t="n">
        <v>5865275.93831405</v>
      </c>
      <c r="M89" s="0" t="n">
        <v>5542950.96516846</v>
      </c>
      <c r="N89" s="0" t="n">
        <v>5886375.07134707</v>
      </c>
      <c r="O89" s="0" t="n">
        <v>5562785.92755805</v>
      </c>
      <c r="P89" s="0" t="n">
        <v>876275.7041258</v>
      </c>
      <c r="Q89" s="0" t="n">
        <v>849987.433002026</v>
      </c>
    </row>
    <row r="90" customFormat="false" ht="12.8" hidden="false" customHeight="false" outlineLevel="0" collapsed="false">
      <c r="A90" s="0" t="n">
        <v>137</v>
      </c>
      <c r="B90" s="0" t="n">
        <v>34707857.4393821</v>
      </c>
      <c r="C90" s="0" t="n">
        <v>33282399.5300149</v>
      </c>
      <c r="D90" s="0" t="n">
        <v>34831348.3766524</v>
      </c>
      <c r="E90" s="0" t="n">
        <v>33398485.9783404</v>
      </c>
      <c r="F90" s="0" t="n">
        <v>24544145.8313572</v>
      </c>
      <c r="G90" s="0" t="n">
        <v>8738253.69865771</v>
      </c>
      <c r="H90" s="0" t="n">
        <v>24660232.7932092</v>
      </c>
      <c r="I90" s="0" t="n">
        <v>8738253.18513119</v>
      </c>
      <c r="J90" s="166" t="n">
        <v>5336863.81259665</v>
      </c>
      <c r="K90" s="166" t="n">
        <v>5176757.89821875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35525846.3279851</v>
      </c>
      <c r="C91" s="0" t="n">
        <v>34068306.9505166</v>
      </c>
      <c r="D91" s="0" t="n">
        <v>35651592.3208278</v>
      </c>
      <c r="E91" s="0" t="n">
        <v>34186516.096338</v>
      </c>
      <c r="F91" s="0" t="n">
        <v>25161092.3301325</v>
      </c>
      <c r="G91" s="0" t="n">
        <v>8907214.62038414</v>
      </c>
      <c r="H91" s="0" t="n">
        <v>25279301.9997377</v>
      </c>
      <c r="I91" s="0" t="n">
        <v>8907214.09660037</v>
      </c>
      <c r="J91" s="166" t="n">
        <v>5593771.99714959</v>
      </c>
      <c r="K91" s="166" t="n">
        <v>5425958.8372351</v>
      </c>
      <c r="L91" s="0" t="n">
        <v>5910694.96401554</v>
      </c>
      <c r="M91" s="0" t="n">
        <v>5587310.04114379</v>
      </c>
      <c r="N91" s="0" t="n">
        <v>5931654.03242359</v>
      </c>
      <c r="O91" s="0" t="n">
        <v>5607013.48601724</v>
      </c>
      <c r="P91" s="0" t="n">
        <v>932295.332858265</v>
      </c>
      <c r="Q91" s="0" t="n">
        <v>904326.472872517</v>
      </c>
    </row>
    <row r="92" customFormat="false" ht="12.8" hidden="false" customHeight="false" outlineLevel="0" collapsed="false">
      <c r="A92" s="0" t="n">
        <v>139</v>
      </c>
      <c r="B92" s="0" t="n">
        <v>34995247.4447637</v>
      </c>
      <c r="C92" s="0" t="n">
        <v>33559200.0261106</v>
      </c>
      <c r="D92" s="0" t="n">
        <v>35118328.5975368</v>
      </c>
      <c r="E92" s="0" t="n">
        <v>33674903.8914609</v>
      </c>
      <c r="F92" s="0" t="n">
        <v>24774956.9850499</v>
      </c>
      <c r="G92" s="0" t="n">
        <v>8784243.04106066</v>
      </c>
      <c r="H92" s="0" t="n">
        <v>24890661.3761188</v>
      </c>
      <c r="I92" s="0" t="n">
        <v>8784242.51534209</v>
      </c>
      <c r="J92" s="166" t="n">
        <v>5580817.79997396</v>
      </c>
      <c r="K92" s="166" t="n">
        <v>5413393.26597474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35854627.0643383</v>
      </c>
      <c r="C93" s="0" t="n">
        <v>34383769.0413027</v>
      </c>
      <c r="D93" s="0" t="n">
        <v>35979760.614903</v>
      </c>
      <c r="E93" s="0" t="n">
        <v>34501401.1353116</v>
      </c>
      <c r="F93" s="0" t="n">
        <v>25378998.7901173</v>
      </c>
      <c r="G93" s="0" t="n">
        <v>9004770.25118539</v>
      </c>
      <c r="H93" s="0" t="n">
        <v>25496631.4232784</v>
      </c>
      <c r="I93" s="0" t="n">
        <v>9004769.71203323</v>
      </c>
      <c r="J93" s="166" t="n">
        <v>5743876.95515454</v>
      </c>
      <c r="K93" s="166" t="n">
        <v>5571560.6464999</v>
      </c>
      <c r="L93" s="0" t="n">
        <v>5963729.0391106</v>
      </c>
      <c r="M93" s="0" t="n">
        <v>5637465.37576009</v>
      </c>
      <c r="N93" s="0" t="n">
        <v>5984585.79336749</v>
      </c>
      <c r="O93" s="0" t="n">
        <v>5657073.24905346</v>
      </c>
      <c r="P93" s="0" t="n">
        <v>957312.825859089</v>
      </c>
      <c r="Q93" s="0" t="n">
        <v>928593.441083317</v>
      </c>
    </row>
    <row r="94" customFormat="false" ht="12.8" hidden="false" customHeight="false" outlineLevel="0" collapsed="false">
      <c r="A94" s="0" t="n">
        <v>141</v>
      </c>
      <c r="B94" s="0" t="n">
        <v>35229061.5691065</v>
      </c>
      <c r="C94" s="0" t="n">
        <v>33784741.8065627</v>
      </c>
      <c r="D94" s="0" t="n">
        <v>35346940.5748697</v>
      </c>
      <c r="E94" s="0" t="n">
        <v>33895554.5344378</v>
      </c>
      <c r="F94" s="0" t="n">
        <v>24937400.6812506</v>
      </c>
      <c r="G94" s="0" t="n">
        <v>8847341.12531204</v>
      </c>
      <c r="H94" s="0" t="n">
        <v>25048213.938998</v>
      </c>
      <c r="I94" s="0" t="n">
        <v>8847340.59543989</v>
      </c>
      <c r="J94" s="166" t="n">
        <v>5684710.57288397</v>
      </c>
      <c r="K94" s="166" t="n">
        <v>5514169.25569745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36067355.1648931</v>
      </c>
      <c r="C95" s="0" t="n">
        <v>34589336.7132988</v>
      </c>
      <c r="D95" s="0" t="n">
        <v>36186362.2247146</v>
      </c>
      <c r="E95" s="0" t="n">
        <v>34701209.9467412</v>
      </c>
      <c r="F95" s="0" t="n">
        <v>25552459.7417951</v>
      </c>
      <c r="G95" s="0" t="n">
        <v>9036876.97150377</v>
      </c>
      <c r="H95" s="0" t="n">
        <v>25664333.5163011</v>
      </c>
      <c r="I95" s="0" t="n">
        <v>9036876.43044009</v>
      </c>
      <c r="J95" s="166" t="n">
        <v>5912132.69446035</v>
      </c>
      <c r="K95" s="166" t="n">
        <v>5734768.71362654</v>
      </c>
      <c r="L95" s="0" t="n">
        <v>6000277.50904497</v>
      </c>
      <c r="M95" s="0" t="n">
        <v>5672718.12409214</v>
      </c>
      <c r="N95" s="0" t="n">
        <v>6020113.18873332</v>
      </c>
      <c r="O95" s="0" t="n">
        <v>5691366.19598749</v>
      </c>
      <c r="P95" s="0" t="n">
        <v>985355.449076725</v>
      </c>
      <c r="Q95" s="0" t="n">
        <v>955794.785604423</v>
      </c>
    </row>
    <row r="96" customFormat="false" ht="12.8" hidden="false" customHeight="false" outlineLevel="0" collapsed="false">
      <c r="A96" s="0" t="n">
        <v>143</v>
      </c>
      <c r="B96" s="0" t="n">
        <v>35518069.2645988</v>
      </c>
      <c r="C96" s="0" t="n">
        <v>34062483.9411516</v>
      </c>
      <c r="D96" s="0" t="n">
        <v>35633978.9970113</v>
      </c>
      <c r="E96" s="0" t="n">
        <v>34171445.6227286</v>
      </c>
      <c r="F96" s="0" t="n">
        <v>25171053.3704345</v>
      </c>
      <c r="G96" s="0" t="n">
        <v>8891430.57071706</v>
      </c>
      <c r="H96" s="0" t="n">
        <v>25280015.5838749</v>
      </c>
      <c r="I96" s="0" t="n">
        <v>8891430.03885366</v>
      </c>
      <c r="J96" s="166" t="n">
        <v>5829855.63088566</v>
      </c>
      <c r="K96" s="166" t="n">
        <v>5654959.96195909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36423783.5331127</v>
      </c>
      <c r="C97" s="0" t="n">
        <v>34931918.3782326</v>
      </c>
      <c r="D97" s="0" t="n">
        <v>36541024.0956869</v>
      </c>
      <c r="E97" s="0" t="n">
        <v>35042131.2563693</v>
      </c>
      <c r="F97" s="0" t="n">
        <v>25819829.9687094</v>
      </c>
      <c r="G97" s="0" t="n">
        <v>9112088.40952317</v>
      </c>
      <c r="H97" s="0" t="n">
        <v>25930043.4018661</v>
      </c>
      <c r="I97" s="0" t="n">
        <v>9112087.85450323</v>
      </c>
      <c r="J97" s="166" t="n">
        <v>6031709.31269258</v>
      </c>
      <c r="K97" s="166" t="n">
        <v>5850758.03331181</v>
      </c>
      <c r="L97" s="0" t="n">
        <v>6061809.74445233</v>
      </c>
      <c r="M97" s="0" t="n">
        <v>5732084.83341936</v>
      </c>
      <c r="N97" s="0" t="n">
        <v>6081351.0349021</v>
      </c>
      <c r="O97" s="0" t="n">
        <v>5750456.23368522</v>
      </c>
      <c r="P97" s="0" t="n">
        <v>1005284.88544876</v>
      </c>
      <c r="Q97" s="0" t="n">
        <v>975126.338885301</v>
      </c>
    </row>
    <row r="98" customFormat="false" ht="12.8" hidden="false" customHeight="false" outlineLevel="0" collapsed="false">
      <c r="A98" s="0" t="n">
        <v>145</v>
      </c>
      <c r="B98" s="0" t="n">
        <v>35901367.7892985</v>
      </c>
      <c r="C98" s="0" t="n">
        <v>34432154.9824582</v>
      </c>
      <c r="D98" s="0" t="n">
        <v>36013927.9023201</v>
      </c>
      <c r="E98" s="0" t="n">
        <v>34537968.1218448</v>
      </c>
      <c r="F98" s="0" t="n">
        <v>25491907.2241321</v>
      </c>
      <c r="G98" s="0" t="n">
        <v>8940247.75832618</v>
      </c>
      <c r="H98" s="0" t="n">
        <v>25597720.9072247</v>
      </c>
      <c r="I98" s="0" t="n">
        <v>8940247.21462013</v>
      </c>
      <c r="J98" s="166" t="n">
        <v>6079283.68477708</v>
      </c>
      <c r="K98" s="166" t="n">
        <v>5896905.17423377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36771755.6434222</v>
      </c>
      <c r="C99" s="0" t="n">
        <v>35267884.0847163</v>
      </c>
      <c r="D99" s="0" t="n">
        <v>36883921.274558</v>
      </c>
      <c r="E99" s="0" t="n">
        <v>35373326.6050591</v>
      </c>
      <c r="F99" s="0" t="n">
        <v>26146548.3049073</v>
      </c>
      <c r="G99" s="0" t="n">
        <v>9121335.77980899</v>
      </c>
      <c r="H99" s="0" t="n">
        <v>26251991.3950913</v>
      </c>
      <c r="I99" s="0" t="n">
        <v>9121335.2099678</v>
      </c>
      <c r="J99" s="166" t="n">
        <v>6284866.88416557</v>
      </c>
      <c r="K99" s="166" t="n">
        <v>6096320.8776406</v>
      </c>
      <c r="L99" s="0" t="n">
        <v>6116844.46989556</v>
      </c>
      <c r="M99" s="0" t="n">
        <v>5784097.24413759</v>
      </c>
      <c r="N99" s="0" t="n">
        <v>6135539.95222583</v>
      </c>
      <c r="O99" s="0" t="n">
        <v>5801673.59640552</v>
      </c>
      <c r="P99" s="0" t="n">
        <v>1047477.81402759</v>
      </c>
      <c r="Q99" s="0" t="n">
        <v>1016053.47960677</v>
      </c>
    </row>
    <row r="100" customFormat="false" ht="12.8" hidden="false" customHeight="false" outlineLevel="0" collapsed="false">
      <c r="A100" s="0" t="n">
        <v>147</v>
      </c>
      <c r="B100" s="0" t="n">
        <v>36202720.1220664</v>
      </c>
      <c r="C100" s="0" t="n">
        <v>34723250.8581958</v>
      </c>
      <c r="D100" s="0" t="n">
        <v>36311308.2215707</v>
      </c>
      <c r="E100" s="0" t="n">
        <v>34825330.3827178</v>
      </c>
      <c r="F100" s="0" t="n">
        <v>25770180.7373143</v>
      </c>
      <c r="G100" s="0" t="n">
        <v>8953070.12088153</v>
      </c>
      <c r="H100" s="0" t="n">
        <v>25872260.8219878</v>
      </c>
      <c r="I100" s="0" t="n">
        <v>8953069.56072995</v>
      </c>
      <c r="J100" s="166" t="n">
        <v>6227966.80551732</v>
      </c>
      <c r="K100" s="166" t="n">
        <v>6041127.8013518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37052927.1442485</v>
      </c>
      <c r="C101" s="0" t="n">
        <v>35539111.8992589</v>
      </c>
      <c r="D101" s="0" t="n">
        <v>37162239.1245406</v>
      </c>
      <c r="E101" s="0" t="n">
        <v>35641872.0130633</v>
      </c>
      <c r="F101" s="0" t="n">
        <v>26339728.0582471</v>
      </c>
      <c r="G101" s="0" t="n">
        <v>9199383.84101185</v>
      </c>
      <c r="H101" s="0" t="n">
        <v>26442488.7450311</v>
      </c>
      <c r="I101" s="0" t="n">
        <v>9199383.26803221</v>
      </c>
      <c r="J101" s="166" t="n">
        <v>6444057.59724598</v>
      </c>
      <c r="K101" s="166" t="n">
        <v>6250735.8693286</v>
      </c>
      <c r="L101" s="0" t="n">
        <v>6161060.14400267</v>
      </c>
      <c r="M101" s="0" t="n">
        <v>5825295.68038307</v>
      </c>
      <c r="N101" s="0" t="n">
        <v>6179280.02233677</v>
      </c>
      <c r="O101" s="0" t="n">
        <v>5842424.97037869</v>
      </c>
      <c r="P101" s="0" t="n">
        <v>1074009.599541</v>
      </c>
      <c r="Q101" s="0" t="n">
        <v>1041789.31155477</v>
      </c>
    </row>
    <row r="102" customFormat="false" ht="12.8" hidden="false" customHeight="false" outlineLevel="0" collapsed="false">
      <c r="A102" s="0" t="n">
        <v>149</v>
      </c>
      <c r="B102" s="0" t="n">
        <v>36493511.9733406</v>
      </c>
      <c r="C102" s="0" t="n">
        <v>35004167.0359584</v>
      </c>
      <c r="D102" s="0" t="n">
        <v>36599368.793342</v>
      </c>
      <c r="E102" s="0" t="n">
        <v>35103679.2910986</v>
      </c>
      <c r="F102" s="0" t="n">
        <v>25911777.1878494</v>
      </c>
      <c r="G102" s="0" t="n">
        <v>9092389.848109</v>
      </c>
      <c r="H102" s="0" t="n">
        <v>26011290.0061069</v>
      </c>
      <c r="I102" s="0" t="n">
        <v>9092389.28499161</v>
      </c>
      <c r="J102" s="166" t="n">
        <v>6448838.98795052</v>
      </c>
      <c r="K102" s="166" t="n">
        <v>6255373.81831201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37243210.6629954</v>
      </c>
      <c r="C103" s="0" t="n">
        <v>35723659.0849101</v>
      </c>
      <c r="D103" s="0" t="n">
        <v>37350336.0856343</v>
      </c>
      <c r="E103" s="0" t="n">
        <v>35824363.9743672</v>
      </c>
      <c r="F103" s="0" t="n">
        <v>26454488.0246789</v>
      </c>
      <c r="G103" s="0" t="n">
        <v>9269171.0602312</v>
      </c>
      <c r="H103" s="0" t="n">
        <v>26555193.4874499</v>
      </c>
      <c r="I103" s="0" t="n">
        <v>9269170.48691722</v>
      </c>
      <c r="J103" s="166" t="n">
        <v>6654763.37381244</v>
      </c>
      <c r="K103" s="166" t="n">
        <v>6455120.47259806</v>
      </c>
      <c r="L103" s="0" t="n">
        <v>6192560.68036615</v>
      </c>
      <c r="M103" s="0" t="n">
        <v>5855859.56538564</v>
      </c>
      <c r="N103" s="0" t="n">
        <v>6210416.15722024</v>
      </c>
      <c r="O103" s="0" t="n">
        <v>5872646.56846689</v>
      </c>
      <c r="P103" s="0" t="n">
        <v>1109127.22896874</v>
      </c>
      <c r="Q103" s="0" t="n">
        <v>1075853.41209968</v>
      </c>
    </row>
    <row r="104" customFormat="false" ht="12.8" hidden="false" customHeight="false" outlineLevel="0" collapsed="false">
      <c r="A104" s="0" t="n">
        <v>151</v>
      </c>
      <c r="B104" s="0" t="n">
        <v>36762859.7278148</v>
      </c>
      <c r="C104" s="0" t="n">
        <v>35262028.7573802</v>
      </c>
      <c r="D104" s="0" t="n">
        <v>36866949.7011985</v>
      </c>
      <c r="E104" s="0" t="n">
        <v>35359880.1649639</v>
      </c>
      <c r="F104" s="0" t="n">
        <v>26069970.1299151</v>
      </c>
      <c r="G104" s="0" t="n">
        <v>9192058.6274651</v>
      </c>
      <c r="H104" s="0" t="n">
        <v>26167822.1035083</v>
      </c>
      <c r="I104" s="0" t="n">
        <v>9192058.06145558</v>
      </c>
      <c r="J104" s="166" t="n">
        <v>6624730.87654364</v>
      </c>
      <c r="K104" s="166" t="n">
        <v>6425988.95024733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37607192.9460068</v>
      </c>
      <c r="C105" s="0" t="n">
        <v>36072800.7287773</v>
      </c>
      <c r="D105" s="0" t="n">
        <v>37712460.8467135</v>
      </c>
      <c r="E105" s="0" t="n">
        <v>36171759.6627674</v>
      </c>
      <c r="F105" s="0" t="n">
        <v>26734999.0476185</v>
      </c>
      <c r="G105" s="0" t="n">
        <v>9337801.68115879</v>
      </c>
      <c r="H105" s="0" t="n">
        <v>26833958.5587908</v>
      </c>
      <c r="I105" s="0" t="n">
        <v>9337801.1039766</v>
      </c>
      <c r="J105" s="166" t="n">
        <v>6822932.10881837</v>
      </c>
      <c r="K105" s="166" t="n">
        <v>6618244.14555382</v>
      </c>
      <c r="L105" s="0" t="n">
        <v>6254075.90287911</v>
      </c>
      <c r="M105" s="0" t="n">
        <v>5914726.81178025</v>
      </c>
      <c r="N105" s="0" t="n">
        <v>6271621.81316103</v>
      </c>
      <c r="O105" s="0" t="n">
        <v>5931223.00822897</v>
      </c>
      <c r="P105" s="0" t="n">
        <v>1137155.35146973</v>
      </c>
      <c r="Q105" s="0" t="n">
        <v>1103040.69092564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85937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239</v>
      </c>
      <c r="C1" s="0" t="s">
        <v>240</v>
      </c>
      <c r="D1" s="0" t="s">
        <v>241</v>
      </c>
      <c r="E1" s="0" t="s">
        <v>242</v>
      </c>
      <c r="F1" s="0" t="s">
        <v>243</v>
      </c>
      <c r="G1" s="0" t="s">
        <v>244</v>
      </c>
      <c r="H1" s="0" t="s">
        <v>245</v>
      </c>
      <c r="I1" s="0" t="s">
        <v>246</v>
      </c>
      <c r="J1" s="0" t="s">
        <v>247</v>
      </c>
      <c r="K1" s="0" t="s">
        <v>248</v>
      </c>
      <c r="L1" s="0" t="s">
        <v>249</v>
      </c>
      <c r="M1" s="0" t="s">
        <v>250</v>
      </c>
      <c r="N1" s="0" t="s">
        <v>251</v>
      </c>
      <c r="O1" s="0" t="s">
        <v>252</v>
      </c>
      <c r="P1" s="0" t="s">
        <v>253</v>
      </c>
      <c r="Q1" s="0" t="s">
        <v>254</v>
      </c>
    </row>
    <row r="2" customFormat="false" ht="12.8" hidden="false" customHeight="false" outlineLevel="0" collapsed="false">
      <c r="A2" s="0" t="n">
        <v>49</v>
      </c>
      <c r="B2" s="0" t="n">
        <v>17752028.6015336</v>
      </c>
      <c r="C2" s="0" t="n">
        <v>17058028.0286595</v>
      </c>
      <c r="D2" s="0" t="n">
        <v>17802744.9181064</v>
      </c>
      <c r="E2" s="0" t="n">
        <v>17105701.3657808</v>
      </c>
      <c r="F2" s="0" t="n">
        <v>14756345.6699962</v>
      </c>
      <c r="G2" s="0" t="n">
        <v>2301682.35866334</v>
      </c>
      <c r="H2" s="0" t="n">
        <v>14804019.0820146</v>
      </c>
      <c r="I2" s="0" t="n">
        <v>2301682.28376617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20464301.5356196</v>
      </c>
      <c r="C3" s="0" t="n">
        <v>19662552.1576393</v>
      </c>
      <c r="D3" s="0" t="n">
        <v>20525181.8581445</v>
      </c>
      <c r="E3" s="0" t="n">
        <v>19719779.6601348</v>
      </c>
      <c r="F3" s="0" t="n">
        <v>16921840.598846</v>
      </c>
      <c r="G3" s="0" t="n">
        <v>2740711.55879328</v>
      </c>
      <c r="H3" s="0" t="n">
        <v>16979068.3322335</v>
      </c>
      <c r="I3" s="0" t="n">
        <v>2740711.3279013</v>
      </c>
      <c r="J3" s="0" t="n">
        <v>0</v>
      </c>
      <c r="K3" s="0" t="n">
        <v>0</v>
      </c>
      <c r="L3" s="0" t="n">
        <v>3413974.96930546</v>
      </c>
      <c r="M3" s="0" t="n">
        <v>3223075.81326355</v>
      </c>
      <c r="N3" s="0" t="n">
        <v>3424121.68960609</v>
      </c>
      <c r="O3" s="0" t="n">
        <v>3232613.73024974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19838660.7787013</v>
      </c>
      <c r="C4" s="0" t="n">
        <v>19059939.5541995</v>
      </c>
      <c r="D4" s="0" t="n">
        <v>19900121.0488411</v>
      </c>
      <c r="E4" s="0" t="n">
        <v>19117712.2074394</v>
      </c>
      <c r="F4" s="0" t="n">
        <v>16313361.5689766</v>
      </c>
      <c r="G4" s="0" t="n">
        <v>2746577.98522289</v>
      </c>
      <c r="H4" s="0" t="n">
        <v>16371134.6778432</v>
      </c>
      <c r="I4" s="0" t="n">
        <v>2746577.5295962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21428307.4668662</v>
      </c>
      <c r="C5" s="0" t="n">
        <v>20584690.0610774</v>
      </c>
      <c r="D5" s="0" t="n">
        <v>21495924.0753001</v>
      </c>
      <c r="E5" s="0" t="n">
        <v>20648249.6710074</v>
      </c>
      <c r="F5" s="0" t="n">
        <v>17529657.273605</v>
      </c>
      <c r="G5" s="0" t="n">
        <v>3055032.78747235</v>
      </c>
      <c r="H5" s="0" t="n">
        <v>17593217.5911062</v>
      </c>
      <c r="I5" s="0" t="n">
        <v>3055032.07990124</v>
      </c>
      <c r="J5" s="0" t="n">
        <v>0</v>
      </c>
      <c r="K5" s="0" t="n">
        <v>0</v>
      </c>
      <c r="L5" s="0" t="n">
        <v>3574107.81254178</v>
      </c>
      <c r="M5" s="0" t="n">
        <v>3374842.11307202</v>
      </c>
      <c r="N5" s="0" t="n">
        <v>3585377.24692653</v>
      </c>
      <c r="O5" s="0" t="n">
        <v>3385435.38107107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18775410.8432988</v>
      </c>
      <c r="C6" s="0" t="n">
        <v>18038300.930827</v>
      </c>
      <c r="D6" s="0" t="n">
        <v>18837385.0705855</v>
      </c>
      <c r="E6" s="0" t="n">
        <v>18096556.6999128</v>
      </c>
      <c r="F6" s="0" t="n">
        <v>15322008.5123084</v>
      </c>
      <c r="G6" s="0" t="n">
        <v>2716292.41851859</v>
      </c>
      <c r="H6" s="0" t="n">
        <v>15380265.1048766</v>
      </c>
      <c r="I6" s="0" t="n">
        <v>2716291.59503618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19389829.6064779</v>
      </c>
      <c r="C7" s="0" t="n">
        <v>18626968.2325262</v>
      </c>
      <c r="D7" s="0" t="n">
        <v>19455601.0253992</v>
      </c>
      <c r="E7" s="0" t="n">
        <v>18688793.3611063</v>
      </c>
      <c r="F7" s="0" t="n">
        <v>15757078.8801253</v>
      </c>
      <c r="G7" s="0" t="n">
        <v>2869889.35240092</v>
      </c>
      <c r="H7" s="0" t="n">
        <v>15818905.0763341</v>
      </c>
      <c r="I7" s="0" t="n">
        <v>2869888.2847722</v>
      </c>
      <c r="J7" s="0" t="n">
        <v>0</v>
      </c>
      <c r="K7" s="0" t="n">
        <v>0</v>
      </c>
      <c r="L7" s="0" t="n">
        <v>3234531.28506994</v>
      </c>
      <c r="M7" s="0" t="n">
        <v>3055123.19284512</v>
      </c>
      <c r="N7" s="0" t="n">
        <v>3245493.18730045</v>
      </c>
      <c r="O7" s="0" t="n">
        <v>3065427.38017546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18484008.4901477</v>
      </c>
      <c r="C8" s="0" t="n">
        <v>17755860.263664</v>
      </c>
      <c r="D8" s="0" t="n">
        <v>18548497.0379554</v>
      </c>
      <c r="E8" s="0" t="n">
        <v>17816479.4850812</v>
      </c>
      <c r="F8" s="0" t="n">
        <v>14948006.9345143</v>
      </c>
      <c r="G8" s="0" t="n">
        <v>2807853.32914965</v>
      </c>
      <c r="H8" s="0" t="n">
        <v>15008627.8123141</v>
      </c>
      <c r="I8" s="0" t="n">
        <v>2807851.67276706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20178675.0398898</v>
      </c>
      <c r="C9" s="0" t="n">
        <v>19382112.9440681</v>
      </c>
      <c r="D9" s="0" t="n">
        <v>20248931.6960952</v>
      </c>
      <c r="E9" s="0" t="n">
        <v>19448154.1891762</v>
      </c>
      <c r="F9" s="0" t="n">
        <v>16246573.3308923</v>
      </c>
      <c r="G9" s="0" t="n">
        <v>3135539.61317577</v>
      </c>
      <c r="H9" s="0" t="n">
        <v>16312616.1702367</v>
      </c>
      <c r="I9" s="0" t="n">
        <v>3135538.01893951</v>
      </c>
      <c r="J9" s="0" t="n">
        <v>27033.2539192594</v>
      </c>
      <c r="K9" s="0" t="n">
        <v>26222.2563016816</v>
      </c>
      <c r="L9" s="0" t="n">
        <v>3365714.94466386</v>
      </c>
      <c r="M9" s="0" t="n">
        <v>3179542.20499228</v>
      </c>
      <c r="N9" s="0" t="n">
        <v>3377424.38528587</v>
      </c>
      <c r="O9" s="0" t="n">
        <v>3190549.07730619</v>
      </c>
      <c r="P9" s="0" t="n">
        <v>4505.54231987657</v>
      </c>
      <c r="Q9" s="0" t="n">
        <v>4370.37605028027</v>
      </c>
    </row>
    <row r="10" customFormat="false" ht="12.8" hidden="false" customHeight="false" outlineLevel="0" collapsed="false">
      <c r="A10" s="0" t="n">
        <v>57</v>
      </c>
      <c r="B10" s="0" t="n">
        <v>19282612.866751</v>
      </c>
      <c r="C10" s="0" t="n">
        <v>18522123.835536</v>
      </c>
      <c r="D10" s="0" t="n">
        <v>19350287.8126766</v>
      </c>
      <c r="E10" s="0" t="n">
        <v>18585738.274123</v>
      </c>
      <c r="F10" s="0" t="n">
        <v>15476127.7515574</v>
      </c>
      <c r="G10" s="0" t="n">
        <v>3045996.08397853</v>
      </c>
      <c r="H10" s="0" t="n">
        <v>15539743.6371971</v>
      </c>
      <c r="I10" s="0" t="n">
        <v>3045994.63692583</v>
      </c>
      <c r="J10" s="0" t="n">
        <v>59858.2652538374</v>
      </c>
      <c r="K10" s="0" t="n">
        <v>58062.5172962223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20678463.1652267</v>
      </c>
      <c r="C11" s="0" t="n">
        <v>19860590.3149673</v>
      </c>
      <c r="D11" s="0" t="n">
        <v>20752223.8277471</v>
      </c>
      <c r="E11" s="0" t="n">
        <v>19929925.3267141</v>
      </c>
      <c r="F11" s="0" t="n">
        <v>16486256.627658</v>
      </c>
      <c r="G11" s="0" t="n">
        <v>3374333.68730933</v>
      </c>
      <c r="H11" s="0" t="n">
        <v>16555593.0606946</v>
      </c>
      <c r="I11" s="0" t="n">
        <v>3374332.26601944</v>
      </c>
      <c r="J11" s="0" t="n">
        <v>107570.824508354</v>
      </c>
      <c r="K11" s="0" t="n">
        <v>104343.699773103</v>
      </c>
      <c r="L11" s="0" t="n">
        <v>3448567.02485874</v>
      </c>
      <c r="M11" s="0" t="n">
        <v>3258654.21476501</v>
      </c>
      <c r="N11" s="0" t="n">
        <v>3460860.46665782</v>
      </c>
      <c r="O11" s="0" t="n">
        <v>3270210.0483047</v>
      </c>
      <c r="P11" s="0" t="n">
        <v>17928.4707513922</v>
      </c>
      <c r="Q11" s="0" t="n">
        <v>17390.6166288505</v>
      </c>
    </row>
    <row r="12" customFormat="false" ht="12.8" hidden="false" customHeight="false" outlineLevel="0" collapsed="false">
      <c r="A12" s="0" t="n">
        <v>59</v>
      </c>
      <c r="B12" s="0" t="n">
        <v>19880428.9931157</v>
      </c>
      <c r="C12" s="0" t="n">
        <v>19093433.5362709</v>
      </c>
      <c r="D12" s="0" t="n">
        <v>19953518.5523058</v>
      </c>
      <c r="E12" s="0" t="n">
        <v>19162137.7113877</v>
      </c>
      <c r="F12" s="0" t="n">
        <v>15806800.9333322</v>
      </c>
      <c r="G12" s="0" t="n">
        <v>3286632.60293869</v>
      </c>
      <c r="H12" s="0" t="n">
        <v>15875506.442849</v>
      </c>
      <c r="I12" s="0" t="n">
        <v>3286631.26853867</v>
      </c>
      <c r="J12" s="0" t="n">
        <v>130282.238877497</v>
      </c>
      <c r="K12" s="0" t="n">
        <v>126373.771711172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21677316.7221651</v>
      </c>
      <c r="C13" s="0" t="n">
        <v>20817091.8204575</v>
      </c>
      <c r="D13" s="0" t="n">
        <v>21757288.6952487</v>
      </c>
      <c r="E13" s="0" t="n">
        <v>20892265.4637002</v>
      </c>
      <c r="F13" s="0" t="n">
        <v>17169445.4585635</v>
      </c>
      <c r="G13" s="0" t="n">
        <v>3647646.36189398</v>
      </c>
      <c r="H13" s="0" t="n">
        <v>17244620.5186333</v>
      </c>
      <c r="I13" s="0" t="n">
        <v>3647644.94506689</v>
      </c>
      <c r="J13" s="0" t="n">
        <v>175390.551555699</v>
      </c>
      <c r="K13" s="0" t="n">
        <v>170128.835009028</v>
      </c>
      <c r="L13" s="0" t="n">
        <v>3614611.53435085</v>
      </c>
      <c r="M13" s="0" t="n">
        <v>3416116.76708421</v>
      </c>
      <c r="N13" s="0" t="n">
        <v>3627940.19450026</v>
      </c>
      <c r="O13" s="0" t="n">
        <v>3428645.70582414</v>
      </c>
      <c r="P13" s="0" t="n">
        <v>29231.7585926165</v>
      </c>
      <c r="Q13" s="0" t="n">
        <v>28354.805834838</v>
      </c>
    </row>
    <row r="14" customFormat="false" ht="12.8" hidden="false" customHeight="false" outlineLevel="0" collapsed="false">
      <c r="A14" s="0" t="n">
        <v>61</v>
      </c>
      <c r="B14" s="0" t="n">
        <v>20200270.0697378</v>
      </c>
      <c r="C14" s="0" t="n">
        <v>19399153.5832809</v>
      </c>
      <c r="D14" s="0" t="n">
        <v>20275928.6756804</v>
      </c>
      <c r="E14" s="0" t="n">
        <v>19470272.6667142</v>
      </c>
      <c r="F14" s="0" t="n">
        <v>15914383.0065037</v>
      </c>
      <c r="G14" s="0" t="n">
        <v>3484770.57677726</v>
      </c>
      <c r="H14" s="0" t="n">
        <v>15985503.2192131</v>
      </c>
      <c r="I14" s="0" t="n">
        <v>3484769.44750111</v>
      </c>
      <c r="J14" s="0" t="n">
        <v>188710.554471114</v>
      </c>
      <c r="K14" s="0" t="n">
        <v>183049.23783698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19994569.5193596</v>
      </c>
      <c r="C15" s="0" t="n">
        <v>19200665.9701102</v>
      </c>
      <c r="D15" s="0" t="n">
        <v>20068715.865782</v>
      </c>
      <c r="E15" s="0" t="n">
        <v>19270363.5305121</v>
      </c>
      <c r="F15" s="0" t="n">
        <v>15689427.3938895</v>
      </c>
      <c r="G15" s="0" t="n">
        <v>3511238.57622064</v>
      </c>
      <c r="H15" s="0" t="n">
        <v>15759125.9808181</v>
      </c>
      <c r="I15" s="0" t="n">
        <v>3511237.54969403</v>
      </c>
      <c r="J15" s="0" t="n">
        <v>214222.044124553</v>
      </c>
      <c r="K15" s="0" t="n">
        <v>207795.382800816</v>
      </c>
      <c r="L15" s="0" t="n">
        <v>3335170.99030291</v>
      </c>
      <c r="M15" s="0" t="n">
        <v>3152579.92804246</v>
      </c>
      <c r="N15" s="0" t="n">
        <v>3347528.71377843</v>
      </c>
      <c r="O15" s="0" t="n">
        <v>3164196.18732181</v>
      </c>
      <c r="P15" s="0" t="n">
        <v>35703.6740207588</v>
      </c>
      <c r="Q15" s="0" t="n">
        <v>34632.563800136</v>
      </c>
    </row>
    <row r="16" customFormat="false" ht="12.8" hidden="false" customHeight="false" outlineLevel="0" collapsed="false">
      <c r="A16" s="0" t="n">
        <v>63</v>
      </c>
      <c r="B16" s="0" t="n">
        <v>18998265.0081006</v>
      </c>
      <c r="C16" s="0" t="n">
        <v>18245024.8693116</v>
      </c>
      <c r="D16" s="0" t="n">
        <v>19069373.7065321</v>
      </c>
      <c r="E16" s="0" t="n">
        <v>18311867.0426217</v>
      </c>
      <c r="F16" s="0" t="n">
        <v>14842710.7008417</v>
      </c>
      <c r="G16" s="0" t="n">
        <v>3402314.16846995</v>
      </c>
      <c r="H16" s="0" t="n">
        <v>14909553.6881817</v>
      </c>
      <c r="I16" s="0" t="n">
        <v>3402313.35444004</v>
      </c>
      <c r="J16" s="0" t="n">
        <v>231068.56255891</v>
      </c>
      <c r="K16" s="0" t="n">
        <v>224136.505682143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17413425.5352095</v>
      </c>
      <c r="C17" s="0" t="n">
        <v>16724380.044932</v>
      </c>
      <c r="D17" s="0" t="n">
        <v>17479155.9507605</v>
      </c>
      <c r="E17" s="0" t="n">
        <v>16786166.6307179</v>
      </c>
      <c r="F17" s="0" t="n">
        <v>13574802.7717189</v>
      </c>
      <c r="G17" s="0" t="n">
        <v>3149577.27321311</v>
      </c>
      <c r="H17" s="0" t="n">
        <v>13636590.0580123</v>
      </c>
      <c r="I17" s="0" t="n">
        <v>3149576.57270552</v>
      </c>
      <c r="J17" s="0" t="n">
        <v>231821.977542121</v>
      </c>
      <c r="K17" s="0" t="n">
        <v>224867.318215857</v>
      </c>
      <c r="L17" s="0" t="n">
        <v>2905831.74579627</v>
      </c>
      <c r="M17" s="0" t="n">
        <v>2747894.52680115</v>
      </c>
      <c r="N17" s="0" t="n">
        <v>2916786.81419802</v>
      </c>
      <c r="O17" s="0" t="n">
        <v>2758192.71094533</v>
      </c>
      <c r="P17" s="0" t="n">
        <v>38636.9962570201</v>
      </c>
      <c r="Q17" s="0" t="n">
        <v>37477.8863693095</v>
      </c>
    </row>
    <row r="18" customFormat="false" ht="12.8" hidden="false" customHeight="false" outlineLevel="0" collapsed="false">
      <c r="A18" s="0" t="n">
        <v>65</v>
      </c>
      <c r="B18" s="0" t="n">
        <v>17242906.1456446</v>
      </c>
      <c r="C18" s="0" t="n">
        <v>16560024.5958767</v>
      </c>
      <c r="D18" s="0" t="n">
        <v>17310658.0747464</v>
      </c>
      <c r="E18" s="0" t="n">
        <v>16623711.4041057</v>
      </c>
      <c r="F18" s="0" t="n">
        <v>13394380.7961711</v>
      </c>
      <c r="G18" s="0" t="n">
        <v>3165643.79970557</v>
      </c>
      <c r="H18" s="0" t="n">
        <v>13458068.2964588</v>
      </c>
      <c r="I18" s="0" t="n">
        <v>3165643.10764687</v>
      </c>
      <c r="J18" s="0" t="n">
        <v>180769.74721895</v>
      </c>
      <c r="K18" s="0" t="n">
        <v>175346.654802382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17469056.6886125</v>
      </c>
      <c r="C19" s="0" t="n">
        <v>16775582.9019062</v>
      </c>
      <c r="D19" s="0" t="n">
        <v>17541734.2835509</v>
      </c>
      <c r="E19" s="0" t="n">
        <v>16843899.83684</v>
      </c>
      <c r="F19" s="0" t="n">
        <v>13570499.9595746</v>
      </c>
      <c r="G19" s="0" t="n">
        <v>3205082.94233166</v>
      </c>
      <c r="H19" s="0" t="n">
        <v>13638817.5711059</v>
      </c>
      <c r="I19" s="0" t="n">
        <v>3205082.26573415</v>
      </c>
      <c r="J19" s="0" t="n">
        <v>186572.219647412</v>
      </c>
      <c r="K19" s="0" t="n">
        <v>180975.053057989</v>
      </c>
      <c r="L19" s="0" t="n">
        <v>2914952.55458063</v>
      </c>
      <c r="M19" s="0" t="n">
        <v>2757375.29027622</v>
      </c>
      <c r="N19" s="0" t="n">
        <v>2927065.48630649</v>
      </c>
      <c r="O19" s="0" t="n">
        <v>2768761.85951293</v>
      </c>
      <c r="P19" s="0" t="n">
        <v>31095.3699412353</v>
      </c>
      <c r="Q19" s="0" t="n">
        <v>30162.5088429982</v>
      </c>
    </row>
    <row r="20" customFormat="false" ht="12.8" hidden="false" customHeight="false" outlineLevel="0" collapsed="false">
      <c r="A20" s="0" t="n">
        <v>67</v>
      </c>
      <c r="B20" s="0" t="n">
        <v>17935487.8854111</v>
      </c>
      <c r="C20" s="0" t="n">
        <v>17221814.269887</v>
      </c>
      <c r="D20" s="0" t="n">
        <v>18012250.1496698</v>
      </c>
      <c r="E20" s="0" t="n">
        <v>17293970.7938465</v>
      </c>
      <c r="F20" s="0" t="n">
        <v>13911111.4439677</v>
      </c>
      <c r="G20" s="0" t="n">
        <v>3310702.82591925</v>
      </c>
      <c r="H20" s="0" t="n">
        <v>13983268.6347707</v>
      </c>
      <c r="I20" s="0" t="n">
        <v>3310702.15907575</v>
      </c>
      <c r="J20" s="0" t="n">
        <v>199759.608332013</v>
      </c>
      <c r="K20" s="0" t="n">
        <v>193766.820082053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17623413.3360367</v>
      </c>
      <c r="C21" s="0" t="n">
        <v>16922256.0427412</v>
      </c>
      <c r="D21" s="0" t="n">
        <v>17699708.643943</v>
      </c>
      <c r="E21" s="0" t="n">
        <v>16993973.6276051</v>
      </c>
      <c r="F21" s="0" t="n">
        <v>13656113.0905388</v>
      </c>
      <c r="G21" s="0" t="n">
        <v>3266142.95220242</v>
      </c>
      <c r="H21" s="0" t="n">
        <v>13727831.3301534</v>
      </c>
      <c r="I21" s="0" t="n">
        <v>3266142.29745172</v>
      </c>
      <c r="J21" s="0" t="n">
        <v>209917.642814777</v>
      </c>
      <c r="K21" s="0" t="n">
        <v>203620.113530334</v>
      </c>
      <c r="L21" s="0" t="n">
        <v>2940813.55119774</v>
      </c>
      <c r="M21" s="0" t="n">
        <v>2780341.61831399</v>
      </c>
      <c r="N21" s="0" t="n">
        <v>2953529.43503885</v>
      </c>
      <c r="O21" s="0" t="n">
        <v>2792294.96162231</v>
      </c>
      <c r="P21" s="0" t="n">
        <v>34986.2738024629</v>
      </c>
      <c r="Q21" s="0" t="n">
        <v>33936.685588389</v>
      </c>
    </row>
    <row r="22" customFormat="false" ht="12.8" hidden="false" customHeight="false" outlineLevel="0" collapsed="false">
      <c r="A22" s="0" t="n">
        <v>69</v>
      </c>
      <c r="B22" s="0" t="n">
        <v>18027821.1721325</v>
      </c>
      <c r="C22" s="0" t="n">
        <v>17310669.6608753</v>
      </c>
      <c r="D22" s="0" t="n">
        <v>18106334.9362381</v>
      </c>
      <c r="E22" s="0" t="n">
        <v>17384472.594279</v>
      </c>
      <c r="F22" s="0" t="n">
        <v>13965956.6009224</v>
      </c>
      <c r="G22" s="0" t="n">
        <v>3344713.0599529</v>
      </c>
      <c r="H22" s="0" t="n">
        <v>14039760.2010103</v>
      </c>
      <c r="I22" s="0" t="n">
        <v>3344712.3932687</v>
      </c>
      <c r="J22" s="0" t="n">
        <v>234532.168375594</v>
      </c>
      <c r="K22" s="0" t="n">
        <v>227496.203324326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18727768.7079933</v>
      </c>
      <c r="C23" s="0" t="n">
        <v>17991971.348245</v>
      </c>
      <c r="D23" s="0" t="n">
        <v>18772203.7474697</v>
      </c>
      <c r="E23" s="0" t="n">
        <v>18032969.6173402</v>
      </c>
      <c r="F23" s="0" t="n">
        <v>14420015.5703212</v>
      </c>
      <c r="G23" s="0" t="n">
        <v>3571955.7779238</v>
      </c>
      <c r="H23" s="0" t="n">
        <v>14492371.4205732</v>
      </c>
      <c r="I23" s="0" t="n">
        <v>3540598.19676699</v>
      </c>
      <c r="J23" s="0" t="n">
        <v>287945.405295982</v>
      </c>
      <c r="K23" s="0" t="n">
        <v>279307.043137103</v>
      </c>
      <c r="L23" s="0" t="n">
        <v>3124636.76560817</v>
      </c>
      <c r="M23" s="0" t="n">
        <v>2949537.26021595</v>
      </c>
      <c r="N23" s="0" t="n">
        <v>3131934.69016358</v>
      </c>
      <c r="O23" s="0" t="n">
        <v>2956293.03046051</v>
      </c>
      <c r="P23" s="0" t="n">
        <v>47990.9008826637</v>
      </c>
      <c r="Q23" s="0" t="n">
        <v>46551.1738561838</v>
      </c>
    </row>
    <row r="24" customFormat="false" ht="12.8" hidden="false" customHeight="false" outlineLevel="0" collapsed="false">
      <c r="A24" s="0" t="n">
        <v>71</v>
      </c>
      <c r="B24" s="0" t="n">
        <v>18622355.0918522</v>
      </c>
      <c r="C24" s="0" t="n">
        <v>17889234.869404</v>
      </c>
      <c r="D24" s="0" t="n">
        <v>18667637.7962045</v>
      </c>
      <c r="E24" s="0" t="n">
        <v>17931042.9605847</v>
      </c>
      <c r="F24" s="0" t="n">
        <v>14283857.1042392</v>
      </c>
      <c r="G24" s="0" t="n">
        <v>3605377.76516479</v>
      </c>
      <c r="H24" s="0" t="n">
        <v>14356542.9581573</v>
      </c>
      <c r="I24" s="0" t="n">
        <v>3574500.00242735</v>
      </c>
      <c r="J24" s="0" t="n">
        <v>309798.849962434</v>
      </c>
      <c r="K24" s="0" t="n">
        <v>300504.884463561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18171077.1053273</v>
      </c>
      <c r="C25" s="0" t="n">
        <v>17454380.4632891</v>
      </c>
      <c r="D25" s="0" t="n">
        <v>18217888.6728627</v>
      </c>
      <c r="E25" s="0" t="n">
        <v>17497683.0282528</v>
      </c>
      <c r="F25" s="0" t="n">
        <v>13900023.5662664</v>
      </c>
      <c r="G25" s="0" t="n">
        <v>3554356.89702273</v>
      </c>
      <c r="H25" s="0" t="n">
        <v>13972185.5263691</v>
      </c>
      <c r="I25" s="0" t="n">
        <v>3525497.50188366</v>
      </c>
      <c r="J25" s="0" t="n">
        <v>322799.320225383</v>
      </c>
      <c r="K25" s="0" t="n">
        <v>313115.340618621</v>
      </c>
      <c r="L25" s="0" t="n">
        <v>3031752.5058729</v>
      </c>
      <c r="M25" s="0" t="n">
        <v>2861406.32284548</v>
      </c>
      <c r="N25" s="0" t="n">
        <v>3039457.99773323</v>
      </c>
      <c r="O25" s="0" t="n">
        <v>2868556.32744039</v>
      </c>
      <c r="P25" s="0" t="n">
        <v>53799.8867042304</v>
      </c>
      <c r="Q25" s="0" t="n">
        <v>52185.8901031035</v>
      </c>
    </row>
    <row r="26" customFormat="false" ht="12.8" hidden="false" customHeight="false" outlineLevel="0" collapsed="false">
      <c r="A26" s="0" t="n">
        <v>73</v>
      </c>
      <c r="B26" s="0" t="n">
        <v>17655111.4428867</v>
      </c>
      <c r="C26" s="0" t="n">
        <v>16957453.7563551</v>
      </c>
      <c r="D26" s="0" t="n">
        <v>17702462.0079603</v>
      </c>
      <c r="E26" s="0" t="n">
        <v>17001291.1293759</v>
      </c>
      <c r="F26" s="0" t="n">
        <v>13484648.7560792</v>
      </c>
      <c r="G26" s="0" t="n">
        <v>3472805.0002759</v>
      </c>
      <c r="H26" s="0" t="n">
        <v>13556241.4474804</v>
      </c>
      <c r="I26" s="0" t="n">
        <v>3445049.68189544</v>
      </c>
      <c r="J26" s="0" t="n">
        <v>316412.452669983</v>
      </c>
      <c r="K26" s="0" t="n">
        <v>306920.079089884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17938950.9380028</v>
      </c>
      <c r="C27" s="0" t="n">
        <v>17228945.3611896</v>
      </c>
      <c r="D27" s="0" t="n">
        <v>17988439.5833912</v>
      </c>
      <c r="E27" s="0" t="n">
        <v>17274784.4193174</v>
      </c>
      <c r="F27" s="0" t="n">
        <v>13699148.1685181</v>
      </c>
      <c r="G27" s="0" t="n">
        <v>3529797.19267147</v>
      </c>
      <c r="H27" s="0" t="n">
        <v>13773076.7398006</v>
      </c>
      <c r="I27" s="0" t="n">
        <v>3501707.6795168</v>
      </c>
      <c r="J27" s="0" t="n">
        <v>355178.545063888</v>
      </c>
      <c r="K27" s="0" t="n">
        <v>344523.188711972</v>
      </c>
      <c r="L27" s="0" t="n">
        <v>2993139.84148669</v>
      </c>
      <c r="M27" s="0" t="n">
        <v>2824450.24843844</v>
      </c>
      <c r="N27" s="0" t="n">
        <v>3001294.52223875</v>
      </c>
      <c r="O27" s="0" t="n">
        <v>2832025.40200779</v>
      </c>
      <c r="P27" s="0" t="n">
        <v>59196.4241773148</v>
      </c>
      <c r="Q27" s="0" t="n">
        <v>57420.5314519953</v>
      </c>
    </row>
    <row r="28" customFormat="false" ht="12.8" hidden="false" customHeight="false" outlineLevel="0" collapsed="false">
      <c r="A28" s="0" t="n">
        <v>75</v>
      </c>
      <c r="B28" s="0" t="n">
        <v>16823475.3053121</v>
      </c>
      <c r="C28" s="0" t="n">
        <v>16156122.1030685</v>
      </c>
      <c r="D28" s="0" t="n">
        <v>16869678.0060961</v>
      </c>
      <c r="E28" s="0" t="n">
        <v>16198916.3755963</v>
      </c>
      <c r="F28" s="0" t="n">
        <v>12809397.3152427</v>
      </c>
      <c r="G28" s="0" t="n">
        <v>3346724.78782578</v>
      </c>
      <c r="H28" s="0" t="n">
        <v>12878464.1639979</v>
      </c>
      <c r="I28" s="0" t="n">
        <v>3320452.21159843</v>
      </c>
      <c r="J28" s="0" t="n">
        <v>352989.677708459</v>
      </c>
      <c r="K28" s="0" t="n">
        <v>342399.987377205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19057480.9132781</v>
      </c>
      <c r="C29" s="0" t="n">
        <v>18300814.4865115</v>
      </c>
      <c r="D29" s="0" t="n">
        <v>19111163.6747787</v>
      </c>
      <c r="E29" s="0" t="n">
        <v>18350556.7865148</v>
      </c>
      <c r="F29" s="0" t="n">
        <v>14404341.490152</v>
      </c>
      <c r="G29" s="0" t="n">
        <v>3896472.99635949</v>
      </c>
      <c r="H29" s="0" t="n">
        <v>14483793.0661061</v>
      </c>
      <c r="I29" s="0" t="n">
        <v>3866763.72040873</v>
      </c>
      <c r="J29" s="0" t="n">
        <v>418699.1264251</v>
      </c>
      <c r="K29" s="0" t="n">
        <v>406138.152632347</v>
      </c>
      <c r="L29" s="0" t="n">
        <v>3179224.04826185</v>
      </c>
      <c r="M29" s="0" t="n">
        <v>2999473.64511306</v>
      </c>
      <c r="N29" s="0" t="n">
        <v>3188072.36095768</v>
      </c>
      <c r="O29" s="0" t="n">
        <v>3007696.10285766</v>
      </c>
      <c r="P29" s="0" t="n">
        <v>69783.1877375167</v>
      </c>
      <c r="Q29" s="0" t="n">
        <v>67689.6921053912</v>
      </c>
    </row>
    <row r="30" customFormat="false" ht="12.8" hidden="false" customHeight="false" outlineLevel="0" collapsed="false">
      <c r="A30" s="0" t="n">
        <v>77</v>
      </c>
      <c r="B30" s="0" t="n">
        <v>18001247.9401775</v>
      </c>
      <c r="C30" s="0" t="n">
        <v>17284725.2685705</v>
      </c>
      <c r="D30" s="0" t="n">
        <v>18055195.6812696</v>
      </c>
      <c r="E30" s="0" t="n">
        <v>17334766.7379439</v>
      </c>
      <c r="F30" s="0" t="n">
        <v>13579974.4612533</v>
      </c>
      <c r="G30" s="0" t="n">
        <v>3704750.80731714</v>
      </c>
      <c r="H30" s="0" t="n">
        <v>13656112.3241609</v>
      </c>
      <c r="I30" s="0" t="n">
        <v>3678654.413783</v>
      </c>
      <c r="J30" s="0" t="n">
        <v>415886.505978156</v>
      </c>
      <c r="K30" s="0" t="n">
        <v>403409.910798812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20130677.0644329</v>
      </c>
      <c r="C31" s="0" t="n">
        <v>19328830.2261306</v>
      </c>
      <c r="D31" s="0" t="n">
        <v>20189427.7707403</v>
      </c>
      <c r="E31" s="0" t="n">
        <v>19383307.0091786</v>
      </c>
      <c r="F31" s="0" t="n">
        <v>15114770.1581397</v>
      </c>
      <c r="G31" s="0" t="n">
        <v>4214060.06799091</v>
      </c>
      <c r="H31" s="0" t="n">
        <v>15198441.567484</v>
      </c>
      <c r="I31" s="0" t="n">
        <v>4184865.44169454</v>
      </c>
      <c r="J31" s="0" t="n">
        <v>484069.35113101</v>
      </c>
      <c r="K31" s="0" t="n">
        <v>469547.27059708</v>
      </c>
      <c r="L31" s="0" t="n">
        <v>3357754.7202094</v>
      </c>
      <c r="M31" s="0" t="n">
        <v>3167493.36045823</v>
      </c>
      <c r="N31" s="0" t="n">
        <v>3367441.90816025</v>
      </c>
      <c r="O31" s="0" t="n">
        <v>3176498.79845135</v>
      </c>
      <c r="P31" s="0" t="n">
        <v>80678.2251885017</v>
      </c>
      <c r="Q31" s="0" t="n">
        <v>78257.8784328466</v>
      </c>
    </row>
    <row r="32" customFormat="false" ht="12.8" hidden="false" customHeight="false" outlineLevel="0" collapsed="false">
      <c r="A32" s="0" t="n">
        <v>79</v>
      </c>
      <c r="B32" s="0" t="n">
        <v>19148206.0604311</v>
      </c>
      <c r="C32" s="0" t="n">
        <v>18383211.1857325</v>
      </c>
      <c r="D32" s="0" t="n">
        <v>19206110.4503148</v>
      </c>
      <c r="E32" s="0" t="n">
        <v>18436935.8694662</v>
      </c>
      <c r="F32" s="0" t="n">
        <v>14304286.2307357</v>
      </c>
      <c r="G32" s="0" t="n">
        <v>4078924.95499678</v>
      </c>
      <c r="H32" s="0" t="n">
        <v>14385529.3608133</v>
      </c>
      <c r="I32" s="0" t="n">
        <v>4051406.50865297</v>
      </c>
      <c r="J32" s="0" t="n">
        <v>481575.820417778</v>
      </c>
      <c r="K32" s="0" t="n">
        <v>467128.545805245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21015103.3024023</v>
      </c>
      <c r="C33" s="0" t="n">
        <v>20172948.6715467</v>
      </c>
      <c r="D33" s="0" t="n">
        <v>21080083.5793535</v>
      </c>
      <c r="E33" s="0" t="n">
        <v>20233271.4157282</v>
      </c>
      <c r="F33" s="0" t="n">
        <v>15665634.1447901</v>
      </c>
      <c r="G33" s="0" t="n">
        <v>4507314.52675666</v>
      </c>
      <c r="H33" s="0" t="n">
        <v>15755622.4519098</v>
      </c>
      <c r="I33" s="0" t="n">
        <v>4477648.96381841</v>
      </c>
      <c r="J33" s="0" t="n">
        <v>536085.607409926</v>
      </c>
      <c r="K33" s="0" t="n">
        <v>520003.039187628</v>
      </c>
      <c r="L33" s="0" t="n">
        <v>3503871.36198441</v>
      </c>
      <c r="M33" s="0" t="n">
        <v>3304498.17934379</v>
      </c>
      <c r="N33" s="0" t="n">
        <v>3514595.93320821</v>
      </c>
      <c r="O33" s="0" t="n">
        <v>3314477.93432442</v>
      </c>
      <c r="P33" s="0" t="n">
        <v>89347.6012349876</v>
      </c>
      <c r="Q33" s="0" t="n">
        <v>86667.173197938</v>
      </c>
    </row>
    <row r="34" customFormat="false" ht="12.8" hidden="false" customHeight="false" outlineLevel="0" collapsed="false">
      <c r="A34" s="0" t="n">
        <v>81</v>
      </c>
      <c r="B34" s="0" t="n">
        <v>19993708.6040366</v>
      </c>
      <c r="C34" s="0" t="n">
        <v>19191371.4539421</v>
      </c>
      <c r="D34" s="0" t="n">
        <v>20056470.210138</v>
      </c>
      <c r="E34" s="0" t="n">
        <v>19249656.2080192</v>
      </c>
      <c r="F34" s="0" t="n">
        <v>14852238.6701441</v>
      </c>
      <c r="G34" s="0" t="n">
        <v>4339132.78379803</v>
      </c>
      <c r="H34" s="0" t="n">
        <v>14938360.3959469</v>
      </c>
      <c r="I34" s="0" t="n">
        <v>4311295.81207231</v>
      </c>
      <c r="J34" s="0" t="n">
        <v>522417.811679863</v>
      </c>
      <c r="K34" s="0" t="n">
        <v>506745.277329467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21604789.8609733</v>
      </c>
      <c r="C35" s="0" t="n">
        <v>20737540.5581448</v>
      </c>
      <c r="D35" s="0" t="n">
        <v>21674830.6487913</v>
      </c>
      <c r="E35" s="0" t="n">
        <v>20802629.0535485</v>
      </c>
      <c r="F35" s="0" t="n">
        <v>16017529.738431</v>
      </c>
      <c r="G35" s="0" t="n">
        <v>4720010.81971378</v>
      </c>
      <c r="H35" s="0" t="n">
        <v>16112091.3369491</v>
      </c>
      <c r="I35" s="0" t="n">
        <v>4690537.71659935</v>
      </c>
      <c r="J35" s="0" t="n">
        <v>579659.7037197</v>
      </c>
      <c r="K35" s="0" t="n">
        <v>562269.912608109</v>
      </c>
      <c r="L35" s="0" t="n">
        <v>3603636.74883722</v>
      </c>
      <c r="M35" s="0" t="n">
        <v>3398335.90514278</v>
      </c>
      <c r="N35" s="0" t="n">
        <v>3615205.98347275</v>
      </c>
      <c r="O35" s="0" t="n">
        <v>3409110.87578709</v>
      </c>
      <c r="P35" s="0" t="n">
        <v>96609.95061995</v>
      </c>
      <c r="Q35" s="0" t="n">
        <v>93711.6521013515</v>
      </c>
    </row>
    <row r="36" customFormat="false" ht="12.8" hidden="false" customHeight="false" outlineLevel="0" collapsed="false">
      <c r="A36" s="0" t="n">
        <v>83</v>
      </c>
      <c r="B36" s="0" t="n">
        <v>20625468.1221747</v>
      </c>
      <c r="C36" s="0" t="n">
        <v>19796166.9227468</v>
      </c>
      <c r="D36" s="0" t="n">
        <v>20693244.8977821</v>
      </c>
      <c r="E36" s="0" t="n">
        <v>19859159.0489962</v>
      </c>
      <c r="F36" s="0" t="n">
        <v>15241005.5284427</v>
      </c>
      <c r="G36" s="0" t="n">
        <v>4555161.39430417</v>
      </c>
      <c r="H36" s="0" t="n">
        <v>15332201.1852861</v>
      </c>
      <c r="I36" s="0" t="n">
        <v>4526957.86371016</v>
      </c>
      <c r="J36" s="0" t="n">
        <v>557142.661692099</v>
      </c>
      <c r="K36" s="0" t="n">
        <v>540428.381841336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22148681.0599448</v>
      </c>
      <c r="C37" s="0" t="n">
        <v>21257345.686679</v>
      </c>
      <c r="D37" s="0" t="n">
        <v>22223048.7634575</v>
      </c>
      <c r="E37" s="0" t="n">
        <v>21326506.3424278</v>
      </c>
      <c r="F37" s="0" t="n">
        <v>16345513.1978433</v>
      </c>
      <c r="G37" s="0" t="n">
        <v>4911832.48883573</v>
      </c>
      <c r="H37" s="0" t="n">
        <v>16444108.2023745</v>
      </c>
      <c r="I37" s="0" t="n">
        <v>4882398.1400533</v>
      </c>
      <c r="J37" s="0" t="n">
        <v>620050.146713867</v>
      </c>
      <c r="K37" s="0" t="n">
        <v>601448.642312452</v>
      </c>
      <c r="L37" s="0" t="n">
        <v>3694659.55975969</v>
      </c>
      <c r="M37" s="0" t="n">
        <v>3483940.8515074</v>
      </c>
      <c r="N37" s="0" t="n">
        <v>3706951.45893454</v>
      </c>
      <c r="O37" s="0" t="n">
        <v>3495396.61587182</v>
      </c>
      <c r="P37" s="0" t="n">
        <v>103341.691118978</v>
      </c>
      <c r="Q37" s="0" t="n">
        <v>100241.440385409</v>
      </c>
    </row>
    <row r="38" customFormat="false" ht="12.8" hidden="false" customHeight="false" outlineLevel="0" collapsed="false">
      <c r="A38" s="0" t="n">
        <v>85</v>
      </c>
      <c r="B38" s="0" t="n">
        <v>21297016.4269401</v>
      </c>
      <c r="C38" s="0" t="n">
        <v>20438367.685839</v>
      </c>
      <c r="D38" s="0" t="n">
        <v>21368374.3719135</v>
      </c>
      <c r="E38" s="0" t="n">
        <v>20504730.3500528</v>
      </c>
      <c r="F38" s="0" t="n">
        <v>15673505.1485951</v>
      </c>
      <c r="G38" s="0" t="n">
        <v>4764862.5372439</v>
      </c>
      <c r="H38" s="0" t="n">
        <v>15768070.1820763</v>
      </c>
      <c r="I38" s="0" t="n">
        <v>4736660.16797651</v>
      </c>
      <c r="J38" s="0" t="n">
        <v>630058.928926949</v>
      </c>
      <c r="K38" s="0" t="n">
        <v>611157.16105914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22843446.5338656</v>
      </c>
      <c r="C39" s="0" t="n">
        <v>21920574.2729714</v>
      </c>
      <c r="D39" s="0" t="n">
        <v>22920587.6514478</v>
      </c>
      <c r="E39" s="0" t="n">
        <v>21992323.7105906</v>
      </c>
      <c r="F39" s="0" t="n">
        <v>16757399.3959113</v>
      </c>
      <c r="G39" s="0" t="n">
        <v>5163174.87706009</v>
      </c>
      <c r="H39" s="0" t="n">
        <v>16859293.8688946</v>
      </c>
      <c r="I39" s="0" t="n">
        <v>5133029.84169594</v>
      </c>
      <c r="J39" s="0" t="n">
        <v>685563.440509507</v>
      </c>
      <c r="K39" s="0" t="n">
        <v>664996.537294222</v>
      </c>
      <c r="L39" s="0" t="n">
        <v>3808389.37358206</v>
      </c>
      <c r="M39" s="0" t="n">
        <v>3589954.32219356</v>
      </c>
      <c r="N39" s="0" t="n">
        <v>3821140.9432058</v>
      </c>
      <c r="O39" s="0" t="n">
        <v>3601839.71155763</v>
      </c>
      <c r="P39" s="0" t="n">
        <v>114260.573418251</v>
      </c>
      <c r="Q39" s="0" t="n">
        <v>110832.756215704</v>
      </c>
    </row>
    <row r="40" customFormat="false" ht="12.8" hidden="false" customHeight="false" outlineLevel="0" collapsed="false">
      <c r="A40" s="0" t="n">
        <v>87</v>
      </c>
      <c r="B40" s="0" t="n">
        <v>22002272.3172622</v>
      </c>
      <c r="C40" s="0" t="n">
        <v>21111574.3638007</v>
      </c>
      <c r="D40" s="0" t="n">
        <v>22083045.8944897</v>
      </c>
      <c r="E40" s="0" t="n">
        <v>21186880.9727572</v>
      </c>
      <c r="F40" s="0" t="n">
        <v>16128112.2802985</v>
      </c>
      <c r="G40" s="0" t="n">
        <v>4983462.08350226</v>
      </c>
      <c r="H40" s="0" t="n">
        <v>16227257.0593061</v>
      </c>
      <c r="I40" s="0" t="n">
        <v>4959623.91345111</v>
      </c>
      <c r="J40" s="0" t="n">
        <v>668620.977392704</v>
      </c>
      <c r="K40" s="0" t="n">
        <v>648562.348070923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23410137.4673987</v>
      </c>
      <c r="C41" s="0" t="n">
        <v>22460706.4611617</v>
      </c>
      <c r="D41" s="0" t="n">
        <v>23497719.065373</v>
      </c>
      <c r="E41" s="0" t="n">
        <v>22542377.0515449</v>
      </c>
      <c r="F41" s="0" t="n">
        <v>17149893.2718708</v>
      </c>
      <c r="G41" s="0" t="n">
        <v>5310813.18929092</v>
      </c>
      <c r="H41" s="0" t="n">
        <v>17256772.0690906</v>
      </c>
      <c r="I41" s="0" t="n">
        <v>5285604.98245429</v>
      </c>
      <c r="J41" s="0" t="n">
        <v>786922.086832142</v>
      </c>
      <c r="K41" s="0" t="n">
        <v>763314.424227178</v>
      </c>
      <c r="L41" s="0" t="n">
        <v>3901111.30741152</v>
      </c>
      <c r="M41" s="0" t="n">
        <v>3676947.13633032</v>
      </c>
      <c r="N41" s="0" t="n">
        <v>3915610.05309676</v>
      </c>
      <c r="O41" s="0" t="n">
        <v>3690481.75023875</v>
      </c>
      <c r="P41" s="0" t="n">
        <v>131153.68113869</v>
      </c>
      <c r="Q41" s="0" t="n">
        <v>127219.07070453</v>
      </c>
    </row>
    <row r="42" customFormat="false" ht="12.8" hidden="false" customHeight="false" outlineLevel="0" collapsed="false">
      <c r="A42" s="0" t="n">
        <v>89</v>
      </c>
      <c r="B42" s="0" t="n">
        <v>22594292.9262647</v>
      </c>
      <c r="C42" s="0" t="n">
        <v>21676722.8097376</v>
      </c>
      <c r="D42" s="0" t="n">
        <v>22679381.7708946</v>
      </c>
      <c r="E42" s="0" t="n">
        <v>21756092.8952268</v>
      </c>
      <c r="F42" s="0" t="n">
        <v>16545362.1480656</v>
      </c>
      <c r="G42" s="0" t="n">
        <v>5131360.66167195</v>
      </c>
      <c r="H42" s="0" t="n">
        <v>16648404.1925539</v>
      </c>
      <c r="I42" s="0" t="n">
        <v>5107688.7026729</v>
      </c>
      <c r="J42" s="0" t="n">
        <v>833523.30887999</v>
      </c>
      <c r="K42" s="0" t="n">
        <v>808517.609613591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23977245.613026</v>
      </c>
      <c r="C43" s="0" t="n">
        <v>23001713.4200198</v>
      </c>
      <c r="D43" s="0" t="n">
        <v>24069051.6838865</v>
      </c>
      <c r="E43" s="0" t="n">
        <v>23087447.3843463</v>
      </c>
      <c r="F43" s="0" t="n">
        <v>17509491.3446591</v>
      </c>
      <c r="G43" s="0" t="n">
        <v>5492222.07536071</v>
      </c>
      <c r="H43" s="0" t="n">
        <v>17617828.357935</v>
      </c>
      <c r="I43" s="0" t="n">
        <v>5469619.02641129</v>
      </c>
      <c r="J43" s="0" t="n">
        <v>944690.742618911</v>
      </c>
      <c r="K43" s="0" t="n">
        <v>916350.020340344</v>
      </c>
      <c r="L43" s="0" t="n">
        <v>3996016.30000807</v>
      </c>
      <c r="M43" s="0" t="n">
        <v>3766983.71642395</v>
      </c>
      <c r="N43" s="0" t="n">
        <v>4011273.24290205</v>
      </c>
      <c r="O43" s="0" t="n">
        <v>3781283.36331997</v>
      </c>
      <c r="P43" s="0" t="n">
        <v>157448.457103152</v>
      </c>
      <c r="Q43" s="0" t="n">
        <v>152725.003390057</v>
      </c>
    </row>
    <row r="44" customFormat="false" ht="12.8" hidden="false" customHeight="false" outlineLevel="0" collapsed="false">
      <c r="A44" s="0" t="n">
        <v>91</v>
      </c>
      <c r="B44" s="0" t="n">
        <v>23272826.9552375</v>
      </c>
      <c r="C44" s="0" t="n">
        <v>22325136.982694</v>
      </c>
      <c r="D44" s="0" t="n">
        <v>23367746.0566517</v>
      </c>
      <c r="E44" s="0" t="n">
        <v>22413959.7375782</v>
      </c>
      <c r="F44" s="0" t="n">
        <v>16992335.0864413</v>
      </c>
      <c r="G44" s="0" t="n">
        <v>5332801.8962527</v>
      </c>
      <c r="H44" s="0" t="n">
        <v>17098185.1086011</v>
      </c>
      <c r="I44" s="0" t="n">
        <v>5315774.62897714</v>
      </c>
      <c r="J44" s="0" t="n">
        <v>1007688.14144022</v>
      </c>
      <c r="K44" s="0" t="n">
        <v>977457.497197017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24460453.5157349</v>
      </c>
      <c r="C45" s="0" t="n">
        <v>23462983.916198</v>
      </c>
      <c r="D45" s="0" t="n">
        <v>24564663.4634059</v>
      </c>
      <c r="E45" s="0" t="n">
        <v>23560624.8541196</v>
      </c>
      <c r="F45" s="0" t="n">
        <v>17862194.9129295</v>
      </c>
      <c r="G45" s="0" t="n">
        <v>5600789.0032685</v>
      </c>
      <c r="H45" s="0" t="n">
        <v>17974150.750486</v>
      </c>
      <c r="I45" s="0" t="n">
        <v>5586474.10363359</v>
      </c>
      <c r="J45" s="0" t="n">
        <v>1115674.26145616</v>
      </c>
      <c r="K45" s="0" t="n">
        <v>1082204.03361248</v>
      </c>
      <c r="L45" s="0" t="n">
        <v>4075356.61644164</v>
      </c>
      <c r="M45" s="0" t="n">
        <v>3841920.01787719</v>
      </c>
      <c r="N45" s="0" t="n">
        <v>4092687.39410621</v>
      </c>
      <c r="O45" s="0" t="n">
        <v>3858175.40201999</v>
      </c>
      <c r="P45" s="0" t="n">
        <v>185945.710242693</v>
      </c>
      <c r="Q45" s="0" t="n">
        <v>180367.338935413</v>
      </c>
    </row>
    <row r="46" customFormat="false" ht="12.8" hidden="false" customHeight="false" outlineLevel="0" collapsed="false">
      <c r="A46" s="0" t="n">
        <v>93</v>
      </c>
      <c r="B46" s="0" t="n">
        <v>23748912.0460032</v>
      </c>
      <c r="C46" s="0" t="n">
        <v>22779716.2235329</v>
      </c>
      <c r="D46" s="0" t="n">
        <v>23852573.7672318</v>
      </c>
      <c r="E46" s="0" t="n">
        <v>22876938.2301866</v>
      </c>
      <c r="F46" s="0" t="n">
        <v>17318150.4257181</v>
      </c>
      <c r="G46" s="0" t="n">
        <v>5461565.79781475</v>
      </c>
      <c r="H46" s="0" t="n">
        <v>17426440.2058254</v>
      </c>
      <c r="I46" s="0" t="n">
        <v>5450498.0243612</v>
      </c>
      <c r="J46" s="0" t="n">
        <v>1177079.9928632</v>
      </c>
      <c r="K46" s="0" t="n">
        <v>1141767.59307731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25092380.4703756</v>
      </c>
      <c r="C47" s="0" t="n">
        <v>24067706.168237</v>
      </c>
      <c r="D47" s="0" t="n">
        <v>25203140.6097043</v>
      </c>
      <c r="E47" s="0" t="n">
        <v>24171592.5004137</v>
      </c>
      <c r="F47" s="0" t="n">
        <v>18286571.1630762</v>
      </c>
      <c r="G47" s="0" t="n">
        <v>5781135.00516079</v>
      </c>
      <c r="H47" s="0" t="n">
        <v>18401993.9194161</v>
      </c>
      <c r="I47" s="0" t="n">
        <v>5769598.5809976</v>
      </c>
      <c r="J47" s="0" t="n">
        <v>1301431.22665337</v>
      </c>
      <c r="K47" s="0" t="n">
        <v>1262388.28985377</v>
      </c>
      <c r="L47" s="0" t="n">
        <v>4184101.02428702</v>
      </c>
      <c r="M47" s="0" t="n">
        <v>3946079.68709292</v>
      </c>
      <c r="N47" s="0" t="n">
        <v>4202539.45183709</v>
      </c>
      <c r="O47" s="0" t="n">
        <v>3963391.72056381</v>
      </c>
      <c r="P47" s="0" t="n">
        <v>216905.204442228</v>
      </c>
      <c r="Q47" s="0" t="n">
        <v>210398.048308961</v>
      </c>
    </row>
    <row r="48" customFormat="false" ht="12.8" hidden="false" customHeight="false" outlineLevel="0" collapsed="false">
      <c r="A48" s="0" t="n">
        <v>95</v>
      </c>
      <c r="B48" s="0" t="n">
        <v>24418465.5659228</v>
      </c>
      <c r="C48" s="0" t="n">
        <v>23421035.0548552</v>
      </c>
      <c r="D48" s="0" t="n">
        <v>24526738.204167</v>
      </c>
      <c r="E48" s="0" t="n">
        <v>23522589.655977</v>
      </c>
      <c r="F48" s="0" t="n">
        <v>17788306.1048969</v>
      </c>
      <c r="G48" s="0" t="n">
        <v>5632728.94995832</v>
      </c>
      <c r="H48" s="0" t="n">
        <v>17901067.5337909</v>
      </c>
      <c r="I48" s="0" t="n">
        <v>5621522.12218609</v>
      </c>
      <c r="J48" s="0" t="n">
        <v>1337616.95133027</v>
      </c>
      <c r="K48" s="0" t="n">
        <v>1297488.44279036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25747406.5476747</v>
      </c>
      <c r="C49" s="0" t="n">
        <v>24694973.19792</v>
      </c>
      <c r="D49" s="0" t="n">
        <v>25862503.3697787</v>
      </c>
      <c r="E49" s="0" t="n">
        <v>24802935.9234316</v>
      </c>
      <c r="F49" s="0" t="n">
        <v>18738593.2701447</v>
      </c>
      <c r="G49" s="0" t="n">
        <v>5956379.92777533</v>
      </c>
      <c r="H49" s="0" t="n">
        <v>18858190.8095944</v>
      </c>
      <c r="I49" s="0" t="n">
        <v>5944745.11383723</v>
      </c>
      <c r="J49" s="0" t="n">
        <v>1455115.12057998</v>
      </c>
      <c r="K49" s="0" t="n">
        <v>1411461.66696258</v>
      </c>
      <c r="L49" s="0" t="n">
        <v>4293730.75741632</v>
      </c>
      <c r="M49" s="0" t="n">
        <v>4049962.6531493</v>
      </c>
      <c r="N49" s="0" t="n">
        <v>4312892.38306674</v>
      </c>
      <c r="O49" s="0" t="n">
        <v>4067956.01054884</v>
      </c>
      <c r="P49" s="0" t="n">
        <v>242519.18676333</v>
      </c>
      <c r="Q49" s="0" t="n">
        <v>235243.61116043</v>
      </c>
    </row>
    <row r="50" customFormat="false" ht="12.8" hidden="false" customHeight="false" outlineLevel="0" collapsed="false">
      <c r="A50" s="0" t="n">
        <v>97</v>
      </c>
      <c r="B50" s="0" t="n">
        <v>25271143.9084094</v>
      </c>
      <c r="C50" s="0" t="n">
        <v>24237302.4642831</v>
      </c>
      <c r="D50" s="0" t="n">
        <v>25384363.8102757</v>
      </c>
      <c r="E50" s="0" t="n">
        <v>24343506.012021</v>
      </c>
      <c r="F50" s="0" t="n">
        <v>18366021.5594357</v>
      </c>
      <c r="G50" s="0" t="n">
        <v>5871280.9048474</v>
      </c>
      <c r="H50" s="0" t="n">
        <v>18483598.5953777</v>
      </c>
      <c r="I50" s="0" t="n">
        <v>5859907.41664322</v>
      </c>
      <c r="J50" s="0" t="n">
        <v>1504579.70867247</v>
      </c>
      <c r="K50" s="0" t="n">
        <v>1459442.3174123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26271827.5543129</v>
      </c>
      <c r="C51" s="0" t="n">
        <v>25197460.4550802</v>
      </c>
      <c r="D51" s="0" t="n">
        <v>26390307.8376567</v>
      </c>
      <c r="E51" s="0" t="n">
        <v>25308614.5892717</v>
      </c>
      <c r="F51" s="0" t="n">
        <v>19093817.1946493</v>
      </c>
      <c r="G51" s="0" t="n">
        <v>6103643.2604309</v>
      </c>
      <c r="H51" s="0" t="n">
        <v>19216320.9170946</v>
      </c>
      <c r="I51" s="0" t="n">
        <v>6092293.67217717</v>
      </c>
      <c r="J51" s="0" t="n">
        <v>1688319.19838862</v>
      </c>
      <c r="K51" s="0" t="n">
        <v>1637669.62243697</v>
      </c>
      <c r="L51" s="0" t="n">
        <v>4380808.3497148</v>
      </c>
      <c r="M51" s="0" t="n">
        <v>4132833.56979226</v>
      </c>
      <c r="N51" s="0" t="n">
        <v>4400536.08795816</v>
      </c>
      <c r="O51" s="0" t="n">
        <v>4151361.17344584</v>
      </c>
      <c r="P51" s="0" t="n">
        <v>281386.533064771</v>
      </c>
      <c r="Q51" s="0" t="n">
        <v>272944.937072828</v>
      </c>
    </row>
    <row r="52" customFormat="false" ht="12.8" hidden="false" customHeight="false" outlineLevel="0" collapsed="false">
      <c r="A52" s="0" t="n">
        <v>99</v>
      </c>
      <c r="B52" s="0" t="n">
        <v>25940675.0219079</v>
      </c>
      <c r="C52" s="0" t="n">
        <v>24878984.326173</v>
      </c>
      <c r="D52" s="0" t="n">
        <v>26058474.0799122</v>
      </c>
      <c r="E52" s="0" t="n">
        <v>24989502.3185544</v>
      </c>
      <c r="F52" s="0" t="n">
        <v>18837582.9220085</v>
      </c>
      <c r="G52" s="0" t="n">
        <v>6041401.40416458</v>
      </c>
      <c r="H52" s="0" t="n">
        <v>18959230.7834218</v>
      </c>
      <c r="I52" s="0" t="n">
        <v>6030271.53513263</v>
      </c>
      <c r="J52" s="0" t="n">
        <v>1730988.81867742</v>
      </c>
      <c r="K52" s="0" t="n">
        <v>1679059.1541171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26736274.3952934</v>
      </c>
      <c r="C53" s="0" t="n">
        <v>25641661.7749261</v>
      </c>
      <c r="D53" s="0" t="n">
        <v>26858361.6045399</v>
      </c>
      <c r="E53" s="0" t="n">
        <v>25756206.9329134</v>
      </c>
      <c r="F53" s="0" t="n">
        <v>19392706.1998363</v>
      </c>
      <c r="G53" s="0" t="n">
        <v>6248955.57508982</v>
      </c>
      <c r="H53" s="0" t="n">
        <v>19518731.98492</v>
      </c>
      <c r="I53" s="0" t="n">
        <v>6237474.94799336</v>
      </c>
      <c r="J53" s="0" t="n">
        <v>1849874.28499139</v>
      </c>
      <c r="K53" s="0" t="n">
        <v>1794378.05644165</v>
      </c>
      <c r="L53" s="0" t="n">
        <v>4458140.04607871</v>
      </c>
      <c r="M53" s="0" t="n">
        <v>4206292.75428176</v>
      </c>
      <c r="N53" s="0" t="n">
        <v>4478469.25558487</v>
      </c>
      <c r="O53" s="0" t="n">
        <v>4225385.55072968</v>
      </c>
      <c r="P53" s="0" t="n">
        <v>308312.380831898</v>
      </c>
      <c r="Q53" s="0" t="n">
        <v>299063.009406941</v>
      </c>
    </row>
    <row r="54" customFormat="false" ht="12.8" hidden="false" customHeight="false" outlineLevel="0" collapsed="false">
      <c r="A54" s="0" t="n">
        <v>101</v>
      </c>
      <c r="B54" s="0" t="n">
        <v>26382426.2551312</v>
      </c>
      <c r="C54" s="0" t="n">
        <v>25301672.4351115</v>
      </c>
      <c r="D54" s="0" t="n">
        <v>26500989.3655324</v>
      </c>
      <c r="E54" s="0" t="n">
        <v>25412906.5249449</v>
      </c>
      <c r="F54" s="0" t="n">
        <v>19111007.209127</v>
      </c>
      <c r="G54" s="0" t="n">
        <v>6190665.22598457</v>
      </c>
      <c r="H54" s="0" t="n">
        <v>19233605.4404601</v>
      </c>
      <c r="I54" s="0" t="n">
        <v>6179301.08448482</v>
      </c>
      <c r="J54" s="0" t="n">
        <v>1916004.40959496</v>
      </c>
      <c r="K54" s="0" t="n">
        <v>1858524.27730711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27333442.1052066</v>
      </c>
      <c r="C55" s="0" t="n">
        <v>26213762.8272889</v>
      </c>
      <c r="D55" s="0" t="n">
        <v>27458546.8868932</v>
      </c>
      <c r="E55" s="0" t="n">
        <v>26331149.2083462</v>
      </c>
      <c r="F55" s="0" t="n">
        <v>19754598.6652289</v>
      </c>
      <c r="G55" s="0" t="n">
        <v>6459164.16206007</v>
      </c>
      <c r="H55" s="0" t="n">
        <v>19881153.7995622</v>
      </c>
      <c r="I55" s="0" t="n">
        <v>6449995.40878407</v>
      </c>
      <c r="J55" s="0" t="n">
        <v>2081931.92935825</v>
      </c>
      <c r="K55" s="0" t="n">
        <v>2019473.97147751</v>
      </c>
      <c r="L55" s="0" t="n">
        <v>4557214.57415836</v>
      </c>
      <c r="M55" s="0" t="n">
        <v>4300369.90039292</v>
      </c>
      <c r="N55" s="0" t="n">
        <v>4578045.3122036</v>
      </c>
      <c r="O55" s="0" t="n">
        <v>4319932.79904003</v>
      </c>
      <c r="P55" s="0" t="n">
        <v>346988.654893042</v>
      </c>
      <c r="Q55" s="0" t="n">
        <v>336578.995246251</v>
      </c>
    </row>
    <row r="56" customFormat="false" ht="12.8" hidden="false" customHeight="false" outlineLevel="0" collapsed="false">
      <c r="A56" s="0" t="n">
        <v>103</v>
      </c>
      <c r="B56" s="0" t="n">
        <v>27124338.0071049</v>
      </c>
      <c r="C56" s="0" t="n">
        <v>26012318.919403</v>
      </c>
      <c r="D56" s="0" t="n">
        <v>27248841.3472448</v>
      </c>
      <c r="E56" s="0" t="n">
        <v>26129145.7194534</v>
      </c>
      <c r="F56" s="0" t="n">
        <v>19588742.4519988</v>
      </c>
      <c r="G56" s="0" t="n">
        <v>6423576.46740421</v>
      </c>
      <c r="H56" s="0" t="n">
        <v>19714523.0201093</v>
      </c>
      <c r="I56" s="0" t="n">
        <v>6414622.69934407</v>
      </c>
      <c r="J56" s="0" t="n">
        <v>2093319.58221579</v>
      </c>
      <c r="K56" s="0" t="n">
        <v>2030519.99474931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27934647.5146007</v>
      </c>
      <c r="C57" s="0" t="n">
        <v>26789350.1850713</v>
      </c>
      <c r="D57" s="0" t="n">
        <v>28062272.1638819</v>
      </c>
      <c r="E57" s="0" t="n">
        <v>26909102.7526816</v>
      </c>
      <c r="F57" s="0" t="n">
        <v>20151098.9815651</v>
      </c>
      <c r="G57" s="0" t="n">
        <v>6638251.20350618</v>
      </c>
      <c r="H57" s="0" t="n">
        <v>20280130.4891691</v>
      </c>
      <c r="I57" s="0" t="n">
        <v>6628972.26351245</v>
      </c>
      <c r="J57" s="0" t="n">
        <v>2277287.57981954</v>
      </c>
      <c r="K57" s="0" t="n">
        <v>2208968.95242495</v>
      </c>
      <c r="L57" s="0" t="n">
        <v>4657233.61765678</v>
      </c>
      <c r="M57" s="0" t="n">
        <v>4395346.26536173</v>
      </c>
      <c r="N57" s="0" t="n">
        <v>4678484.0881979</v>
      </c>
      <c r="O57" s="0" t="n">
        <v>4415304.34825639</v>
      </c>
      <c r="P57" s="0" t="n">
        <v>379547.929969923</v>
      </c>
      <c r="Q57" s="0" t="n">
        <v>368161.492070825</v>
      </c>
    </row>
    <row r="58" customFormat="false" ht="12.8" hidden="false" customHeight="false" outlineLevel="0" collapsed="false">
      <c r="A58" s="0" t="n">
        <v>105</v>
      </c>
      <c r="B58" s="0" t="n">
        <v>27685248.7758535</v>
      </c>
      <c r="C58" s="0" t="n">
        <v>26550032.3391256</v>
      </c>
      <c r="D58" s="0" t="n">
        <v>27811182.206745</v>
      </c>
      <c r="E58" s="0" t="n">
        <v>26668228.6050527</v>
      </c>
      <c r="F58" s="0" t="n">
        <v>19943162.5397508</v>
      </c>
      <c r="G58" s="0" t="n">
        <v>6606869.79937481</v>
      </c>
      <c r="H58" s="0" t="n">
        <v>20069527.5006351</v>
      </c>
      <c r="I58" s="0" t="n">
        <v>6598701.1044176</v>
      </c>
      <c r="J58" s="0" t="n">
        <v>2313797.78399896</v>
      </c>
      <c r="K58" s="0" t="n">
        <v>2244383.85047899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28248468.4577548</v>
      </c>
      <c r="C59" s="0" t="n">
        <v>27089471.4111521</v>
      </c>
      <c r="D59" s="0" t="n">
        <v>28376325.9561649</v>
      </c>
      <c r="E59" s="0" t="n">
        <v>27209465.0714224</v>
      </c>
      <c r="F59" s="0" t="n">
        <v>20340889.4569621</v>
      </c>
      <c r="G59" s="0" t="n">
        <v>6748581.95419005</v>
      </c>
      <c r="H59" s="0" t="n">
        <v>20469202.4195737</v>
      </c>
      <c r="I59" s="0" t="n">
        <v>6740262.65184866</v>
      </c>
      <c r="J59" s="0" t="n">
        <v>2402276.41099846</v>
      </c>
      <c r="K59" s="0" t="n">
        <v>2330208.1186685</v>
      </c>
      <c r="L59" s="0" t="n">
        <v>4709177.08041976</v>
      </c>
      <c r="M59" s="0" t="n">
        <v>4444706.99268394</v>
      </c>
      <c r="N59" s="0" t="n">
        <v>4730470.37528662</v>
      </c>
      <c r="O59" s="0" t="n">
        <v>4464710.57445726</v>
      </c>
      <c r="P59" s="0" t="n">
        <v>400379.401833076</v>
      </c>
      <c r="Q59" s="0" t="n">
        <v>388368.019778084</v>
      </c>
    </row>
    <row r="60" customFormat="false" ht="12.8" hidden="false" customHeight="false" outlineLevel="0" collapsed="false">
      <c r="A60" s="0" t="n">
        <v>107</v>
      </c>
      <c r="B60" s="0" t="n">
        <v>28013538.2461919</v>
      </c>
      <c r="C60" s="0" t="n">
        <v>26863866.9044191</v>
      </c>
      <c r="D60" s="0" t="n">
        <v>28138995.3839226</v>
      </c>
      <c r="E60" s="0" t="n">
        <v>26981604.4304834</v>
      </c>
      <c r="F60" s="0" t="n">
        <v>20149271.3585612</v>
      </c>
      <c r="G60" s="0" t="n">
        <v>6714595.54585787</v>
      </c>
      <c r="H60" s="0" t="n">
        <v>20275299.0025184</v>
      </c>
      <c r="I60" s="0" t="n">
        <v>6706305.42796499</v>
      </c>
      <c r="J60" s="0" t="n">
        <v>2450597.15791523</v>
      </c>
      <c r="K60" s="0" t="n">
        <v>2377079.24317777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28390044.444749</v>
      </c>
      <c r="C61" s="0" t="n">
        <v>27224252.6251205</v>
      </c>
      <c r="D61" s="0" t="n">
        <v>28517288.569311</v>
      </c>
      <c r="E61" s="0" t="n">
        <v>27343667.4216761</v>
      </c>
      <c r="F61" s="0" t="n">
        <v>20394133.7228284</v>
      </c>
      <c r="G61" s="0" t="n">
        <v>6830118.90229214</v>
      </c>
      <c r="H61" s="0" t="n">
        <v>20521953.1036292</v>
      </c>
      <c r="I61" s="0" t="n">
        <v>6821714.3180469</v>
      </c>
      <c r="J61" s="0" t="n">
        <v>2534045.32677319</v>
      </c>
      <c r="K61" s="0" t="n">
        <v>2458023.96697</v>
      </c>
      <c r="L61" s="0" t="n">
        <v>4732419.67809068</v>
      </c>
      <c r="M61" s="0" t="n">
        <v>4467024.15263845</v>
      </c>
      <c r="N61" s="0" t="n">
        <v>4753610.36233672</v>
      </c>
      <c r="O61" s="0" t="n">
        <v>4486931.05107361</v>
      </c>
      <c r="P61" s="0" t="n">
        <v>422340.887795532</v>
      </c>
      <c r="Q61" s="0" t="n">
        <v>409670.661161666</v>
      </c>
    </row>
    <row r="62" customFormat="false" ht="12.8" hidden="false" customHeight="false" outlineLevel="0" collapsed="false">
      <c r="A62" s="0" t="n">
        <v>109</v>
      </c>
      <c r="B62" s="0" t="n">
        <v>28067252.3253657</v>
      </c>
      <c r="C62" s="0" t="n">
        <v>26914245.7181546</v>
      </c>
      <c r="D62" s="0" t="n">
        <v>28191989.8439287</v>
      </c>
      <c r="E62" s="0" t="n">
        <v>27031306.3316502</v>
      </c>
      <c r="F62" s="0" t="n">
        <v>20164057.9751125</v>
      </c>
      <c r="G62" s="0" t="n">
        <v>6750187.74304206</v>
      </c>
      <c r="H62" s="0" t="n">
        <v>20289442.3411165</v>
      </c>
      <c r="I62" s="0" t="n">
        <v>6741863.99053366</v>
      </c>
      <c r="J62" s="0" t="n">
        <v>2553133.5995314</v>
      </c>
      <c r="K62" s="0" t="n">
        <v>2476539.59154546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28560750.8995342</v>
      </c>
      <c r="C63" s="0" t="n">
        <v>27387208.3277679</v>
      </c>
      <c r="D63" s="0" t="n">
        <v>28687056.456128</v>
      </c>
      <c r="E63" s="0" t="n">
        <v>27505739.9980891</v>
      </c>
      <c r="F63" s="0" t="n">
        <v>20518791.2977537</v>
      </c>
      <c r="G63" s="0" t="n">
        <v>6868417.03001422</v>
      </c>
      <c r="H63" s="0" t="n">
        <v>20645771.9680903</v>
      </c>
      <c r="I63" s="0" t="n">
        <v>6859968.02999882</v>
      </c>
      <c r="J63" s="0" t="n">
        <v>2670531.62796459</v>
      </c>
      <c r="K63" s="0" t="n">
        <v>2590415.67912565</v>
      </c>
      <c r="L63" s="0" t="n">
        <v>4760717.29468048</v>
      </c>
      <c r="M63" s="0" t="n">
        <v>4494118.97286011</v>
      </c>
      <c r="N63" s="0" t="n">
        <v>4781751.4412187</v>
      </c>
      <c r="O63" s="0" t="n">
        <v>4513878.56970196</v>
      </c>
      <c r="P63" s="0" t="n">
        <v>445088.604660765</v>
      </c>
      <c r="Q63" s="0" t="n">
        <v>431735.946520943</v>
      </c>
    </row>
    <row r="64" customFormat="false" ht="12.8" hidden="false" customHeight="false" outlineLevel="0" collapsed="false">
      <c r="A64" s="0" t="n">
        <v>111</v>
      </c>
      <c r="B64" s="0" t="n">
        <v>28319497.1049861</v>
      </c>
      <c r="C64" s="0" t="n">
        <v>27155148.5785433</v>
      </c>
      <c r="D64" s="0" t="n">
        <v>28445905.1032557</v>
      </c>
      <c r="E64" s="0" t="n">
        <v>27273804.6703417</v>
      </c>
      <c r="F64" s="0" t="n">
        <v>20341312.2220941</v>
      </c>
      <c r="G64" s="0" t="n">
        <v>6813836.35644917</v>
      </c>
      <c r="H64" s="0" t="n">
        <v>20467010.1243974</v>
      </c>
      <c r="I64" s="0" t="n">
        <v>6806794.54594437</v>
      </c>
      <c r="J64" s="0" t="n">
        <v>2686843.59571397</v>
      </c>
      <c r="K64" s="0" t="n">
        <v>2606238.28784255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28966380.4629368</v>
      </c>
      <c r="C65" s="0" t="n">
        <v>27774619.9877779</v>
      </c>
      <c r="D65" s="0" t="n">
        <v>29095446.9773196</v>
      </c>
      <c r="E65" s="0" t="n">
        <v>27895772.3145457</v>
      </c>
      <c r="F65" s="0" t="n">
        <v>20784249.8960579</v>
      </c>
      <c r="G65" s="0" t="n">
        <v>6990370.09171999</v>
      </c>
      <c r="H65" s="0" t="n">
        <v>20912560.5433929</v>
      </c>
      <c r="I65" s="0" t="n">
        <v>6983211.77115274</v>
      </c>
      <c r="J65" s="0" t="n">
        <v>2803050.09954361</v>
      </c>
      <c r="K65" s="0" t="n">
        <v>2718958.5965573</v>
      </c>
      <c r="L65" s="0" t="n">
        <v>4827688.72695235</v>
      </c>
      <c r="M65" s="0" t="n">
        <v>4557504.54111367</v>
      </c>
      <c r="N65" s="0" t="n">
        <v>4849183.59767883</v>
      </c>
      <c r="O65" s="0" t="n">
        <v>4577697.78178158</v>
      </c>
      <c r="P65" s="0" t="n">
        <v>467175.016590602</v>
      </c>
      <c r="Q65" s="0" t="n">
        <v>453159.766092884</v>
      </c>
    </row>
    <row r="66" customFormat="false" ht="12.8" hidden="false" customHeight="false" outlineLevel="0" collapsed="false">
      <c r="A66" s="0" t="n">
        <v>113</v>
      </c>
      <c r="B66" s="0" t="n">
        <v>28700579.5767445</v>
      </c>
      <c r="C66" s="0" t="n">
        <v>27520634.9356447</v>
      </c>
      <c r="D66" s="0" t="n">
        <v>28826933.5133148</v>
      </c>
      <c r="E66" s="0" t="n">
        <v>27639250.0842426</v>
      </c>
      <c r="F66" s="0" t="n">
        <v>20574943.5074569</v>
      </c>
      <c r="G66" s="0" t="n">
        <v>6945691.42818774</v>
      </c>
      <c r="H66" s="0" t="n">
        <v>20700287.7315824</v>
      </c>
      <c r="I66" s="0" t="n">
        <v>6938962.35266026</v>
      </c>
      <c r="J66" s="0" t="n">
        <v>2885936.19640603</v>
      </c>
      <c r="K66" s="0" t="n">
        <v>2799358.11051385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29222193.4896091</v>
      </c>
      <c r="C67" s="0" t="n">
        <v>28019327.4230365</v>
      </c>
      <c r="D67" s="0" t="n">
        <v>29349964.9459935</v>
      </c>
      <c r="E67" s="0" t="n">
        <v>28139270.5019856</v>
      </c>
      <c r="F67" s="0" t="n">
        <v>20893178.4986154</v>
      </c>
      <c r="G67" s="0" t="n">
        <v>7126148.92442116</v>
      </c>
      <c r="H67" s="0" t="n">
        <v>21020026.9164711</v>
      </c>
      <c r="I67" s="0" t="n">
        <v>7119243.58551449</v>
      </c>
      <c r="J67" s="0" t="n">
        <v>2944712.27788053</v>
      </c>
      <c r="K67" s="0" t="n">
        <v>2856370.90954411</v>
      </c>
      <c r="L67" s="0" t="n">
        <v>4870564.56059123</v>
      </c>
      <c r="M67" s="0" t="n">
        <v>4598890.17260443</v>
      </c>
      <c r="N67" s="0" t="n">
        <v>4891845.06204066</v>
      </c>
      <c r="O67" s="0" t="n">
        <v>4618883.32093373</v>
      </c>
      <c r="P67" s="0" t="n">
        <v>490785.379646755</v>
      </c>
      <c r="Q67" s="0" t="n">
        <v>476061.818257352</v>
      </c>
    </row>
    <row r="68" customFormat="false" ht="12.8" hidden="false" customHeight="false" outlineLevel="0" collapsed="false">
      <c r="A68" s="0" t="n">
        <v>115</v>
      </c>
      <c r="B68" s="0" t="n">
        <v>29006739.9649861</v>
      </c>
      <c r="C68" s="0" t="n">
        <v>27812280.0387379</v>
      </c>
      <c r="D68" s="0" t="n">
        <v>29134285.946318</v>
      </c>
      <c r="E68" s="0" t="n">
        <v>27932044.1650902</v>
      </c>
      <c r="F68" s="0" t="n">
        <v>20734847.1138772</v>
      </c>
      <c r="G68" s="0" t="n">
        <v>7077432.92486071</v>
      </c>
      <c r="H68" s="0" t="n">
        <v>20860445.9039084</v>
      </c>
      <c r="I68" s="0" t="n">
        <v>7071598.26118174</v>
      </c>
      <c r="J68" s="0" t="n">
        <v>3000863.34197564</v>
      </c>
      <c r="K68" s="0" t="n">
        <v>2910837.44171637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29574477.5315526</v>
      </c>
      <c r="C69" s="0" t="n">
        <v>28355737.2353816</v>
      </c>
      <c r="D69" s="0" t="n">
        <v>29704061.5803424</v>
      </c>
      <c r="E69" s="0" t="n">
        <v>28477416.2038739</v>
      </c>
      <c r="F69" s="0" t="n">
        <v>21095556.2714768</v>
      </c>
      <c r="G69" s="0" t="n">
        <v>7260180.96390485</v>
      </c>
      <c r="H69" s="0" t="n">
        <v>21223149.4790498</v>
      </c>
      <c r="I69" s="0" t="n">
        <v>7254266.7248241</v>
      </c>
      <c r="J69" s="0" t="n">
        <v>3109009.10222129</v>
      </c>
      <c r="K69" s="0" t="n">
        <v>3015738.82915465</v>
      </c>
      <c r="L69" s="0" t="n">
        <v>4929067.99439094</v>
      </c>
      <c r="M69" s="0" t="n">
        <v>4654546.54530668</v>
      </c>
      <c r="N69" s="0" t="n">
        <v>4950656.29484948</v>
      </c>
      <c r="O69" s="0" t="n">
        <v>4674834.38935315</v>
      </c>
      <c r="P69" s="0" t="n">
        <v>518168.183703548</v>
      </c>
      <c r="Q69" s="0" t="n">
        <v>502623.138192442</v>
      </c>
    </row>
    <row r="70" customFormat="false" ht="12.8" hidden="false" customHeight="false" outlineLevel="0" collapsed="false">
      <c r="A70" s="0" t="n">
        <v>117</v>
      </c>
      <c r="B70" s="0" t="n">
        <v>29309245.0522977</v>
      </c>
      <c r="C70" s="0" t="n">
        <v>28100736.3165699</v>
      </c>
      <c r="D70" s="0" t="n">
        <v>29437306.9992866</v>
      </c>
      <c r="E70" s="0" t="n">
        <v>28220986.5245619</v>
      </c>
      <c r="F70" s="0" t="n">
        <v>20900444.6185708</v>
      </c>
      <c r="G70" s="0" t="n">
        <v>7200291.69799908</v>
      </c>
      <c r="H70" s="0" t="n">
        <v>21026559.3433089</v>
      </c>
      <c r="I70" s="0" t="n">
        <v>7194427.18125302</v>
      </c>
      <c r="J70" s="0" t="n">
        <v>3132999.06221081</v>
      </c>
      <c r="K70" s="0" t="n">
        <v>3039009.09034449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29763752.5919086</v>
      </c>
      <c r="C71" s="0" t="n">
        <v>28535747.4422279</v>
      </c>
      <c r="D71" s="0" t="n">
        <v>29893483.6269963</v>
      </c>
      <c r="E71" s="0" t="n">
        <v>28657564.018179</v>
      </c>
      <c r="F71" s="0" t="n">
        <v>21205129.1010592</v>
      </c>
      <c r="G71" s="0" t="n">
        <v>7330618.34116867</v>
      </c>
      <c r="H71" s="0" t="n">
        <v>21332881.1891501</v>
      </c>
      <c r="I71" s="0" t="n">
        <v>7324682.82902896</v>
      </c>
      <c r="J71" s="0" t="n">
        <v>3237597.79391128</v>
      </c>
      <c r="K71" s="0" t="n">
        <v>3140469.86009394</v>
      </c>
      <c r="L71" s="0" t="n">
        <v>4960490.42585246</v>
      </c>
      <c r="M71" s="0" t="n">
        <v>4684621.3148337</v>
      </c>
      <c r="N71" s="0" t="n">
        <v>4982103.11928361</v>
      </c>
      <c r="O71" s="0" t="n">
        <v>4704932.07663238</v>
      </c>
      <c r="P71" s="0" t="n">
        <v>539599.632318547</v>
      </c>
      <c r="Q71" s="0" t="n">
        <v>523411.64334899</v>
      </c>
    </row>
    <row r="72" customFormat="false" ht="12.8" hidden="false" customHeight="false" outlineLevel="0" collapsed="false">
      <c r="A72" s="0" t="n">
        <v>119</v>
      </c>
      <c r="B72" s="0" t="n">
        <v>29482293.9765955</v>
      </c>
      <c r="C72" s="0" t="n">
        <v>28265834.8235989</v>
      </c>
      <c r="D72" s="0" t="n">
        <v>29608411.5644448</v>
      </c>
      <c r="E72" s="0" t="n">
        <v>28384256.4001557</v>
      </c>
      <c r="F72" s="0" t="n">
        <v>21010996.5910066</v>
      </c>
      <c r="G72" s="0" t="n">
        <v>7254838.23259233</v>
      </c>
      <c r="H72" s="0" t="n">
        <v>21135281.0055285</v>
      </c>
      <c r="I72" s="0" t="n">
        <v>7248975.39462714</v>
      </c>
      <c r="J72" s="0" t="n">
        <v>3277483.90952446</v>
      </c>
      <c r="K72" s="0" t="n">
        <v>3179159.39223873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29871958.8267582</v>
      </c>
      <c r="C73" s="0" t="n">
        <v>28639095.1171383</v>
      </c>
      <c r="D73" s="0" t="n">
        <v>30002777.9341298</v>
      </c>
      <c r="E73" s="0" t="n">
        <v>28762062.4450996</v>
      </c>
      <c r="F73" s="0" t="n">
        <v>21275155.390553</v>
      </c>
      <c r="G73" s="0" t="n">
        <v>7363939.72658531</v>
      </c>
      <c r="H73" s="0" t="n">
        <v>21398123.277576</v>
      </c>
      <c r="I73" s="0" t="n">
        <v>7363939.16752364</v>
      </c>
      <c r="J73" s="0" t="n">
        <v>3415184.74334544</v>
      </c>
      <c r="K73" s="0" t="n">
        <v>3312729.20104508</v>
      </c>
      <c r="L73" s="0" t="n">
        <v>4978359.19957611</v>
      </c>
      <c r="M73" s="0" t="n">
        <v>4702205.94927361</v>
      </c>
      <c r="N73" s="0" t="n">
        <v>5000161.91729975</v>
      </c>
      <c r="O73" s="0" t="n">
        <v>4722703.91941104</v>
      </c>
      <c r="P73" s="0" t="n">
        <v>569197.45722424</v>
      </c>
      <c r="Q73" s="0" t="n">
        <v>552121.533507513</v>
      </c>
    </row>
    <row r="74" customFormat="false" ht="12.8" hidden="false" customHeight="false" outlineLevel="0" collapsed="false">
      <c r="A74" s="0" t="n">
        <v>121</v>
      </c>
      <c r="B74" s="0" t="n">
        <v>29487054.1008789</v>
      </c>
      <c r="C74" s="0" t="n">
        <v>28270357.4163028</v>
      </c>
      <c r="D74" s="0" t="n">
        <v>29616132.3094371</v>
      </c>
      <c r="E74" s="0" t="n">
        <v>28391688.3318552</v>
      </c>
      <c r="F74" s="0" t="n">
        <v>20979707.5755252</v>
      </c>
      <c r="G74" s="0" t="n">
        <v>7290649.84077759</v>
      </c>
      <c r="H74" s="0" t="n">
        <v>21101039.0432346</v>
      </c>
      <c r="I74" s="0" t="n">
        <v>7290649.28862066</v>
      </c>
      <c r="J74" s="0" t="n">
        <v>3432450.52900026</v>
      </c>
      <c r="K74" s="0" t="n">
        <v>3329477.01313025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29858188.949854</v>
      </c>
      <c r="C75" s="0" t="n">
        <v>28626717.4788146</v>
      </c>
      <c r="D75" s="0" t="n">
        <v>29987865.2250092</v>
      </c>
      <c r="E75" s="0" t="n">
        <v>28748610.7960695</v>
      </c>
      <c r="F75" s="0" t="n">
        <v>21230144.1190377</v>
      </c>
      <c r="G75" s="0" t="n">
        <v>7396573.35977686</v>
      </c>
      <c r="H75" s="0" t="n">
        <v>21352037.9950327</v>
      </c>
      <c r="I75" s="0" t="n">
        <v>7396572.8010368</v>
      </c>
      <c r="J75" s="0" t="n">
        <v>3523421.09394249</v>
      </c>
      <c r="K75" s="0" t="n">
        <v>3417718.46112422</v>
      </c>
      <c r="L75" s="0" t="n">
        <v>4974498.23556415</v>
      </c>
      <c r="M75" s="0" t="n">
        <v>4698551.04276132</v>
      </c>
      <c r="N75" s="0" t="n">
        <v>4996110.52585756</v>
      </c>
      <c r="O75" s="0" t="n">
        <v>4718870.00914954</v>
      </c>
      <c r="P75" s="0" t="n">
        <v>587236.848990416</v>
      </c>
      <c r="Q75" s="0" t="n">
        <v>569619.743520703</v>
      </c>
    </row>
    <row r="76" customFormat="false" ht="12.8" hidden="false" customHeight="false" outlineLevel="0" collapsed="false">
      <c r="A76" s="0" t="n">
        <v>123</v>
      </c>
      <c r="B76" s="0" t="n">
        <v>29477442.82365</v>
      </c>
      <c r="C76" s="0" t="n">
        <v>28261867.4685518</v>
      </c>
      <c r="D76" s="0" t="n">
        <v>29604788.5772199</v>
      </c>
      <c r="E76" s="0" t="n">
        <v>28381578.0681225</v>
      </c>
      <c r="F76" s="0" t="n">
        <v>20935226.7287713</v>
      </c>
      <c r="G76" s="0" t="n">
        <v>7326640.7397805</v>
      </c>
      <c r="H76" s="0" t="n">
        <v>21054937.8883494</v>
      </c>
      <c r="I76" s="0" t="n">
        <v>7326640.17977301</v>
      </c>
      <c r="J76" s="0" t="n">
        <v>3525085.1366772</v>
      </c>
      <c r="K76" s="0" t="n">
        <v>3419332.58257688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30103372.4081215</v>
      </c>
      <c r="C77" s="0" t="n">
        <v>28860580.9578222</v>
      </c>
      <c r="D77" s="0" t="n">
        <v>30231073.284299</v>
      </c>
      <c r="E77" s="0" t="n">
        <v>28980625.4611647</v>
      </c>
      <c r="F77" s="0" t="n">
        <v>21301014.9604611</v>
      </c>
      <c r="G77" s="0" t="n">
        <v>7559565.99736114</v>
      </c>
      <c r="H77" s="0" t="n">
        <v>21421060.0327353</v>
      </c>
      <c r="I77" s="0" t="n">
        <v>7559565.42842937</v>
      </c>
      <c r="J77" s="0" t="n">
        <v>3644356.35563989</v>
      </c>
      <c r="K77" s="0" t="n">
        <v>3535025.6649707</v>
      </c>
      <c r="L77" s="0" t="n">
        <v>5016025.99762102</v>
      </c>
      <c r="M77" s="0" t="n">
        <v>4738349.55279372</v>
      </c>
      <c r="N77" s="0" t="n">
        <v>5037310.48402925</v>
      </c>
      <c r="O77" s="0" t="n">
        <v>4758360.35364629</v>
      </c>
      <c r="P77" s="0" t="n">
        <v>607392.725939982</v>
      </c>
      <c r="Q77" s="0" t="n">
        <v>589170.944161783</v>
      </c>
    </row>
    <row r="78" customFormat="false" ht="12.8" hidden="false" customHeight="false" outlineLevel="0" collapsed="false">
      <c r="A78" s="0" t="n">
        <v>125</v>
      </c>
      <c r="B78" s="0" t="n">
        <v>29854305.5504725</v>
      </c>
      <c r="C78" s="0" t="n">
        <v>28622250.4061996</v>
      </c>
      <c r="D78" s="0" t="n">
        <v>29980706.6691526</v>
      </c>
      <c r="E78" s="0" t="n">
        <v>28741072.685615</v>
      </c>
      <c r="F78" s="0" t="n">
        <v>21135540.1916874</v>
      </c>
      <c r="G78" s="0" t="n">
        <v>7486710.21451216</v>
      </c>
      <c r="H78" s="0" t="n">
        <v>21254363.0556162</v>
      </c>
      <c r="I78" s="0" t="n">
        <v>7486709.62999884</v>
      </c>
      <c r="J78" s="0" t="n">
        <v>3702986.77389568</v>
      </c>
      <c r="K78" s="0" t="n">
        <v>3591897.17067881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30437974.8784114</v>
      </c>
      <c r="C79" s="0" t="n">
        <v>29181481.1885308</v>
      </c>
      <c r="D79" s="0" t="n">
        <v>30565308.4260724</v>
      </c>
      <c r="E79" s="0" t="n">
        <v>29301180.0899738</v>
      </c>
      <c r="F79" s="0" t="n">
        <v>21539989.5254751</v>
      </c>
      <c r="G79" s="0" t="n">
        <v>7641491.66305567</v>
      </c>
      <c r="H79" s="0" t="n">
        <v>21659689.0210415</v>
      </c>
      <c r="I79" s="0" t="n">
        <v>7641491.06893227</v>
      </c>
      <c r="J79" s="0" t="n">
        <v>3767028.61407944</v>
      </c>
      <c r="K79" s="0" t="n">
        <v>3654017.75565705</v>
      </c>
      <c r="L79" s="0" t="n">
        <v>5071937.97736145</v>
      </c>
      <c r="M79" s="0" t="n">
        <v>4791539.9604996</v>
      </c>
      <c r="N79" s="0" t="n">
        <v>5093161.18683717</v>
      </c>
      <c r="O79" s="0" t="n">
        <v>4811493.17418852</v>
      </c>
      <c r="P79" s="0" t="n">
        <v>627838.102346573</v>
      </c>
      <c r="Q79" s="0" t="n">
        <v>609002.959276176</v>
      </c>
    </row>
    <row r="80" customFormat="false" ht="12.8" hidden="false" customHeight="false" outlineLevel="0" collapsed="false">
      <c r="A80" s="0" t="n">
        <v>127</v>
      </c>
      <c r="B80" s="0" t="n">
        <v>30056333.4894579</v>
      </c>
      <c r="C80" s="0" t="n">
        <v>28816159.1714792</v>
      </c>
      <c r="D80" s="0" t="n">
        <v>30181226.3253262</v>
      </c>
      <c r="E80" s="0" t="n">
        <v>28933564.9997472</v>
      </c>
      <c r="F80" s="0" t="n">
        <v>21301987.9179512</v>
      </c>
      <c r="G80" s="0" t="n">
        <v>7514171.253528</v>
      </c>
      <c r="H80" s="0" t="n">
        <v>21419394.3330676</v>
      </c>
      <c r="I80" s="0" t="n">
        <v>7514170.66667958</v>
      </c>
      <c r="J80" s="0" t="n">
        <v>3769596.32745549</v>
      </c>
      <c r="K80" s="0" t="n">
        <v>3656508.43763183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30504754.8298022</v>
      </c>
      <c r="C81" s="0" t="n">
        <v>29247576.2895637</v>
      </c>
      <c r="D81" s="0" t="n">
        <v>30630327.4899922</v>
      </c>
      <c r="E81" s="0" t="n">
        <v>29365621.2969443</v>
      </c>
      <c r="F81" s="0" t="n">
        <v>21629815.7245133</v>
      </c>
      <c r="G81" s="0" t="n">
        <v>7617760.56505036</v>
      </c>
      <c r="H81" s="0" t="n">
        <v>21747861.340148</v>
      </c>
      <c r="I81" s="0" t="n">
        <v>7617759.95679629</v>
      </c>
      <c r="J81" s="0" t="n">
        <v>3926420.13053864</v>
      </c>
      <c r="K81" s="0" t="n">
        <v>3808627.52662248</v>
      </c>
      <c r="L81" s="0" t="n">
        <v>5081581.91939116</v>
      </c>
      <c r="M81" s="0" t="n">
        <v>4800861.81367469</v>
      </c>
      <c r="N81" s="0" t="n">
        <v>5102511.88523878</v>
      </c>
      <c r="O81" s="0" t="n">
        <v>4820539.05528281</v>
      </c>
      <c r="P81" s="0" t="n">
        <v>654403.355089773</v>
      </c>
      <c r="Q81" s="0" t="n">
        <v>634771.25443708</v>
      </c>
    </row>
    <row r="82" customFormat="false" ht="12.8" hidden="false" customHeight="false" outlineLevel="0" collapsed="false">
      <c r="A82" s="0" t="n">
        <v>129</v>
      </c>
      <c r="B82" s="0" t="n">
        <v>30191102.3248297</v>
      </c>
      <c r="C82" s="0" t="n">
        <v>28947328.916692</v>
      </c>
      <c r="D82" s="0" t="n">
        <v>30314638.4275812</v>
      </c>
      <c r="E82" s="0" t="n">
        <v>29063459.4980338</v>
      </c>
      <c r="F82" s="0" t="n">
        <v>21378564.742421</v>
      </c>
      <c r="G82" s="0" t="n">
        <v>7568764.17427099</v>
      </c>
      <c r="H82" s="0" t="n">
        <v>21494695.9245046</v>
      </c>
      <c r="I82" s="0" t="n">
        <v>7568763.57352922</v>
      </c>
      <c r="J82" s="0" t="n">
        <v>3912824.92137827</v>
      </c>
      <c r="K82" s="0" t="n">
        <v>3795440.17373692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30685750.3428156</v>
      </c>
      <c r="C83" s="0" t="n">
        <v>29421796.0675741</v>
      </c>
      <c r="D83" s="0" t="n">
        <v>30810682.9902414</v>
      </c>
      <c r="E83" s="0" t="n">
        <v>29539239.3921348</v>
      </c>
      <c r="F83" s="0" t="n">
        <v>21749290.3814096</v>
      </c>
      <c r="G83" s="0" t="n">
        <v>7672505.6861645</v>
      </c>
      <c r="H83" s="0" t="n">
        <v>21866734.2885641</v>
      </c>
      <c r="I83" s="0" t="n">
        <v>7672505.10357074</v>
      </c>
      <c r="J83" s="0" t="n">
        <v>4023694.97799237</v>
      </c>
      <c r="K83" s="0" t="n">
        <v>3902984.12865259</v>
      </c>
      <c r="L83" s="0" t="n">
        <v>5112185.01370016</v>
      </c>
      <c r="M83" s="0" t="n">
        <v>4830217.93694599</v>
      </c>
      <c r="N83" s="0" t="n">
        <v>5133008.29819673</v>
      </c>
      <c r="O83" s="0" t="n">
        <v>4849794.24897528</v>
      </c>
      <c r="P83" s="0" t="n">
        <v>670615.829665394</v>
      </c>
      <c r="Q83" s="0" t="n">
        <v>650497.354775433</v>
      </c>
    </row>
    <row r="84" customFormat="false" ht="12.8" hidden="false" customHeight="false" outlineLevel="0" collapsed="false">
      <c r="A84" s="0" t="n">
        <v>131</v>
      </c>
      <c r="B84" s="0" t="n">
        <v>30409343.4767714</v>
      </c>
      <c r="C84" s="0" t="n">
        <v>29156464.6152896</v>
      </c>
      <c r="D84" s="0" t="n">
        <v>30531547.8476097</v>
      </c>
      <c r="E84" s="0" t="n">
        <v>29271343.2786011</v>
      </c>
      <c r="F84" s="0" t="n">
        <v>21547722.5770979</v>
      </c>
      <c r="G84" s="0" t="n">
        <v>7608742.03819179</v>
      </c>
      <c r="H84" s="0" t="n">
        <v>21662601.8158693</v>
      </c>
      <c r="I84" s="0" t="n">
        <v>7608741.46273183</v>
      </c>
      <c r="J84" s="0" t="n">
        <v>4050097.85967253</v>
      </c>
      <c r="K84" s="0" t="n">
        <v>3928594.92388236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31012578.3278896</v>
      </c>
      <c r="C85" s="0" t="n">
        <v>29735225.1853133</v>
      </c>
      <c r="D85" s="0" t="n">
        <v>31136280.3614988</v>
      </c>
      <c r="E85" s="0" t="n">
        <v>29851512.4114008</v>
      </c>
      <c r="F85" s="0" t="n">
        <v>21949059.2798998</v>
      </c>
      <c r="G85" s="0" t="n">
        <v>7786165.90541357</v>
      </c>
      <c r="H85" s="0" t="n">
        <v>22065347.0919378</v>
      </c>
      <c r="I85" s="0" t="n">
        <v>7786165.31946296</v>
      </c>
      <c r="J85" s="0" t="n">
        <v>4228946.9145528</v>
      </c>
      <c r="K85" s="0" t="n">
        <v>4102078.50711621</v>
      </c>
      <c r="L85" s="0" t="n">
        <v>5164180.11244013</v>
      </c>
      <c r="M85" s="0" t="n">
        <v>4879431.32178176</v>
      </c>
      <c r="N85" s="0" t="n">
        <v>5184798.41493789</v>
      </c>
      <c r="O85" s="0" t="n">
        <v>4898815.18559408</v>
      </c>
      <c r="P85" s="0" t="n">
        <v>704824.4857588</v>
      </c>
      <c r="Q85" s="0" t="n">
        <v>683679.751186035</v>
      </c>
    </row>
    <row r="86" customFormat="false" ht="12.8" hidden="false" customHeight="false" outlineLevel="0" collapsed="false">
      <c r="A86" s="0" t="n">
        <v>133</v>
      </c>
      <c r="B86" s="0" t="n">
        <v>30834874.6059096</v>
      </c>
      <c r="C86" s="0" t="n">
        <v>29564677.5916912</v>
      </c>
      <c r="D86" s="0" t="n">
        <v>30956917.0032498</v>
      </c>
      <c r="E86" s="0" t="n">
        <v>29679404.6693473</v>
      </c>
      <c r="F86" s="0" t="n">
        <v>21808358.0310493</v>
      </c>
      <c r="G86" s="0" t="n">
        <v>7756319.56064181</v>
      </c>
      <c r="H86" s="0" t="n">
        <v>21923085.6874193</v>
      </c>
      <c r="I86" s="0" t="n">
        <v>7756318.98192804</v>
      </c>
      <c r="J86" s="0" t="n">
        <v>4254142.87227421</v>
      </c>
      <c r="K86" s="0" t="n">
        <v>4126518.58610599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31412732.4922123</v>
      </c>
      <c r="C87" s="0" t="n">
        <v>30119925.0361485</v>
      </c>
      <c r="D87" s="0" t="n">
        <v>31533412.8599366</v>
      </c>
      <c r="E87" s="0" t="n">
        <v>30233371.9170462</v>
      </c>
      <c r="F87" s="0" t="n">
        <v>22208792.1340512</v>
      </c>
      <c r="G87" s="0" t="n">
        <v>7911132.9020973</v>
      </c>
      <c r="H87" s="0" t="n">
        <v>22322239.5759539</v>
      </c>
      <c r="I87" s="0" t="n">
        <v>7911132.34109234</v>
      </c>
      <c r="J87" s="0" t="n">
        <v>4449803.58705484</v>
      </c>
      <c r="K87" s="0" t="n">
        <v>4316309.4794432</v>
      </c>
      <c r="L87" s="0" t="n">
        <v>5230890.03771008</v>
      </c>
      <c r="M87" s="0" t="n">
        <v>4943126.5984017</v>
      </c>
      <c r="N87" s="0" t="n">
        <v>5251004.73290471</v>
      </c>
      <c r="O87" s="0" t="n">
        <v>4962037.07894065</v>
      </c>
      <c r="P87" s="0" t="n">
        <v>741633.931175807</v>
      </c>
      <c r="Q87" s="0" t="n">
        <v>719384.913240533</v>
      </c>
    </row>
    <row r="88" customFormat="false" ht="12.8" hidden="false" customHeight="false" outlineLevel="0" collapsed="false">
      <c r="A88" s="0" t="n">
        <v>135</v>
      </c>
      <c r="B88" s="0" t="n">
        <v>31015672.8295495</v>
      </c>
      <c r="C88" s="0" t="n">
        <v>29740036.8287202</v>
      </c>
      <c r="D88" s="0" t="n">
        <v>31133688.5281695</v>
      </c>
      <c r="E88" s="0" t="n">
        <v>29850979.6160749</v>
      </c>
      <c r="F88" s="0" t="n">
        <v>21942224.923836</v>
      </c>
      <c r="G88" s="0" t="n">
        <v>7797811.90488422</v>
      </c>
      <c r="H88" s="0" t="n">
        <v>22053168.2667452</v>
      </c>
      <c r="I88" s="0" t="n">
        <v>7797811.34932966</v>
      </c>
      <c r="J88" s="0" t="n">
        <v>4473239.11933802</v>
      </c>
      <c r="K88" s="0" t="n">
        <v>4339041.94575788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31542501.237867</v>
      </c>
      <c r="C89" s="0" t="n">
        <v>30245348.0500167</v>
      </c>
      <c r="D89" s="0" t="n">
        <v>31661164.8508164</v>
      </c>
      <c r="E89" s="0" t="n">
        <v>30356900.0756318</v>
      </c>
      <c r="F89" s="0" t="n">
        <v>22316250.0953822</v>
      </c>
      <c r="G89" s="0" t="n">
        <v>7929097.95463448</v>
      </c>
      <c r="H89" s="0" t="n">
        <v>22427802.6834304</v>
      </c>
      <c r="I89" s="0" t="n">
        <v>7929097.39220141</v>
      </c>
      <c r="J89" s="0" t="n">
        <v>4619922.60089766</v>
      </c>
      <c r="K89" s="0" t="n">
        <v>4481324.92287073</v>
      </c>
      <c r="L89" s="0" t="n">
        <v>5250294.67837431</v>
      </c>
      <c r="M89" s="0" t="n">
        <v>4961253.00987281</v>
      </c>
      <c r="N89" s="0" t="n">
        <v>5270073.40632025</v>
      </c>
      <c r="O89" s="0" t="n">
        <v>4979847.68115265</v>
      </c>
      <c r="P89" s="0" t="n">
        <v>769987.10014961</v>
      </c>
      <c r="Q89" s="0" t="n">
        <v>746887.487145122</v>
      </c>
    </row>
    <row r="90" customFormat="false" ht="12.8" hidden="false" customHeight="false" outlineLevel="0" collapsed="false">
      <c r="A90" s="0" t="n">
        <v>137</v>
      </c>
      <c r="B90" s="0" t="n">
        <v>31166076.2917579</v>
      </c>
      <c r="C90" s="0" t="n">
        <v>29884845.5157839</v>
      </c>
      <c r="D90" s="0" t="n">
        <v>31281026.2450018</v>
      </c>
      <c r="E90" s="0" t="n">
        <v>29992906.5936019</v>
      </c>
      <c r="F90" s="0" t="n">
        <v>22057620.4098524</v>
      </c>
      <c r="G90" s="0" t="n">
        <v>7827225.10593145</v>
      </c>
      <c r="H90" s="0" t="n">
        <v>22165682.141424</v>
      </c>
      <c r="I90" s="0" t="n">
        <v>7827224.4521779</v>
      </c>
      <c r="J90" s="0" t="n">
        <v>4619490.20918372</v>
      </c>
      <c r="K90" s="0" t="n">
        <v>4480905.50290821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31703054.0719114</v>
      </c>
      <c r="C91" s="0" t="n">
        <v>30400789.2442692</v>
      </c>
      <c r="D91" s="0" t="n">
        <v>31819268.6897074</v>
      </c>
      <c r="E91" s="0" t="n">
        <v>30510038.6011236</v>
      </c>
      <c r="F91" s="0" t="n">
        <v>22482196.6012438</v>
      </c>
      <c r="G91" s="0" t="n">
        <v>7918592.64302545</v>
      </c>
      <c r="H91" s="0" t="n">
        <v>22591446.6199161</v>
      </c>
      <c r="I91" s="0" t="n">
        <v>7918591.98120755</v>
      </c>
      <c r="J91" s="0" t="n">
        <v>4824155.49528344</v>
      </c>
      <c r="K91" s="0" t="n">
        <v>4679430.83042493</v>
      </c>
      <c r="L91" s="0" t="n">
        <v>5277448.99051297</v>
      </c>
      <c r="M91" s="0" t="n">
        <v>4988062.20237699</v>
      </c>
      <c r="N91" s="0" t="n">
        <v>5296819.44385594</v>
      </c>
      <c r="O91" s="0" t="n">
        <v>5006273.09508338</v>
      </c>
      <c r="P91" s="0" t="n">
        <v>804025.915880572</v>
      </c>
      <c r="Q91" s="0" t="n">
        <v>779905.138404155</v>
      </c>
    </row>
    <row r="92" customFormat="false" ht="12.8" hidden="false" customHeight="false" outlineLevel="0" collapsed="false">
      <c r="A92" s="0" t="n">
        <v>139</v>
      </c>
      <c r="B92" s="0" t="n">
        <v>31389287.1280953</v>
      </c>
      <c r="C92" s="0" t="n">
        <v>30101472.8749475</v>
      </c>
      <c r="D92" s="0" t="n">
        <v>31502128.1395883</v>
      </c>
      <c r="E92" s="0" t="n">
        <v>30207550.9486184</v>
      </c>
      <c r="F92" s="0" t="n">
        <v>22283641.7384316</v>
      </c>
      <c r="G92" s="0" t="n">
        <v>7817831.13651584</v>
      </c>
      <c r="H92" s="0" t="n">
        <v>22389720.4658166</v>
      </c>
      <c r="I92" s="0" t="n">
        <v>7817830.48280182</v>
      </c>
      <c r="J92" s="0" t="n">
        <v>4858379.75597056</v>
      </c>
      <c r="K92" s="0" t="n">
        <v>4712628.36329145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31969798.2184348</v>
      </c>
      <c r="C93" s="0" t="n">
        <v>30658985.8148326</v>
      </c>
      <c r="D93" s="0" t="n">
        <v>32084208.0646281</v>
      </c>
      <c r="E93" s="0" t="n">
        <v>30766538.5279976</v>
      </c>
      <c r="F93" s="0" t="n">
        <v>22730981.1737777</v>
      </c>
      <c r="G93" s="0" t="n">
        <v>7928004.64105483</v>
      </c>
      <c r="H93" s="0" t="n">
        <v>22838534.4703751</v>
      </c>
      <c r="I93" s="0" t="n">
        <v>7928004.05762247</v>
      </c>
      <c r="J93" s="0" t="n">
        <v>4974819.95186758</v>
      </c>
      <c r="K93" s="0" t="n">
        <v>4825575.35331155</v>
      </c>
      <c r="L93" s="0" t="n">
        <v>5323948.27646008</v>
      </c>
      <c r="M93" s="0" t="n">
        <v>5033547.29979849</v>
      </c>
      <c r="N93" s="0" t="n">
        <v>5343017.90645388</v>
      </c>
      <c r="O93" s="0" t="n">
        <v>5051475.44643023</v>
      </c>
      <c r="P93" s="0" t="n">
        <v>829136.658644596</v>
      </c>
      <c r="Q93" s="0" t="n">
        <v>804262.558885259</v>
      </c>
    </row>
    <row r="94" customFormat="false" ht="12.8" hidden="false" customHeight="false" outlineLevel="0" collapsed="false">
      <c r="A94" s="0" t="n">
        <v>141</v>
      </c>
      <c r="B94" s="0" t="n">
        <v>31601255.4378949</v>
      </c>
      <c r="C94" s="0" t="n">
        <v>30306224.186952</v>
      </c>
      <c r="D94" s="0" t="n">
        <v>31712756.7385128</v>
      </c>
      <c r="E94" s="0" t="n">
        <v>30411042.7751685</v>
      </c>
      <c r="F94" s="0" t="n">
        <v>22425312.401147</v>
      </c>
      <c r="G94" s="0" t="n">
        <v>7880911.78580501</v>
      </c>
      <c r="H94" s="0" t="n">
        <v>22530131.5655901</v>
      </c>
      <c r="I94" s="0" t="n">
        <v>7880911.2095784</v>
      </c>
      <c r="J94" s="0" t="n">
        <v>5002540.33785737</v>
      </c>
      <c r="K94" s="0" t="n">
        <v>4852464.12772165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32099152.3830415</v>
      </c>
      <c r="C95" s="0" t="n">
        <v>30784561.2231219</v>
      </c>
      <c r="D95" s="0" t="n">
        <v>32209699.1728982</v>
      </c>
      <c r="E95" s="0" t="n">
        <v>30888482.6841923</v>
      </c>
      <c r="F95" s="0" t="n">
        <v>22798504.6680609</v>
      </c>
      <c r="G95" s="0" t="n">
        <v>7986056.55506096</v>
      </c>
      <c r="H95" s="0" t="n">
        <v>22902426.7132176</v>
      </c>
      <c r="I95" s="0" t="n">
        <v>7986055.97097461</v>
      </c>
      <c r="J95" s="0" t="n">
        <v>5109853.74208089</v>
      </c>
      <c r="K95" s="0" t="n">
        <v>4956558.12981846</v>
      </c>
      <c r="L95" s="0" t="n">
        <v>5343149.45071645</v>
      </c>
      <c r="M95" s="0" t="n">
        <v>5051232.46424413</v>
      </c>
      <c r="N95" s="0" t="n">
        <v>5361575.24168637</v>
      </c>
      <c r="O95" s="0" t="n">
        <v>5068555.40498734</v>
      </c>
      <c r="P95" s="0" t="n">
        <v>851642.290346815</v>
      </c>
      <c r="Q95" s="0" t="n">
        <v>826093.02163641</v>
      </c>
    </row>
    <row r="96" customFormat="false" ht="12.8" hidden="false" customHeight="false" outlineLevel="0" collapsed="false">
      <c r="A96" s="0" t="n">
        <v>143</v>
      </c>
      <c r="B96" s="0" t="n">
        <v>31806424.6709645</v>
      </c>
      <c r="C96" s="0" t="n">
        <v>30504202.8874292</v>
      </c>
      <c r="D96" s="0" t="n">
        <v>31913750.5537248</v>
      </c>
      <c r="E96" s="0" t="n">
        <v>30605096.2613354</v>
      </c>
      <c r="F96" s="0" t="n">
        <v>22598037.1453631</v>
      </c>
      <c r="G96" s="0" t="n">
        <v>7906165.74206609</v>
      </c>
      <c r="H96" s="0" t="n">
        <v>22698931.0962036</v>
      </c>
      <c r="I96" s="0" t="n">
        <v>7906165.16513182</v>
      </c>
      <c r="J96" s="0" t="n">
        <v>5153998.33122937</v>
      </c>
      <c r="K96" s="0" t="n">
        <v>4999378.38129249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32319818.9788047</v>
      </c>
      <c r="C97" s="0" t="n">
        <v>30997599.0675801</v>
      </c>
      <c r="D97" s="0" t="n">
        <v>32427919.2662648</v>
      </c>
      <c r="E97" s="0" t="n">
        <v>31099220.6808097</v>
      </c>
      <c r="F97" s="0" t="n">
        <v>22954480.8751437</v>
      </c>
      <c r="G97" s="0" t="n">
        <v>8043118.19243637</v>
      </c>
      <c r="H97" s="0" t="n">
        <v>23056103.0738792</v>
      </c>
      <c r="I97" s="0" t="n">
        <v>8043117.6069305</v>
      </c>
      <c r="J97" s="0" t="n">
        <v>5307242.94100994</v>
      </c>
      <c r="K97" s="0" t="n">
        <v>5148025.65277965</v>
      </c>
      <c r="L97" s="0" t="n">
        <v>5378784.51453201</v>
      </c>
      <c r="M97" s="0" t="n">
        <v>5085514.55042603</v>
      </c>
      <c r="N97" s="0" t="n">
        <v>5396802.53106208</v>
      </c>
      <c r="O97" s="0" t="n">
        <v>5102454.20324099</v>
      </c>
      <c r="P97" s="0" t="n">
        <v>884540.490168324</v>
      </c>
      <c r="Q97" s="0" t="n">
        <v>858004.275463274</v>
      </c>
    </row>
    <row r="98" customFormat="false" ht="12.8" hidden="false" customHeight="false" outlineLevel="0" collapsed="false">
      <c r="A98" s="0" t="n">
        <v>145</v>
      </c>
      <c r="B98" s="0" t="n">
        <v>32015795.4775209</v>
      </c>
      <c r="C98" s="0" t="n">
        <v>30707620.8367921</v>
      </c>
      <c r="D98" s="0" t="n">
        <v>32119716.7990495</v>
      </c>
      <c r="E98" s="0" t="n">
        <v>30805313.8629804</v>
      </c>
      <c r="F98" s="0" t="n">
        <v>22761707.2027835</v>
      </c>
      <c r="G98" s="0" t="n">
        <v>7945913.6340086</v>
      </c>
      <c r="H98" s="0" t="n">
        <v>22859400.8072464</v>
      </c>
      <c r="I98" s="0" t="n">
        <v>7945913.05573407</v>
      </c>
      <c r="J98" s="0" t="n">
        <v>5404817.02276217</v>
      </c>
      <c r="K98" s="0" t="n">
        <v>5242672.5120793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32550166.5588406</v>
      </c>
      <c r="C99" s="0" t="n">
        <v>31220193.6267931</v>
      </c>
      <c r="D99" s="0" t="n">
        <v>32654687.8234473</v>
      </c>
      <c r="E99" s="0" t="n">
        <v>31318450.7021387</v>
      </c>
      <c r="F99" s="0" t="n">
        <v>23141040.3326747</v>
      </c>
      <c r="G99" s="0" t="n">
        <v>8079153.29411843</v>
      </c>
      <c r="H99" s="0" t="n">
        <v>23239297.9987713</v>
      </c>
      <c r="I99" s="0" t="n">
        <v>8079152.70336734</v>
      </c>
      <c r="J99" s="0" t="n">
        <v>5566597.34209218</v>
      </c>
      <c r="K99" s="0" t="n">
        <v>5399599.42182942</v>
      </c>
      <c r="L99" s="0" t="n">
        <v>5416030.09575651</v>
      </c>
      <c r="M99" s="0" t="n">
        <v>5121299.43441814</v>
      </c>
      <c r="N99" s="0" t="n">
        <v>5433451.56301635</v>
      </c>
      <c r="O99" s="0" t="n">
        <v>5137678.20052852</v>
      </c>
      <c r="P99" s="0" t="n">
        <v>927766.22368203</v>
      </c>
      <c r="Q99" s="0" t="n">
        <v>899933.23697157</v>
      </c>
    </row>
    <row r="100" customFormat="false" ht="12.8" hidden="false" customHeight="false" outlineLevel="0" collapsed="false">
      <c r="A100" s="0" t="n">
        <v>147</v>
      </c>
      <c r="B100" s="0" t="n">
        <v>32161316.9300146</v>
      </c>
      <c r="C100" s="0" t="n">
        <v>30847968.2992594</v>
      </c>
      <c r="D100" s="0" t="n">
        <v>32263832.5437161</v>
      </c>
      <c r="E100" s="0" t="n">
        <v>30944339.9759798</v>
      </c>
      <c r="F100" s="0" t="n">
        <v>22908358.1992356</v>
      </c>
      <c r="G100" s="0" t="n">
        <v>7939610.10002377</v>
      </c>
      <c r="H100" s="0" t="n">
        <v>23004730.4604968</v>
      </c>
      <c r="I100" s="0" t="n">
        <v>7939609.51548302</v>
      </c>
      <c r="J100" s="0" t="n">
        <v>5543266.42751544</v>
      </c>
      <c r="K100" s="0" t="n">
        <v>5376968.43468998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32758179.7879137</v>
      </c>
      <c r="C101" s="0" t="n">
        <v>31421405.1215269</v>
      </c>
      <c r="D101" s="0" t="n">
        <v>32861077.9189623</v>
      </c>
      <c r="E101" s="0" t="n">
        <v>31518135.9993863</v>
      </c>
      <c r="F101" s="0" t="n">
        <v>23356307.7083952</v>
      </c>
      <c r="G101" s="0" t="n">
        <v>8065097.41313162</v>
      </c>
      <c r="H101" s="0" t="n">
        <v>23453039.1776325</v>
      </c>
      <c r="I101" s="0" t="n">
        <v>8065096.8217538</v>
      </c>
      <c r="J101" s="0" t="n">
        <v>5700544.21253347</v>
      </c>
      <c r="K101" s="0" t="n">
        <v>5529527.88615747</v>
      </c>
      <c r="L101" s="0" t="n">
        <v>5451780.6100335</v>
      </c>
      <c r="M101" s="0" t="n">
        <v>5155886.80264042</v>
      </c>
      <c r="N101" s="0" t="n">
        <v>5468931.47490219</v>
      </c>
      <c r="O101" s="0" t="n">
        <v>5172011.43609986</v>
      </c>
      <c r="P101" s="0" t="n">
        <v>950090.702088912</v>
      </c>
      <c r="Q101" s="0" t="n">
        <v>921587.981026244</v>
      </c>
    </row>
    <row r="102" customFormat="false" ht="12.8" hidden="false" customHeight="false" outlineLevel="0" collapsed="false">
      <c r="A102" s="0" t="n">
        <v>149</v>
      </c>
      <c r="B102" s="0" t="n">
        <v>32394011.3512936</v>
      </c>
      <c r="C102" s="0" t="n">
        <v>31073593.4907769</v>
      </c>
      <c r="D102" s="0" t="n">
        <v>32493754.8355596</v>
      </c>
      <c r="E102" s="0" t="n">
        <v>31167358.918645</v>
      </c>
      <c r="F102" s="0" t="n">
        <v>23105387.1952767</v>
      </c>
      <c r="G102" s="0" t="n">
        <v>7968206.29550015</v>
      </c>
      <c r="H102" s="0" t="n">
        <v>23199153.2072188</v>
      </c>
      <c r="I102" s="0" t="n">
        <v>7968205.7114262</v>
      </c>
      <c r="J102" s="0" t="n">
        <v>5648288.61143297</v>
      </c>
      <c r="K102" s="0" t="n">
        <v>5478839.95308998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32758485.6285208</v>
      </c>
      <c r="C103" s="0" t="n">
        <v>31424317.6281564</v>
      </c>
      <c r="D103" s="0" t="n">
        <v>32857897.2718459</v>
      </c>
      <c r="E103" s="0" t="n">
        <v>31517771.2975114</v>
      </c>
      <c r="F103" s="0" t="n">
        <v>23392753.6903235</v>
      </c>
      <c r="G103" s="0" t="n">
        <v>8031563.93783292</v>
      </c>
      <c r="H103" s="0" t="n">
        <v>23486207.9516003</v>
      </c>
      <c r="I103" s="0" t="n">
        <v>8031563.34591118</v>
      </c>
      <c r="J103" s="0" t="n">
        <v>5800172.39392109</v>
      </c>
      <c r="K103" s="0" t="n">
        <v>5626167.22210346</v>
      </c>
      <c r="L103" s="0" t="n">
        <v>5453019.48134995</v>
      </c>
      <c r="M103" s="0" t="n">
        <v>5157956.70631313</v>
      </c>
      <c r="N103" s="0" t="n">
        <v>5469589.28088098</v>
      </c>
      <c r="O103" s="0" t="n">
        <v>5173535.30813595</v>
      </c>
      <c r="P103" s="0" t="n">
        <v>966695.398986848</v>
      </c>
      <c r="Q103" s="0" t="n">
        <v>937694.537017243</v>
      </c>
    </row>
    <row r="104" customFormat="false" ht="12.8" hidden="false" customHeight="false" outlineLevel="0" collapsed="false">
      <c r="A104" s="0" t="n">
        <v>151</v>
      </c>
      <c r="B104" s="0" t="n">
        <v>32411970.6866258</v>
      </c>
      <c r="C104" s="0" t="n">
        <v>31092855.7933147</v>
      </c>
      <c r="D104" s="0" t="n">
        <v>32509359.2093204</v>
      </c>
      <c r="E104" s="0" t="n">
        <v>31184407.651243</v>
      </c>
      <c r="F104" s="0" t="n">
        <v>23120258.2030942</v>
      </c>
      <c r="G104" s="0" t="n">
        <v>7972597.5902205</v>
      </c>
      <c r="H104" s="0" t="n">
        <v>23211810.6456962</v>
      </c>
      <c r="I104" s="0" t="n">
        <v>7972597.00554678</v>
      </c>
      <c r="J104" s="0" t="n">
        <v>5769470.10521499</v>
      </c>
      <c r="K104" s="0" t="n">
        <v>5596386.00205854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32921780.8660319</v>
      </c>
      <c r="C105" s="0" t="n">
        <v>31582063.5695032</v>
      </c>
      <c r="D105" s="0" t="n">
        <v>33019240.5445786</v>
      </c>
      <c r="E105" s="0" t="n">
        <v>31673681.5861666</v>
      </c>
      <c r="F105" s="0" t="n">
        <v>23516412.0700886</v>
      </c>
      <c r="G105" s="0" t="n">
        <v>8065651.49941459</v>
      </c>
      <c r="H105" s="0" t="n">
        <v>23608030.6856871</v>
      </c>
      <c r="I105" s="0" t="n">
        <v>8065650.90047956</v>
      </c>
      <c r="J105" s="0" t="n">
        <v>5953988.28953461</v>
      </c>
      <c r="K105" s="0" t="n">
        <v>5775368.64084857</v>
      </c>
      <c r="L105" s="0" t="n">
        <v>5483176.77867633</v>
      </c>
      <c r="M105" s="0" t="n">
        <v>5188596.07886959</v>
      </c>
      <c r="N105" s="0" t="n">
        <v>5499421.10787197</v>
      </c>
      <c r="O105" s="0" t="n">
        <v>5203868.64962243</v>
      </c>
      <c r="P105" s="0" t="n">
        <v>992331.381589102</v>
      </c>
      <c r="Q105" s="0" t="n">
        <v>962561.440141429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23" activeCellId="0" sqref="D23"/>
    </sheetView>
  </sheetViews>
  <sheetFormatPr defaultColWidth="11.85937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239</v>
      </c>
      <c r="C1" s="0" t="s">
        <v>240</v>
      </c>
      <c r="D1" s="0" t="s">
        <v>241</v>
      </c>
      <c r="E1" s="0" t="s">
        <v>242</v>
      </c>
      <c r="F1" s="0" t="s">
        <v>243</v>
      </c>
      <c r="G1" s="0" t="s">
        <v>244</v>
      </c>
      <c r="H1" s="0" t="s">
        <v>245</v>
      </c>
      <c r="I1" s="0" t="s">
        <v>246</v>
      </c>
      <c r="J1" s="0" t="s">
        <v>247</v>
      </c>
      <c r="K1" s="0" t="s">
        <v>248</v>
      </c>
      <c r="L1" s="0" t="s">
        <v>249</v>
      </c>
      <c r="M1" s="0" t="s">
        <v>250</v>
      </c>
      <c r="N1" s="0" t="s">
        <v>251</v>
      </c>
      <c r="O1" s="0" t="s">
        <v>252</v>
      </c>
      <c r="P1" s="0" t="s">
        <v>253</v>
      </c>
      <c r="Q1" s="0" t="s">
        <v>254</v>
      </c>
    </row>
    <row r="2" customFormat="false" ht="12.8" hidden="false" customHeight="false" outlineLevel="0" collapsed="false">
      <c r="A2" s="0" t="n">
        <v>49</v>
      </c>
      <c r="B2" s="0" t="n">
        <v>17752028.6015336</v>
      </c>
      <c r="C2" s="0" t="n">
        <v>17058028.0286595</v>
      </c>
      <c r="D2" s="0" t="n">
        <v>17802744.9181064</v>
      </c>
      <c r="E2" s="0" t="n">
        <v>17105701.3657808</v>
      </c>
      <c r="F2" s="0" t="n">
        <v>14756345.6699962</v>
      </c>
      <c r="G2" s="0" t="n">
        <v>2301682.35866334</v>
      </c>
      <c r="H2" s="0" t="n">
        <v>14804019.0820146</v>
      </c>
      <c r="I2" s="0" t="n">
        <v>2301682.28376617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20464301.5356196</v>
      </c>
      <c r="C3" s="0" t="n">
        <v>19662552.1576393</v>
      </c>
      <c r="D3" s="0" t="n">
        <v>20525181.8581445</v>
      </c>
      <c r="E3" s="0" t="n">
        <v>19719779.6601348</v>
      </c>
      <c r="F3" s="0" t="n">
        <v>16921840.598846</v>
      </c>
      <c r="G3" s="0" t="n">
        <v>2740711.55879328</v>
      </c>
      <c r="H3" s="0" t="n">
        <v>16979068.3322335</v>
      </c>
      <c r="I3" s="0" t="n">
        <v>2740711.3279013</v>
      </c>
      <c r="J3" s="0" t="n">
        <v>0</v>
      </c>
      <c r="K3" s="0" t="n">
        <v>0</v>
      </c>
      <c r="L3" s="0" t="n">
        <v>3413974.96930546</v>
      </c>
      <c r="M3" s="0" t="n">
        <v>3223075.81326355</v>
      </c>
      <c r="N3" s="0" t="n">
        <v>3424121.68960609</v>
      </c>
      <c r="O3" s="0" t="n">
        <v>3232613.73024974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19838660.7787013</v>
      </c>
      <c r="C4" s="0" t="n">
        <v>19059939.5541995</v>
      </c>
      <c r="D4" s="0" t="n">
        <v>19900121.0488411</v>
      </c>
      <c r="E4" s="0" t="n">
        <v>19117712.2074394</v>
      </c>
      <c r="F4" s="0" t="n">
        <v>16313361.5689766</v>
      </c>
      <c r="G4" s="0" t="n">
        <v>2746577.98522289</v>
      </c>
      <c r="H4" s="0" t="n">
        <v>16371134.6778432</v>
      </c>
      <c r="I4" s="0" t="n">
        <v>2746577.5295962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21428307.4668662</v>
      </c>
      <c r="C5" s="0" t="n">
        <v>20584690.0610774</v>
      </c>
      <c r="D5" s="0" t="n">
        <v>21495924.0753001</v>
      </c>
      <c r="E5" s="0" t="n">
        <v>20648249.6710074</v>
      </c>
      <c r="F5" s="0" t="n">
        <v>17529657.273605</v>
      </c>
      <c r="G5" s="0" t="n">
        <v>3055032.78747235</v>
      </c>
      <c r="H5" s="0" t="n">
        <v>17593217.5911062</v>
      </c>
      <c r="I5" s="0" t="n">
        <v>3055032.07990124</v>
      </c>
      <c r="J5" s="0" t="n">
        <v>0</v>
      </c>
      <c r="K5" s="0" t="n">
        <v>0</v>
      </c>
      <c r="L5" s="0" t="n">
        <v>3574107.81254178</v>
      </c>
      <c r="M5" s="0" t="n">
        <v>3374842.11307202</v>
      </c>
      <c r="N5" s="0" t="n">
        <v>3585377.24692653</v>
      </c>
      <c r="O5" s="0" t="n">
        <v>3385435.38107107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18775410.8432988</v>
      </c>
      <c r="C6" s="0" t="n">
        <v>18038300.930827</v>
      </c>
      <c r="D6" s="0" t="n">
        <v>18837385.0705855</v>
      </c>
      <c r="E6" s="0" t="n">
        <v>18096556.6999128</v>
      </c>
      <c r="F6" s="0" t="n">
        <v>15322008.5123084</v>
      </c>
      <c r="G6" s="0" t="n">
        <v>2716292.41851859</v>
      </c>
      <c r="H6" s="0" t="n">
        <v>15380265.1048766</v>
      </c>
      <c r="I6" s="0" t="n">
        <v>2716291.59503618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19389829.6064779</v>
      </c>
      <c r="C7" s="0" t="n">
        <v>18626968.2325262</v>
      </c>
      <c r="D7" s="0" t="n">
        <v>19455601.0253992</v>
      </c>
      <c r="E7" s="0" t="n">
        <v>18688793.3611063</v>
      </c>
      <c r="F7" s="0" t="n">
        <v>15757078.8801253</v>
      </c>
      <c r="G7" s="0" t="n">
        <v>2869889.35240092</v>
      </c>
      <c r="H7" s="0" t="n">
        <v>15818905.0763341</v>
      </c>
      <c r="I7" s="0" t="n">
        <v>2869888.2847722</v>
      </c>
      <c r="J7" s="0" t="n">
        <v>0</v>
      </c>
      <c r="K7" s="0" t="n">
        <v>0</v>
      </c>
      <c r="L7" s="0" t="n">
        <v>3234531.28506994</v>
      </c>
      <c r="M7" s="0" t="n">
        <v>3055123.19284512</v>
      </c>
      <c r="N7" s="0" t="n">
        <v>3245493.18730045</v>
      </c>
      <c r="O7" s="0" t="n">
        <v>3065427.38017546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18484008.4901477</v>
      </c>
      <c r="C8" s="0" t="n">
        <v>17755860.263664</v>
      </c>
      <c r="D8" s="0" t="n">
        <v>18548497.0379554</v>
      </c>
      <c r="E8" s="0" t="n">
        <v>17816479.4850812</v>
      </c>
      <c r="F8" s="0" t="n">
        <v>14948006.9345143</v>
      </c>
      <c r="G8" s="0" t="n">
        <v>2807853.32914965</v>
      </c>
      <c r="H8" s="0" t="n">
        <v>15008627.8123141</v>
      </c>
      <c r="I8" s="0" t="n">
        <v>2807851.67276706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20178675.0398898</v>
      </c>
      <c r="C9" s="0" t="n">
        <v>19382112.9440681</v>
      </c>
      <c r="D9" s="0" t="n">
        <v>20248931.6960952</v>
      </c>
      <c r="E9" s="0" t="n">
        <v>19448154.1891762</v>
      </c>
      <c r="F9" s="0" t="n">
        <v>16246573.3308923</v>
      </c>
      <c r="G9" s="0" t="n">
        <v>3135539.61317577</v>
      </c>
      <c r="H9" s="0" t="n">
        <v>16312616.1702367</v>
      </c>
      <c r="I9" s="0" t="n">
        <v>3135538.01893951</v>
      </c>
      <c r="J9" s="0" t="n">
        <v>27033.2539192594</v>
      </c>
      <c r="K9" s="0" t="n">
        <v>26222.2563016816</v>
      </c>
      <c r="L9" s="0" t="n">
        <v>3365714.94466386</v>
      </c>
      <c r="M9" s="0" t="n">
        <v>3179542.20499228</v>
      </c>
      <c r="N9" s="0" t="n">
        <v>3377424.38528587</v>
      </c>
      <c r="O9" s="0" t="n">
        <v>3190549.07730619</v>
      </c>
      <c r="P9" s="0" t="n">
        <v>4505.54231987657</v>
      </c>
      <c r="Q9" s="0" t="n">
        <v>4370.37605028027</v>
      </c>
    </row>
    <row r="10" customFormat="false" ht="12.8" hidden="false" customHeight="false" outlineLevel="0" collapsed="false">
      <c r="A10" s="0" t="n">
        <v>57</v>
      </c>
      <c r="B10" s="0" t="n">
        <v>19282612.866751</v>
      </c>
      <c r="C10" s="0" t="n">
        <v>18522123.835536</v>
      </c>
      <c r="D10" s="0" t="n">
        <v>19350287.8126766</v>
      </c>
      <c r="E10" s="0" t="n">
        <v>18585738.274123</v>
      </c>
      <c r="F10" s="0" t="n">
        <v>15476127.7515574</v>
      </c>
      <c r="G10" s="0" t="n">
        <v>3045996.08397853</v>
      </c>
      <c r="H10" s="0" t="n">
        <v>15539743.6371971</v>
      </c>
      <c r="I10" s="0" t="n">
        <v>3045994.63692583</v>
      </c>
      <c r="J10" s="0" t="n">
        <v>59858.2652538374</v>
      </c>
      <c r="K10" s="0" t="n">
        <v>58062.5172962223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20678463.1652267</v>
      </c>
      <c r="C11" s="0" t="n">
        <v>19860590.3149673</v>
      </c>
      <c r="D11" s="0" t="n">
        <v>20752223.8277471</v>
      </c>
      <c r="E11" s="0" t="n">
        <v>19929925.3267141</v>
      </c>
      <c r="F11" s="0" t="n">
        <v>16486256.627658</v>
      </c>
      <c r="G11" s="0" t="n">
        <v>3374333.68730933</v>
      </c>
      <c r="H11" s="0" t="n">
        <v>16555593.0606946</v>
      </c>
      <c r="I11" s="0" t="n">
        <v>3374332.26601944</v>
      </c>
      <c r="J11" s="0" t="n">
        <v>107570.824508354</v>
      </c>
      <c r="K11" s="0" t="n">
        <v>104343.699773103</v>
      </c>
      <c r="L11" s="0" t="n">
        <v>3448567.02485874</v>
      </c>
      <c r="M11" s="0" t="n">
        <v>3258654.21476501</v>
      </c>
      <c r="N11" s="0" t="n">
        <v>3460860.46665782</v>
      </c>
      <c r="O11" s="0" t="n">
        <v>3270210.0483047</v>
      </c>
      <c r="P11" s="0" t="n">
        <v>17928.4707513922</v>
      </c>
      <c r="Q11" s="0" t="n">
        <v>17390.6166288505</v>
      </c>
    </row>
    <row r="12" customFormat="false" ht="12.8" hidden="false" customHeight="false" outlineLevel="0" collapsed="false">
      <c r="A12" s="0" t="n">
        <v>59</v>
      </c>
      <c r="B12" s="0" t="n">
        <v>19880428.9931157</v>
      </c>
      <c r="C12" s="0" t="n">
        <v>19093433.5362709</v>
      </c>
      <c r="D12" s="0" t="n">
        <v>19953518.5523058</v>
      </c>
      <c r="E12" s="0" t="n">
        <v>19162137.7113877</v>
      </c>
      <c r="F12" s="0" t="n">
        <v>15806800.9333322</v>
      </c>
      <c r="G12" s="0" t="n">
        <v>3286632.60293869</v>
      </c>
      <c r="H12" s="0" t="n">
        <v>15875506.442849</v>
      </c>
      <c r="I12" s="0" t="n">
        <v>3286631.26853867</v>
      </c>
      <c r="J12" s="0" t="n">
        <v>130282.238877497</v>
      </c>
      <c r="K12" s="0" t="n">
        <v>126373.771711172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21677316.7221651</v>
      </c>
      <c r="C13" s="0" t="n">
        <v>20817091.8204575</v>
      </c>
      <c r="D13" s="0" t="n">
        <v>21757288.6952487</v>
      </c>
      <c r="E13" s="0" t="n">
        <v>20892265.4637002</v>
      </c>
      <c r="F13" s="0" t="n">
        <v>17169445.4585635</v>
      </c>
      <c r="G13" s="0" t="n">
        <v>3647646.36189398</v>
      </c>
      <c r="H13" s="0" t="n">
        <v>17244620.5186333</v>
      </c>
      <c r="I13" s="0" t="n">
        <v>3647644.94506689</v>
      </c>
      <c r="J13" s="0" t="n">
        <v>175390.551555699</v>
      </c>
      <c r="K13" s="0" t="n">
        <v>170128.835009028</v>
      </c>
      <c r="L13" s="0" t="n">
        <v>3614611.53435085</v>
      </c>
      <c r="M13" s="0" t="n">
        <v>3416116.76708421</v>
      </c>
      <c r="N13" s="0" t="n">
        <v>3627940.19450026</v>
      </c>
      <c r="O13" s="0" t="n">
        <v>3428645.70582414</v>
      </c>
      <c r="P13" s="0" t="n">
        <v>29231.7585926165</v>
      </c>
      <c r="Q13" s="0" t="n">
        <v>28354.805834838</v>
      </c>
    </row>
    <row r="14" customFormat="false" ht="12.8" hidden="false" customHeight="false" outlineLevel="0" collapsed="false">
      <c r="A14" s="0" t="n">
        <v>61</v>
      </c>
      <c r="B14" s="0" t="n">
        <v>20200270.0697378</v>
      </c>
      <c r="C14" s="0" t="n">
        <v>19399153.5832809</v>
      </c>
      <c r="D14" s="0" t="n">
        <v>20275928.6756804</v>
      </c>
      <c r="E14" s="0" t="n">
        <v>19470272.6667142</v>
      </c>
      <c r="F14" s="0" t="n">
        <v>15914383.0065037</v>
      </c>
      <c r="G14" s="0" t="n">
        <v>3484770.57677726</v>
      </c>
      <c r="H14" s="0" t="n">
        <v>15985503.2192131</v>
      </c>
      <c r="I14" s="0" t="n">
        <v>3484769.44750111</v>
      </c>
      <c r="J14" s="0" t="n">
        <v>188710.554471114</v>
      </c>
      <c r="K14" s="0" t="n">
        <v>183049.23783698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19994569.5193596</v>
      </c>
      <c r="C15" s="0" t="n">
        <v>19200665.9701102</v>
      </c>
      <c r="D15" s="0" t="n">
        <v>20068715.865782</v>
      </c>
      <c r="E15" s="0" t="n">
        <v>19270363.5305121</v>
      </c>
      <c r="F15" s="0" t="n">
        <v>15689427.3938895</v>
      </c>
      <c r="G15" s="0" t="n">
        <v>3511238.57622064</v>
      </c>
      <c r="H15" s="0" t="n">
        <v>15759125.9808181</v>
      </c>
      <c r="I15" s="0" t="n">
        <v>3511237.54969403</v>
      </c>
      <c r="J15" s="0" t="n">
        <v>214222.044124553</v>
      </c>
      <c r="K15" s="0" t="n">
        <v>207795.382800816</v>
      </c>
      <c r="L15" s="0" t="n">
        <v>3335170.99030291</v>
      </c>
      <c r="M15" s="0" t="n">
        <v>3152579.92804246</v>
      </c>
      <c r="N15" s="0" t="n">
        <v>3347528.71377843</v>
      </c>
      <c r="O15" s="0" t="n">
        <v>3164196.18732181</v>
      </c>
      <c r="P15" s="0" t="n">
        <v>35703.6740207588</v>
      </c>
      <c r="Q15" s="0" t="n">
        <v>34632.563800136</v>
      </c>
    </row>
    <row r="16" customFormat="false" ht="12.8" hidden="false" customHeight="false" outlineLevel="0" collapsed="false">
      <c r="A16" s="0" t="n">
        <v>63</v>
      </c>
      <c r="B16" s="0" t="n">
        <v>18998265.0081006</v>
      </c>
      <c r="C16" s="0" t="n">
        <v>18245024.8693116</v>
      </c>
      <c r="D16" s="0" t="n">
        <v>19069373.7065321</v>
      </c>
      <c r="E16" s="0" t="n">
        <v>18311867.0426217</v>
      </c>
      <c r="F16" s="0" t="n">
        <v>14842710.7008417</v>
      </c>
      <c r="G16" s="0" t="n">
        <v>3402314.16846995</v>
      </c>
      <c r="H16" s="0" t="n">
        <v>14909553.6881817</v>
      </c>
      <c r="I16" s="0" t="n">
        <v>3402313.35444004</v>
      </c>
      <c r="J16" s="0" t="n">
        <v>231068.56255891</v>
      </c>
      <c r="K16" s="0" t="n">
        <v>224136.505682143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17413425.5352095</v>
      </c>
      <c r="C17" s="0" t="n">
        <v>16724380.044932</v>
      </c>
      <c r="D17" s="0" t="n">
        <v>17479155.9507605</v>
      </c>
      <c r="E17" s="0" t="n">
        <v>16786166.6307179</v>
      </c>
      <c r="F17" s="0" t="n">
        <v>13574802.7717189</v>
      </c>
      <c r="G17" s="0" t="n">
        <v>3149577.27321311</v>
      </c>
      <c r="H17" s="0" t="n">
        <v>13636590.0580123</v>
      </c>
      <c r="I17" s="0" t="n">
        <v>3149576.57270552</v>
      </c>
      <c r="J17" s="0" t="n">
        <v>231821.977542121</v>
      </c>
      <c r="K17" s="0" t="n">
        <v>224867.318215857</v>
      </c>
      <c r="L17" s="0" t="n">
        <v>2905831.74579627</v>
      </c>
      <c r="M17" s="0" t="n">
        <v>2747894.52680115</v>
      </c>
      <c r="N17" s="0" t="n">
        <v>2916786.81419802</v>
      </c>
      <c r="O17" s="0" t="n">
        <v>2758192.71094533</v>
      </c>
      <c r="P17" s="0" t="n">
        <v>38636.9962570201</v>
      </c>
      <c r="Q17" s="0" t="n">
        <v>37477.8863693095</v>
      </c>
    </row>
    <row r="18" customFormat="false" ht="12.8" hidden="false" customHeight="false" outlineLevel="0" collapsed="false">
      <c r="A18" s="0" t="n">
        <v>65</v>
      </c>
      <c r="B18" s="0" t="n">
        <v>17242906.1456446</v>
      </c>
      <c r="C18" s="0" t="n">
        <v>16560024.5958767</v>
      </c>
      <c r="D18" s="0" t="n">
        <v>17310658.0747464</v>
      </c>
      <c r="E18" s="0" t="n">
        <v>16623711.4041057</v>
      </c>
      <c r="F18" s="0" t="n">
        <v>13394380.7961711</v>
      </c>
      <c r="G18" s="0" t="n">
        <v>3165643.79970557</v>
      </c>
      <c r="H18" s="0" t="n">
        <v>13458068.2964588</v>
      </c>
      <c r="I18" s="0" t="n">
        <v>3165643.10764687</v>
      </c>
      <c r="J18" s="0" t="n">
        <v>180769.74721895</v>
      </c>
      <c r="K18" s="0" t="n">
        <v>175346.654802382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17469056.6886125</v>
      </c>
      <c r="C19" s="0" t="n">
        <v>16775582.9019062</v>
      </c>
      <c r="D19" s="0" t="n">
        <v>17541734.2835509</v>
      </c>
      <c r="E19" s="0" t="n">
        <v>16843899.83684</v>
      </c>
      <c r="F19" s="0" t="n">
        <v>13570499.9595746</v>
      </c>
      <c r="G19" s="0" t="n">
        <v>3205082.94233166</v>
      </c>
      <c r="H19" s="0" t="n">
        <v>13638817.5711059</v>
      </c>
      <c r="I19" s="0" t="n">
        <v>3205082.26573415</v>
      </c>
      <c r="J19" s="0" t="n">
        <v>186572.219647412</v>
      </c>
      <c r="K19" s="0" t="n">
        <v>180975.053057989</v>
      </c>
      <c r="L19" s="0" t="n">
        <v>2914952.55458063</v>
      </c>
      <c r="M19" s="0" t="n">
        <v>2757375.29027622</v>
      </c>
      <c r="N19" s="0" t="n">
        <v>2927065.48630649</v>
      </c>
      <c r="O19" s="0" t="n">
        <v>2768761.85951293</v>
      </c>
      <c r="P19" s="0" t="n">
        <v>31095.3699412353</v>
      </c>
      <c r="Q19" s="0" t="n">
        <v>30162.5088429982</v>
      </c>
    </row>
    <row r="20" customFormat="false" ht="12.8" hidden="false" customHeight="false" outlineLevel="0" collapsed="false">
      <c r="A20" s="0" t="n">
        <v>67</v>
      </c>
      <c r="B20" s="0" t="n">
        <v>17925668.7280436</v>
      </c>
      <c r="C20" s="0" t="n">
        <v>17212329.6063932</v>
      </c>
      <c r="D20" s="0" t="n">
        <v>18002430.9923024</v>
      </c>
      <c r="E20" s="0" t="n">
        <v>17284486.1303527</v>
      </c>
      <c r="F20" s="0" t="n">
        <v>13901626.7804739</v>
      </c>
      <c r="G20" s="0" t="n">
        <v>3310702.82591925</v>
      </c>
      <c r="H20" s="0" t="n">
        <v>13973783.971277</v>
      </c>
      <c r="I20" s="0" t="n">
        <v>3310702.15907575</v>
      </c>
      <c r="J20" s="0" t="n">
        <v>199759.608332013</v>
      </c>
      <c r="K20" s="0" t="n">
        <v>193766.820082053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17596848.7574565</v>
      </c>
      <c r="C21" s="0" t="n">
        <v>16897007.2263443</v>
      </c>
      <c r="D21" s="0" t="n">
        <v>17673144.0653628</v>
      </c>
      <c r="E21" s="0" t="n">
        <v>16968724.8112082</v>
      </c>
      <c r="F21" s="0" t="n">
        <v>13630864.2741419</v>
      </c>
      <c r="G21" s="0" t="n">
        <v>3266142.95220242</v>
      </c>
      <c r="H21" s="0" t="n">
        <v>13702582.5137565</v>
      </c>
      <c r="I21" s="0" t="n">
        <v>3266142.29745172</v>
      </c>
      <c r="J21" s="0" t="n">
        <v>209917.642814777</v>
      </c>
      <c r="K21" s="0" t="n">
        <v>203620.113530334</v>
      </c>
      <c r="L21" s="0" t="n">
        <v>2936394.09179944</v>
      </c>
      <c r="M21" s="0" t="n">
        <v>2777027.59628986</v>
      </c>
      <c r="N21" s="0" t="n">
        <v>2949109.97564055</v>
      </c>
      <c r="O21" s="0" t="n">
        <v>2788980.93959818</v>
      </c>
      <c r="P21" s="0" t="n">
        <v>34986.2738024629</v>
      </c>
      <c r="Q21" s="0" t="n">
        <v>33936.685588389</v>
      </c>
    </row>
    <row r="22" customFormat="false" ht="12.8" hidden="false" customHeight="false" outlineLevel="0" collapsed="false">
      <c r="A22" s="0" t="n">
        <v>69</v>
      </c>
      <c r="B22" s="0" t="n">
        <v>17998816.3914306</v>
      </c>
      <c r="C22" s="0" t="n">
        <v>17283373.3177221</v>
      </c>
      <c r="D22" s="0" t="n">
        <v>18077330.1555362</v>
      </c>
      <c r="E22" s="0" t="n">
        <v>17357176.2511259</v>
      </c>
      <c r="F22" s="0" t="n">
        <v>13938660.2577692</v>
      </c>
      <c r="G22" s="0" t="n">
        <v>3344713.0599529</v>
      </c>
      <c r="H22" s="0" t="n">
        <v>14012463.8578572</v>
      </c>
      <c r="I22" s="0" t="n">
        <v>3344712.3932687</v>
      </c>
      <c r="J22" s="0" t="n">
        <v>234532.168375594</v>
      </c>
      <c r="K22" s="0" t="n">
        <v>227496.203324326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18714321.7435833</v>
      </c>
      <c r="C23" s="0" t="n">
        <v>17978969.7031117</v>
      </c>
      <c r="D23" s="0" t="n">
        <v>18758756.7830596</v>
      </c>
      <c r="E23" s="0" t="n">
        <v>18019967.972207</v>
      </c>
      <c r="F23" s="0" t="n">
        <v>14407013.9251879</v>
      </c>
      <c r="G23" s="0" t="n">
        <v>3571955.7779238</v>
      </c>
      <c r="H23" s="0" t="n">
        <v>14479369.77544</v>
      </c>
      <c r="I23" s="0" t="n">
        <v>3540598.19676699</v>
      </c>
      <c r="J23" s="0" t="n">
        <v>287945.405295982</v>
      </c>
      <c r="K23" s="0" t="n">
        <v>279307.043137103</v>
      </c>
      <c r="L23" s="0" t="n">
        <v>3122368.88193201</v>
      </c>
      <c r="M23" s="0" t="n">
        <v>2947722.25185723</v>
      </c>
      <c r="N23" s="0" t="n">
        <v>3129666.80648741</v>
      </c>
      <c r="O23" s="0" t="n">
        <v>2954478.02210179</v>
      </c>
      <c r="P23" s="0" t="n">
        <v>47990.9008826637</v>
      </c>
      <c r="Q23" s="0" t="n">
        <v>46551.1738561838</v>
      </c>
    </row>
    <row r="24" customFormat="false" ht="12.8" hidden="false" customHeight="false" outlineLevel="0" collapsed="false">
      <c r="A24" s="0" t="n">
        <v>71</v>
      </c>
      <c r="B24" s="0" t="n">
        <v>18608720.6536678</v>
      </c>
      <c r="C24" s="0" t="n">
        <v>17876052.2160053</v>
      </c>
      <c r="D24" s="0" t="n">
        <v>18654003.3580201</v>
      </c>
      <c r="E24" s="0" t="n">
        <v>17917860.3071859</v>
      </c>
      <c r="F24" s="0" t="n">
        <v>14270674.4508405</v>
      </c>
      <c r="G24" s="0" t="n">
        <v>3605377.76516479</v>
      </c>
      <c r="H24" s="0" t="n">
        <v>14343360.3047586</v>
      </c>
      <c r="I24" s="0" t="n">
        <v>3574500.00242736</v>
      </c>
      <c r="J24" s="0" t="n">
        <v>309492.710324832</v>
      </c>
      <c r="K24" s="0" t="n">
        <v>300207.929015087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18161733.7541039</v>
      </c>
      <c r="C25" s="0" t="n">
        <v>17445244.7736778</v>
      </c>
      <c r="D25" s="0" t="n">
        <v>18208581.8204117</v>
      </c>
      <c r="E25" s="0" t="n">
        <v>17488581.6474875</v>
      </c>
      <c r="F25" s="0" t="n">
        <v>13887933.0334966</v>
      </c>
      <c r="G25" s="0" t="n">
        <v>3557311.74018116</v>
      </c>
      <c r="H25" s="0" t="n">
        <v>13960129.3024455</v>
      </c>
      <c r="I25" s="0" t="n">
        <v>3528452.34504209</v>
      </c>
      <c r="J25" s="0" t="n">
        <v>322799.320225382</v>
      </c>
      <c r="K25" s="0" t="n">
        <v>313115.34061862</v>
      </c>
      <c r="L25" s="0" t="n">
        <v>3029650.93376849</v>
      </c>
      <c r="M25" s="0" t="n">
        <v>2859651.00108573</v>
      </c>
      <c r="N25" s="0" t="n">
        <v>3037362.50875756</v>
      </c>
      <c r="O25" s="0" t="n">
        <v>2866806.72382164</v>
      </c>
      <c r="P25" s="0" t="n">
        <v>53799.8867042302</v>
      </c>
      <c r="Q25" s="0" t="n">
        <v>52185.8901031033</v>
      </c>
    </row>
    <row r="26" customFormat="false" ht="12.8" hidden="false" customHeight="false" outlineLevel="0" collapsed="false">
      <c r="A26" s="0" t="n">
        <v>73</v>
      </c>
      <c r="B26" s="0" t="n">
        <v>18255487.2744845</v>
      </c>
      <c r="C26" s="0" t="n">
        <v>17534429.0316451</v>
      </c>
      <c r="D26" s="0" t="n">
        <v>18304560.6919028</v>
      </c>
      <c r="E26" s="0" t="n">
        <v>17579862.1982083</v>
      </c>
      <c r="F26" s="0" t="n">
        <v>13942094.3844327</v>
      </c>
      <c r="G26" s="0" t="n">
        <v>3592334.64721239</v>
      </c>
      <c r="H26" s="0" t="n">
        <v>14016261.0001731</v>
      </c>
      <c r="I26" s="0" t="n">
        <v>3563601.19803525</v>
      </c>
      <c r="J26" s="0" t="n">
        <v>327563.208001497</v>
      </c>
      <c r="K26" s="0" t="n">
        <v>317736.311761452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19034574.2137159</v>
      </c>
      <c r="C27" s="0" t="n">
        <v>18281528.2330917</v>
      </c>
      <c r="D27" s="0" t="n">
        <v>19087179.6548836</v>
      </c>
      <c r="E27" s="0" t="n">
        <v>18330254.7613562</v>
      </c>
      <c r="F27" s="0" t="n">
        <v>14531910.5229472</v>
      </c>
      <c r="G27" s="0" t="n">
        <v>3749617.71014442</v>
      </c>
      <c r="H27" s="0" t="n">
        <v>14610473.9465008</v>
      </c>
      <c r="I27" s="0" t="n">
        <v>3719780.81485542</v>
      </c>
      <c r="J27" s="0" t="n">
        <v>377273.361756705</v>
      </c>
      <c r="K27" s="0" t="n">
        <v>365955.160904004</v>
      </c>
      <c r="L27" s="0" t="n">
        <v>3175796.1837572</v>
      </c>
      <c r="M27" s="0" t="n">
        <v>2996974.50752886</v>
      </c>
      <c r="N27" s="0" t="n">
        <v>3184464.51861157</v>
      </c>
      <c r="O27" s="0" t="n">
        <v>3005026.8819433</v>
      </c>
      <c r="P27" s="0" t="n">
        <v>62878.8936261175</v>
      </c>
      <c r="Q27" s="0" t="n">
        <v>60992.526817334</v>
      </c>
    </row>
    <row r="28" customFormat="false" ht="12.8" hidden="false" customHeight="false" outlineLevel="0" collapsed="false">
      <c r="A28" s="0" t="n">
        <v>75</v>
      </c>
      <c r="B28" s="0" t="n">
        <v>17944336.2975415</v>
      </c>
      <c r="C28" s="0" t="n">
        <v>17233407.0457955</v>
      </c>
      <c r="D28" s="0" t="n">
        <v>17993762.2433944</v>
      </c>
      <c r="E28" s="0" t="n">
        <v>17279187.2255298</v>
      </c>
      <c r="F28" s="0" t="n">
        <v>13654717.2174262</v>
      </c>
      <c r="G28" s="0" t="n">
        <v>3578689.82836926</v>
      </c>
      <c r="H28" s="0" t="n">
        <v>13728584.465436</v>
      </c>
      <c r="I28" s="0" t="n">
        <v>3550602.76009385</v>
      </c>
      <c r="J28" s="0" t="n">
        <v>377368.595014025</v>
      </c>
      <c r="K28" s="0" t="n">
        <v>366047.537163604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20923404.0270582</v>
      </c>
      <c r="C29" s="0" t="n">
        <v>20092646.5221111</v>
      </c>
      <c r="D29" s="0" t="n">
        <v>20982391.3856395</v>
      </c>
      <c r="E29" s="0" t="n">
        <v>20147304.096123</v>
      </c>
      <c r="F29" s="0" t="n">
        <v>15815143.8981866</v>
      </c>
      <c r="G29" s="0" t="n">
        <v>4277502.62392448</v>
      </c>
      <c r="H29" s="0" t="n">
        <v>15902444.4167737</v>
      </c>
      <c r="I29" s="0" t="n">
        <v>4244859.67934934</v>
      </c>
      <c r="J29" s="0" t="n">
        <v>460043.94049231</v>
      </c>
      <c r="K29" s="0" t="n">
        <v>446242.622277541</v>
      </c>
      <c r="L29" s="0" t="n">
        <v>3490699.46512528</v>
      </c>
      <c r="M29" s="0" t="n">
        <v>3293643.84183437</v>
      </c>
      <c r="N29" s="0" t="n">
        <v>3500422.11983726</v>
      </c>
      <c r="O29" s="0" t="n">
        <v>3302678.7959318</v>
      </c>
      <c r="P29" s="0" t="n">
        <v>76673.9900820516</v>
      </c>
      <c r="Q29" s="0" t="n">
        <v>74373.7703795901</v>
      </c>
    </row>
    <row r="30" customFormat="false" ht="12.8" hidden="false" customHeight="false" outlineLevel="0" collapsed="false">
      <c r="A30" s="0" t="n">
        <v>77</v>
      </c>
      <c r="B30" s="0" t="n">
        <v>19883392.1196028</v>
      </c>
      <c r="C30" s="0" t="n">
        <v>19092650.9802285</v>
      </c>
      <c r="D30" s="0" t="n">
        <v>19943077.6024101</v>
      </c>
      <c r="E30" s="0" t="n">
        <v>19148014.5478539</v>
      </c>
      <c r="F30" s="0" t="n">
        <v>14994665.7522579</v>
      </c>
      <c r="G30" s="0" t="n">
        <v>4097985.22797054</v>
      </c>
      <c r="H30" s="0" t="n">
        <v>15078908.3743888</v>
      </c>
      <c r="I30" s="0" t="n">
        <v>4069106.17346504</v>
      </c>
      <c r="J30" s="0" t="n">
        <v>460232.524411112</v>
      </c>
      <c r="K30" s="0" t="n">
        <v>446425.548678778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22826641.338951</v>
      </c>
      <c r="C31" s="0" t="n">
        <v>21917459.9726188</v>
      </c>
      <c r="D31" s="0" t="n">
        <v>22893264.3218135</v>
      </c>
      <c r="E31" s="0" t="n">
        <v>21979236.5625346</v>
      </c>
      <c r="F31" s="0" t="n">
        <v>17138578.4127904</v>
      </c>
      <c r="G31" s="0" t="n">
        <v>4778881.55982839</v>
      </c>
      <c r="H31" s="0" t="n">
        <v>17233453.2515027</v>
      </c>
      <c r="I31" s="0" t="n">
        <v>4745783.31103191</v>
      </c>
      <c r="J31" s="0" t="n">
        <v>553266.119101036</v>
      </c>
      <c r="K31" s="0" t="n">
        <v>536668.135528005</v>
      </c>
      <c r="L31" s="0" t="n">
        <v>3806452.86376562</v>
      </c>
      <c r="M31" s="0" t="n">
        <v>3590495.21788289</v>
      </c>
      <c r="N31" s="0" t="n">
        <v>3817438.11218752</v>
      </c>
      <c r="O31" s="0" t="n">
        <v>3600707.38299133</v>
      </c>
      <c r="P31" s="0" t="n">
        <v>92211.0198501727</v>
      </c>
      <c r="Q31" s="0" t="n">
        <v>89444.6892546675</v>
      </c>
    </row>
    <row r="32" customFormat="false" ht="12.8" hidden="false" customHeight="false" outlineLevel="0" collapsed="false">
      <c r="A32" s="0" t="n">
        <v>79</v>
      </c>
      <c r="B32" s="0" t="n">
        <v>21820523.3028415</v>
      </c>
      <c r="C32" s="0" t="n">
        <v>20948907.7530375</v>
      </c>
      <c r="D32" s="0" t="n">
        <v>21886392.8681908</v>
      </c>
      <c r="E32" s="0" t="n">
        <v>21010020.0732404</v>
      </c>
      <c r="F32" s="0" t="n">
        <v>16302809.3125057</v>
      </c>
      <c r="G32" s="0" t="n">
        <v>4646098.44053182</v>
      </c>
      <c r="H32" s="0" t="n">
        <v>16395326.4619463</v>
      </c>
      <c r="I32" s="0" t="n">
        <v>4614693.61129405</v>
      </c>
      <c r="J32" s="0" t="n">
        <v>547744.674221058</v>
      </c>
      <c r="K32" s="0" t="n">
        <v>531312.333994426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24255961.6768362</v>
      </c>
      <c r="C33" s="0" t="n">
        <v>23284255.3355954</v>
      </c>
      <c r="D33" s="0" t="n">
        <v>24330849.0133538</v>
      </c>
      <c r="E33" s="0" t="n">
        <v>23353772.6224852</v>
      </c>
      <c r="F33" s="0" t="n">
        <v>18087512.2196693</v>
      </c>
      <c r="G33" s="0" t="n">
        <v>5196743.11592615</v>
      </c>
      <c r="H33" s="0" t="n">
        <v>18191312.4797643</v>
      </c>
      <c r="I33" s="0" t="n">
        <v>5162460.1427209</v>
      </c>
      <c r="J33" s="0" t="n">
        <v>618373.514429089</v>
      </c>
      <c r="K33" s="0" t="n">
        <v>599822.308996217</v>
      </c>
      <c r="L33" s="0" t="n">
        <v>4045273.50416184</v>
      </c>
      <c r="M33" s="0" t="n">
        <v>3815243.65153381</v>
      </c>
      <c r="N33" s="0" t="n">
        <v>4057632.83492948</v>
      </c>
      <c r="O33" s="0" t="n">
        <v>3826744.29690943</v>
      </c>
      <c r="P33" s="0" t="n">
        <v>103062.252404848</v>
      </c>
      <c r="Q33" s="0" t="n">
        <v>99970.3848327028</v>
      </c>
    </row>
    <row r="34" customFormat="false" ht="12.8" hidden="false" customHeight="false" outlineLevel="0" collapsed="false">
      <c r="A34" s="0" t="n">
        <v>81</v>
      </c>
      <c r="B34" s="0" t="n">
        <v>23256860.5999628</v>
      </c>
      <c r="C34" s="0" t="n">
        <v>22323751.182281</v>
      </c>
      <c r="D34" s="0" t="n">
        <v>23329689.5796856</v>
      </c>
      <c r="E34" s="0" t="n">
        <v>22391382.6501911</v>
      </c>
      <c r="F34" s="0" t="n">
        <v>17274163.3016194</v>
      </c>
      <c r="G34" s="0" t="n">
        <v>5049587.88066158</v>
      </c>
      <c r="H34" s="0" t="n">
        <v>17374196.528751</v>
      </c>
      <c r="I34" s="0" t="n">
        <v>5017186.1214401</v>
      </c>
      <c r="J34" s="0" t="n">
        <v>611969.654560116</v>
      </c>
      <c r="K34" s="0" t="n">
        <v>593610.564923312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25151260.6630373</v>
      </c>
      <c r="C35" s="0" t="n">
        <v>24141891.5590277</v>
      </c>
      <c r="D35" s="0" t="n">
        <v>25232523.0382605</v>
      </c>
      <c r="E35" s="0" t="n">
        <v>24217404.9837516</v>
      </c>
      <c r="F35" s="0" t="n">
        <v>18649760.3501268</v>
      </c>
      <c r="G35" s="0" t="n">
        <v>5492131.20890088</v>
      </c>
      <c r="H35" s="0" t="n">
        <v>18759595.7267622</v>
      </c>
      <c r="I35" s="0" t="n">
        <v>5457809.25698933</v>
      </c>
      <c r="J35" s="0" t="n">
        <v>683902.760748438</v>
      </c>
      <c r="K35" s="0" t="n">
        <v>663385.677925985</v>
      </c>
      <c r="L35" s="0" t="n">
        <v>4194628.75153963</v>
      </c>
      <c r="M35" s="0" t="n">
        <v>3955536.32848417</v>
      </c>
      <c r="N35" s="0" t="n">
        <v>4208051.10305682</v>
      </c>
      <c r="O35" s="0" t="n">
        <v>3968036.74899689</v>
      </c>
      <c r="P35" s="0" t="n">
        <v>113983.793458073</v>
      </c>
      <c r="Q35" s="0" t="n">
        <v>110564.279654331</v>
      </c>
    </row>
    <row r="36" customFormat="false" ht="12.8" hidden="false" customHeight="false" outlineLevel="0" collapsed="false">
      <c r="A36" s="0" t="n">
        <v>83</v>
      </c>
      <c r="B36" s="0" t="n">
        <v>24133204.9578961</v>
      </c>
      <c r="C36" s="0" t="n">
        <v>23163464.5838536</v>
      </c>
      <c r="D36" s="0" t="n">
        <v>24212555.2499452</v>
      </c>
      <c r="E36" s="0" t="n">
        <v>23237212.0172138</v>
      </c>
      <c r="F36" s="0" t="n">
        <v>17853777.3318261</v>
      </c>
      <c r="G36" s="0" t="n">
        <v>5309687.25202752</v>
      </c>
      <c r="H36" s="0" t="n">
        <v>17960590.8893364</v>
      </c>
      <c r="I36" s="0" t="n">
        <v>5276621.12787742</v>
      </c>
      <c r="J36" s="0" t="n">
        <v>657561.627318951</v>
      </c>
      <c r="K36" s="0" t="n">
        <v>637834.778499383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25859354.4470621</v>
      </c>
      <c r="C37" s="0" t="n">
        <v>24818442.2064106</v>
      </c>
      <c r="D37" s="0" t="n">
        <v>25946266.8946038</v>
      </c>
      <c r="E37" s="0" t="n">
        <v>24899270.4479654</v>
      </c>
      <c r="F37" s="0" t="n">
        <v>19092678.2176173</v>
      </c>
      <c r="G37" s="0" t="n">
        <v>5725763.98879331</v>
      </c>
      <c r="H37" s="0" t="n">
        <v>19207858.7540681</v>
      </c>
      <c r="I37" s="0" t="n">
        <v>5691411.69389726</v>
      </c>
      <c r="J37" s="0" t="n">
        <v>718290.213376067</v>
      </c>
      <c r="K37" s="0" t="n">
        <v>696741.506974785</v>
      </c>
      <c r="L37" s="0" t="n">
        <v>4313559.36411534</v>
      </c>
      <c r="M37" s="0" t="n">
        <v>4067459.22764731</v>
      </c>
      <c r="N37" s="0" t="n">
        <v>4327924.89163301</v>
      </c>
      <c r="O37" s="0" t="n">
        <v>4080847.71450148</v>
      </c>
      <c r="P37" s="0" t="n">
        <v>119715.035562678</v>
      </c>
      <c r="Q37" s="0" t="n">
        <v>116123.584495797</v>
      </c>
    </row>
    <row r="38" customFormat="false" ht="12.8" hidden="false" customHeight="false" outlineLevel="0" collapsed="false">
      <c r="A38" s="0" t="n">
        <v>85</v>
      </c>
      <c r="B38" s="0" t="n">
        <v>24963057.4359356</v>
      </c>
      <c r="C38" s="0" t="n">
        <v>23956891.7776003</v>
      </c>
      <c r="D38" s="0" t="n">
        <v>25046002.2700092</v>
      </c>
      <c r="E38" s="0" t="n">
        <v>24034022.5320958</v>
      </c>
      <c r="F38" s="0" t="n">
        <v>18351723.2567744</v>
      </c>
      <c r="G38" s="0" t="n">
        <v>5605168.52082589</v>
      </c>
      <c r="H38" s="0" t="n">
        <v>18461939.2375042</v>
      </c>
      <c r="I38" s="0" t="n">
        <v>5572083.29459164</v>
      </c>
      <c r="J38" s="0" t="n">
        <v>725091.983251893</v>
      </c>
      <c r="K38" s="0" t="n">
        <v>703339.223754336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26571048.577518</v>
      </c>
      <c r="C39" s="0" t="n">
        <v>25498724.8311509</v>
      </c>
      <c r="D39" s="0" t="n">
        <v>26660296.6569853</v>
      </c>
      <c r="E39" s="0" t="n">
        <v>25581727.16786</v>
      </c>
      <c r="F39" s="0" t="n">
        <v>19477714.1276246</v>
      </c>
      <c r="G39" s="0" t="n">
        <v>6021010.70352629</v>
      </c>
      <c r="H39" s="0" t="n">
        <v>19595903.1669347</v>
      </c>
      <c r="I39" s="0" t="n">
        <v>5985824.00092533</v>
      </c>
      <c r="J39" s="0" t="n">
        <v>810649.55905134</v>
      </c>
      <c r="K39" s="0" t="n">
        <v>786330.0722798</v>
      </c>
      <c r="L39" s="0" t="n">
        <v>4428898.3199967</v>
      </c>
      <c r="M39" s="0" t="n">
        <v>4174863.6779035</v>
      </c>
      <c r="N39" s="0" t="n">
        <v>4443650.10828236</v>
      </c>
      <c r="O39" s="0" t="n">
        <v>4188612.35583212</v>
      </c>
      <c r="P39" s="0" t="n">
        <v>135108.25984189</v>
      </c>
      <c r="Q39" s="0" t="n">
        <v>131055.012046633</v>
      </c>
    </row>
    <row r="40" customFormat="false" ht="12.8" hidden="false" customHeight="false" outlineLevel="0" collapsed="false">
      <c r="A40" s="0" t="n">
        <v>87</v>
      </c>
      <c r="B40" s="0" t="n">
        <v>25764771.6899208</v>
      </c>
      <c r="C40" s="0" t="n">
        <v>24722864.8548763</v>
      </c>
      <c r="D40" s="0" t="n">
        <v>25858735.1888129</v>
      </c>
      <c r="E40" s="0" t="n">
        <v>24810460.9490664</v>
      </c>
      <c r="F40" s="0" t="n">
        <v>18857325.0895186</v>
      </c>
      <c r="G40" s="0" t="n">
        <v>5865539.76535773</v>
      </c>
      <c r="H40" s="0" t="n">
        <v>18972948.1024849</v>
      </c>
      <c r="I40" s="0" t="n">
        <v>5837512.84658152</v>
      </c>
      <c r="J40" s="0" t="n">
        <v>805276.307628036</v>
      </c>
      <c r="K40" s="0" t="n">
        <v>781118.018399194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27433925.9572061</v>
      </c>
      <c r="C41" s="0" t="n">
        <v>26323692.6944612</v>
      </c>
      <c r="D41" s="0" t="n">
        <v>27535518.1221229</v>
      </c>
      <c r="E41" s="0" t="n">
        <v>26418418.2993227</v>
      </c>
      <c r="F41" s="0" t="n">
        <v>20089693.5509999</v>
      </c>
      <c r="G41" s="0" t="n">
        <v>6233999.14346128</v>
      </c>
      <c r="H41" s="0" t="n">
        <v>20214052.7597349</v>
      </c>
      <c r="I41" s="0" t="n">
        <v>6204365.53958782</v>
      </c>
      <c r="J41" s="0" t="n">
        <v>932703.032606689</v>
      </c>
      <c r="K41" s="0" t="n">
        <v>904721.941628488</v>
      </c>
      <c r="L41" s="0" t="n">
        <v>4575031.83695926</v>
      </c>
      <c r="M41" s="0" t="n">
        <v>4313394.25230872</v>
      </c>
      <c r="N41" s="0" t="n">
        <v>4591848.48686859</v>
      </c>
      <c r="O41" s="0" t="n">
        <v>4329091.14693176</v>
      </c>
      <c r="P41" s="0" t="n">
        <v>155450.505434448</v>
      </c>
      <c r="Q41" s="0" t="n">
        <v>150786.990271415</v>
      </c>
    </row>
    <row r="42" customFormat="false" ht="12.8" hidden="false" customHeight="false" outlineLevel="0" collapsed="false">
      <c r="A42" s="0" t="n">
        <v>89</v>
      </c>
      <c r="B42" s="0" t="n">
        <v>26679682.9352742</v>
      </c>
      <c r="C42" s="0" t="n">
        <v>25599008.0378879</v>
      </c>
      <c r="D42" s="0" t="n">
        <v>26778932.7466226</v>
      </c>
      <c r="E42" s="0" t="n">
        <v>25691578.5017535</v>
      </c>
      <c r="F42" s="0" t="n">
        <v>19499696.3984951</v>
      </c>
      <c r="G42" s="0" t="n">
        <v>6099311.63939278</v>
      </c>
      <c r="H42" s="0" t="n">
        <v>19620229.4293765</v>
      </c>
      <c r="I42" s="0" t="n">
        <v>6071349.07237702</v>
      </c>
      <c r="J42" s="0" t="n">
        <v>988924.015580131</v>
      </c>
      <c r="K42" s="0" t="n">
        <v>959256.295112727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28107723.5775001</v>
      </c>
      <c r="C43" s="0" t="n">
        <v>26968404.7336786</v>
      </c>
      <c r="D43" s="0" t="n">
        <v>28215726.3208146</v>
      </c>
      <c r="E43" s="0" t="n">
        <v>27069263.4045207</v>
      </c>
      <c r="F43" s="0" t="n">
        <v>20553548.7783758</v>
      </c>
      <c r="G43" s="0" t="n">
        <v>6414855.9553028</v>
      </c>
      <c r="H43" s="0" t="n">
        <v>20680928.6630077</v>
      </c>
      <c r="I43" s="0" t="n">
        <v>6388334.74151304</v>
      </c>
      <c r="J43" s="0" t="n">
        <v>1128146.85808183</v>
      </c>
      <c r="K43" s="0" t="n">
        <v>1094302.45233938</v>
      </c>
      <c r="L43" s="0" t="n">
        <v>4688007.359501</v>
      </c>
      <c r="M43" s="0" t="n">
        <v>4420602.08758286</v>
      </c>
      <c r="N43" s="0" t="n">
        <v>4705955.67550106</v>
      </c>
      <c r="O43" s="0" t="n">
        <v>4437424.56932686</v>
      </c>
      <c r="P43" s="0" t="n">
        <v>188024.476346972</v>
      </c>
      <c r="Q43" s="0" t="n">
        <v>182383.742056563</v>
      </c>
    </row>
    <row r="44" customFormat="false" ht="12.8" hidden="false" customHeight="false" outlineLevel="0" collapsed="false">
      <c r="A44" s="0" t="n">
        <v>91</v>
      </c>
      <c r="B44" s="0" t="n">
        <v>27415700.4622788</v>
      </c>
      <c r="C44" s="0" t="n">
        <v>26302277.1925957</v>
      </c>
      <c r="D44" s="0" t="n">
        <v>27526800.3189021</v>
      </c>
      <c r="E44" s="0" t="n">
        <v>26406235.9370344</v>
      </c>
      <c r="F44" s="0" t="n">
        <v>20029647.2976591</v>
      </c>
      <c r="G44" s="0" t="n">
        <v>6272629.89493659</v>
      </c>
      <c r="H44" s="0" t="n">
        <v>20153683.1910369</v>
      </c>
      <c r="I44" s="0" t="n">
        <v>6252552.74599747</v>
      </c>
      <c r="J44" s="0" t="n">
        <v>1189266.78898354</v>
      </c>
      <c r="K44" s="0" t="n">
        <v>1153588.78531403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28861647.5404423</v>
      </c>
      <c r="C45" s="0" t="n">
        <v>27687594.5726323</v>
      </c>
      <c r="D45" s="0" t="n">
        <v>28983038.9509579</v>
      </c>
      <c r="E45" s="0" t="n">
        <v>27801326.7067948</v>
      </c>
      <c r="F45" s="0" t="n">
        <v>21058262.7218744</v>
      </c>
      <c r="G45" s="0" t="n">
        <v>6629331.85075797</v>
      </c>
      <c r="H45" s="0" t="n">
        <v>21188898.3620384</v>
      </c>
      <c r="I45" s="0" t="n">
        <v>6612428.34475644</v>
      </c>
      <c r="J45" s="0" t="n">
        <v>1333499.07453565</v>
      </c>
      <c r="K45" s="0" t="n">
        <v>1293494.10229958</v>
      </c>
      <c r="L45" s="0" t="n">
        <v>4812699.86469862</v>
      </c>
      <c r="M45" s="0" t="n">
        <v>4538475.64033458</v>
      </c>
      <c r="N45" s="0" t="n">
        <v>4832887.04679837</v>
      </c>
      <c r="O45" s="0" t="n">
        <v>4557409.82285463</v>
      </c>
      <c r="P45" s="0" t="n">
        <v>222249.845755942</v>
      </c>
      <c r="Q45" s="0" t="n">
        <v>215582.350383264</v>
      </c>
    </row>
    <row r="46" customFormat="false" ht="12.8" hidden="false" customHeight="false" outlineLevel="0" collapsed="false">
      <c r="A46" s="0" t="n">
        <v>93</v>
      </c>
      <c r="B46" s="0" t="n">
        <v>28523406.8002638</v>
      </c>
      <c r="C46" s="0" t="n">
        <v>27362465.1188262</v>
      </c>
      <c r="D46" s="0" t="n">
        <v>28647144.342835</v>
      </c>
      <c r="E46" s="0" t="n">
        <v>27478512.1583177</v>
      </c>
      <c r="F46" s="0" t="n">
        <v>20780893.221167</v>
      </c>
      <c r="G46" s="0" t="n">
        <v>6581571.89765921</v>
      </c>
      <c r="H46" s="0" t="n">
        <v>20910220.5410157</v>
      </c>
      <c r="I46" s="0" t="n">
        <v>6568291.61730201</v>
      </c>
      <c r="J46" s="0" t="n">
        <v>1439620.68167309</v>
      </c>
      <c r="K46" s="0" t="n">
        <v>1396432.0612229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30483283.8849209</v>
      </c>
      <c r="C47" s="0" t="n">
        <v>29242240.8936386</v>
      </c>
      <c r="D47" s="0" t="n">
        <v>30616109.8271842</v>
      </c>
      <c r="E47" s="0" t="n">
        <v>29366817.4079988</v>
      </c>
      <c r="F47" s="0" t="n">
        <v>22153415.4450092</v>
      </c>
      <c r="G47" s="0" t="n">
        <v>7088825.4486294</v>
      </c>
      <c r="H47" s="0" t="n">
        <v>22292015.9901438</v>
      </c>
      <c r="I47" s="0" t="n">
        <v>7074801.417855</v>
      </c>
      <c r="J47" s="0" t="n">
        <v>1635038.93988385</v>
      </c>
      <c r="K47" s="0" t="n">
        <v>1585987.77168733</v>
      </c>
      <c r="L47" s="0" t="n">
        <v>5082809.7614965</v>
      </c>
      <c r="M47" s="0" t="n">
        <v>4794159.46124377</v>
      </c>
      <c r="N47" s="0" t="n">
        <v>5104920.72919208</v>
      </c>
      <c r="O47" s="0" t="n">
        <v>4814919.56677494</v>
      </c>
      <c r="P47" s="0" t="n">
        <v>272506.489980641</v>
      </c>
      <c r="Q47" s="0" t="n">
        <v>264331.295281222</v>
      </c>
    </row>
    <row r="48" customFormat="false" ht="12.8" hidden="false" customHeight="false" outlineLevel="0" collapsed="false">
      <c r="A48" s="0" t="n">
        <v>95</v>
      </c>
      <c r="B48" s="0" t="n">
        <v>30241159.7953388</v>
      </c>
      <c r="C48" s="0" t="n">
        <v>29009428.9841283</v>
      </c>
      <c r="D48" s="0" t="n">
        <v>30374082.3969271</v>
      </c>
      <c r="E48" s="0" t="n">
        <v>29134099.111087</v>
      </c>
      <c r="F48" s="0" t="n">
        <v>21930624.8638538</v>
      </c>
      <c r="G48" s="0" t="n">
        <v>7078804.12027457</v>
      </c>
      <c r="H48" s="0" t="n">
        <v>22069181.0803005</v>
      </c>
      <c r="I48" s="0" t="n">
        <v>7064918.03078648</v>
      </c>
      <c r="J48" s="0" t="n">
        <v>1661250.16603848</v>
      </c>
      <c r="K48" s="0" t="n">
        <v>1611412.66105732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31402417.1408046</v>
      </c>
      <c r="C49" s="0" t="n">
        <v>30121379.4831623</v>
      </c>
      <c r="D49" s="0" t="n">
        <v>31540938.9792745</v>
      </c>
      <c r="E49" s="0" t="n">
        <v>30251309.9001619</v>
      </c>
      <c r="F49" s="0" t="n">
        <v>22610312.9274754</v>
      </c>
      <c r="G49" s="0" t="n">
        <v>7511066.55568693</v>
      </c>
      <c r="H49" s="0" t="n">
        <v>22754390.77099</v>
      </c>
      <c r="I49" s="0" t="n">
        <v>7496919.12917189</v>
      </c>
      <c r="J49" s="0" t="n">
        <v>1785736.10833132</v>
      </c>
      <c r="K49" s="0" t="n">
        <v>1732164.02508138</v>
      </c>
      <c r="L49" s="0" t="n">
        <v>5233623.23136665</v>
      </c>
      <c r="M49" s="0" t="n">
        <v>4937070.11078716</v>
      </c>
      <c r="N49" s="0" t="n">
        <v>5256684.00567136</v>
      </c>
      <c r="O49" s="0" t="n">
        <v>4958723.54954671</v>
      </c>
      <c r="P49" s="0" t="n">
        <v>297622.684721886</v>
      </c>
      <c r="Q49" s="0" t="n">
        <v>288694.00418023</v>
      </c>
    </row>
    <row r="50" customFormat="false" ht="12.8" hidden="false" customHeight="false" outlineLevel="0" collapsed="false">
      <c r="A50" s="0" t="n">
        <v>97</v>
      </c>
      <c r="B50" s="0" t="n">
        <v>31130915.0924989</v>
      </c>
      <c r="C50" s="0" t="n">
        <v>29860182.5509825</v>
      </c>
      <c r="D50" s="0" t="n">
        <v>31269293.1323589</v>
      </c>
      <c r="E50" s="0" t="n">
        <v>29989980.1022288</v>
      </c>
      <c r="F50" s="0" t="n">
        <v>22401964.1928045</v>
      </c>
      <c r="G50" s="0" t="n">
        <v>7458218.35817801</v>
      </c>
      <c r="H50" s="0" t="n">
        <v>22545792.7416695</v>
      </c>
      <c r="I50" s="0" t="n">
        <v>7444187.36055934</v>
      </c>
      <c r="J50" s="0" t="n">
        <v>1859740.09965302</v>
      </c>
      <c r="K50" s="0" t="n">
        <v>1803947.89666343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31970314.467423</v>
      </c>
      <c r="C51" s="0" t="n">
        <v>30667203.4077791</v>
      </c>
      <c r="D51" s="0" t="n">
        <v>32112383.4077173</v>
      </c>
      <c r="E51" s="0" t="n">
        <v>30800478.4832391</v>
      </c>
      <c r="F51" s="0" t="n">
        <v>23023121.3050943</v>
      </c>
      <c r="G51" s="0" t="n">
        <v>7644082.10268478</v>
      </c>
      <c r="H51" s="0" t="n">
        <v>23170270.0094237</v>
      </c>
      <c r="I51" s="0" t="n">
        <v>7630208.47381547</v>
      </c>
      <c r="J51" s="0" t="n">
        <v>2079551.83125304</v>
      </c>
      <c r="K51" s="0" t="n">
        <v>2017165.27631545</v>
      </c>
      <c r="L51" s="0" t="n">
        <v>5327499.98994138</v>
      </c>
      <c r="M51" s="0" t="n">
        <v>5026402.96883512</v>
      </c>
      <c r="N51" s="0" t="n">
        <v>5351154.23066794</v>
      </c>
      <c r="O51" s="0" t="n">
        <v>5048616.69333902</v>
      </c>
      <c r="P51" s="0" t="n">
        <v>346591.971875507</v>
      </c>
      <c r="Q51" s="0" t="n">
        <v>336194.212719242</v>
      </c>
    </row>
    <row r="52" customFormat="false" ht="12.8" hidden="false" customHeight="false" outlineLevel="0" collapsed="false">
      <c r="A52" s="0" t="n">
        <v>99</v>
      </c>
      <c r="B52" s="0" t="n">
        <v>31923732.3482047</v>
      </c>
      <c r="C52" s="0" t="n">
        <v>30620776.4531751</v>
      </c>
      <c r="D52" s="0" t="n">
        <v>32065540.2403307</v>
      </c>
      <c r="E52" s="0" t="n">
        <v>30753808.1433763</v>
      </c>
      <c r="F52" s="0" t="n">
        <v>22948683.8810816</v>
      </c>
      <c r="G52" s="0" t="n">
        <v>7672092.57209348</v>
      </c>
      <c r="H52" s="0" t="n">
        <v>23095486.3656958</v>
      </c>
      <c r="I52" s="0" t="n">
        <v>7658321.7776805</v>
      </c>
      <c r="J52" s="0" t="n">
        <v>2188565.3465359</v>
      </c>
      <c r="K52" s="0" t="n">
        <v>2122908.38613983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32462744.1234828</v>
      </c>
      <c r="C53" s="0" t="n">
        <v>31137536.1363609</v>
      </c>
      <c r="D53" s="0" t="n">
        <v>32607031.9856785</v>
      </c>
      <c r="E53" s="0" t="n">
        <v>31272894.4424406</v>
      </c>
      <c r="F53" s="0" t="n">
        <v>23350201.299555</v>
      </c>
      <c r="G53" s="0" t="n">
        <v>7787334.8368059</v>
      </c>
      <c r="H53" s="0" t="n">
        <v>23499598.8855076</v>
      </c>
      <c r="I53" s="0" t="n">
        <v>7773295.55693303</v>
      </c>
      <c r="J53" s="0" t="n">
        <v>2322780.96103059</v>
      </c>
      <c r="K53" s="0" t="n">
        <v>2253097.53219968</v>
      </c>
      <c r="L53" s="0" t="n">
        <v>5412859.24277207</v>
      </c>
      <c r="M53" s="0" t="n">
        <v>5107852.98085506</v>
      </c>
      <c r="N53" s="0" t="n">
        <v>5436883.13644349</v>
      </c>
      <c r="O53" s="0" t="n">
        <v>5130413.92500789</v>
      </c>
      <c r="P53" s="0" t="n">
        <v>387130.160171766</v>
      </c>
      <c r="Q53" s="0" t="n">
        <v>375516.255366613</v>
      </c>
    </row>
    <row r="54" customFormat="false" ht="12.8" hidden="false" customHeight="false" outlineLevel="0" collapsed="false">
      <c r="A54" s="0" t="n">
        <v>101</v>
      </c>
      <c r="B54" s="0" t="n">
        <v>32310586.4560183</v>
      </c>
      <c r="C54" s="0" t="n">
        <v>30990065.7686192</v>
      </c>
      <c r="D54" s="0" t="n">
        <v>32451721.7797554</v>
      </c>
      <c r="E54" s="0" t="n">
        <v>31122460.7695104</v>
      </c>
      <c r="F54" s="0" t="n">
        <v>23181556.1005052</v>
      </c>
      <c r="G54" s="0" t="n">
        <v>7808509.66811403</v>
      </c>
      <c r="H54" s="0" t="n">
        <v>23327948.7844523</v>
      </c>
      <c r="I54" s="0" t="n">
        <v>7794511.98505817</v>
      </c>
      <c r="J54" s="0" t="n">
        <v>2405684.06446449</v>
      </c>
      <c r="K54" s="0" t="n">
        <v>2333513.54253055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32957326.0602208</v>
      </c>
      <c r="C55" s="0" t="n">
        <v>31610017.0716691</v>
      </c>
      <c r="D55" s="0" t="n">
        <v>33104606.3072556</v>
      </c>
      <c r="E55" s="0" t="n">
        <v>31748195.570365</v>
      </c>
      <c r="F55" s="0" t="n">
        <v>23673973.4234758</v>
      </c>
      <c r="G55" s="0" t="n">
        <v>7936043.6481933</v>
      </c>
      <c r="H55" s="0" t="n">
        <v>23823291.9588136</v>
      </c>
      <c r="I55" s="0" t="n">
        <v>7924903.61155137</v>
      </c>
      <c r="J55" s="0" t="n">
        <v>2545525.00510716</v>
      </c>
      <c r="K55" s="0" t="n">
        <v>2469159.25495394</v>
      </c>
      <c r="L55" s="0" t="n">
        <v>5495131.87855558</v>
      </c>
      <c r="M55" s="0" t="n">
        <v>5186128.8714447</v>
      </c>
      <c r="N55" s="0" t="n">
        <v>5519652.93597173</v>
      </c>
      <c r="O55" s="0" t="n">
        <v>5209155.79167449</v>
      </c>
      <c r="P55" s="0" t="n">
        <v>424254.16751786</v>
      </c>
      <c r="Q55" s="0" t="n">
        <v>411526.542492324</v>
      </c>
    </row>
    <row r="56" customFormat="false" ht="12.8" hidden="false" customHeight="false" outlineLevel="0" collapsed="false">
      <c r="A56" s="0" t="n">
        <v>103</v>
      </c>
      <c r="B56" s="0" t="n">
        <v>32840284.9942336</v>
      </c>
      <c r="C56" s="0" t="n">
        <v>31496862.4278657</v>
      </c>
      <c r="D56" s="0" t="n">
        <v>32987728.9436147</v>
      </c>
      <c r="E56" s="0" t="n">
        <v>31635201.5167388</v>
      </c>
      <c r="F56" s="0" t="n">
        <v>23590060.6187012</v>
      </c>
      <c r="G56" s="0" t="n">
        <v>7906801.80916452</v>
      </c>
      <c r="H56" s="0" t="n">
        <v>23739331.813112</v>
      </c>
      <c r="I56" s="0" t="n">
        <v>7895869.70362686</v>
      </c>
      <c r="J56" s="0" t="n">
        <v>2650807.00788651</v>
      </c>
      <c r="K56" s="0" t="n">
        <v>2571282.79764991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33723117.7458847</v>
      </c>
      <c r="C57" s="0" t="n">
        <v>32342368.2675799</v>
      </c>
      <c r="D57" s="0" t="n">
        <v>33874688.0461896</v>
      </c>
      <c r="E57" s="0" t="n">
        <v>32484577.0844177</v>
      </c>
      <c r="F57" s="0" t="n">
        <v>24256537.2206967</v>
      </c>
      <c r="G57" s="0" t="n">
        <v>8085831.04688318</v>
      </c>
      <c r="H57" s="0" t="n">
        <v>24410019.1581876</v>
      </c>
      <c r="I57" s="0" t="n">
        <v>8074557.92623011</v>
      </c>
      <c r="J57" s="0" t="n">
        <v>2814329.71810091</v>
      </c>
      <c r="K57" s="0" t="n">
        <v>2729899.82655788</v>
      </c>
      <c r="L57" s="0" t="n">
        <v>5620885.74523231</v>
      </c>
      <c r="M57" s="0" t="n">
        <v>5305076.85053022</v>
      </c>
      <c r="N57" s="0" t="n">
        <v>5646121.63453141</v>
      </c>
      <c r="O57" s="0" t="n">
        <v>5328775.40828678</v>
      </c>
      <c r="P57" s="0" t="n">
        <v>469054.953016818</v>
      </c>
      <c r="Q57" s="0" t="n">
        <v>454983.304426313</v>
      </c>
    </row>
    <row r="58" customFormat="false" ht="12.8" hidden="false" customHeight="false" outlineLevel="0" collapsed="false">
      <c r="A58" s="0" t="n">
        <v>105</v>
      </c>
      <c r="B58" s="0" t="n">
        <v>33632102.3872447</v>
      </c>
      <c r="C58" s="0" t="n">
        <v>32255714.2758858</v>
      </c>
      <c r="D58" s="0" t="n">
        <v>33784296.0550527</v>
      </c>
      <c r="E58" s="0" t="n">
        <v>32398548.2397941</v>
      </c>
      <c r="F58" s="0" t="n">
        <v>24212793.0814497</v>
      </c>
      <c r="G58" s="0" t="n">
        <v>8042921.19443614</v>
      </c>
      <c r="H58" s="0" t="n">
        <v>24365600.5965123</v>
      </c>
      <c r="I58" s="0" t="n">
        <v>8032947.64328179</v>
      </c>
      <c r="J58" s="0" t="n">
        <v>2861228.34401272</v>
      </c>
      <c r="K58" s="0" t="n">
        <v>2775391.49369234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34196027.58861</v>
      </c>
      <c r="C59" s="0" t="n">
        <v>32796663.7632869</v>
      </c>
      <c r="D59" s="0" t="n">
        <v>34351041.6847913</v>
      </c>
      <c r="E59" s="0" t="n">
        <v>32942145.0827232</v>
      </c>
      <c r="F59" s="0" t="n">
        <v>24614688.8997129</v>
      </c>
      <c r="G59" s="0" t="n">
        <v>8181974.86357395</v>
      </c>
      <c r="H59" s="0" t="n">
        <v>24770306.6792488</v>
      </c>
      <c r="I59" s="0" t="n">
        <v>8171838.40347446</v>
      </c>
      <c r="J59" s="0" t="n">
        <v>2980906.32721978</v>
      </c>
      <c r="K59" s="0" t="n">
        <v>2891479.13740319</v>
      </c>
      <c r="L59" s="0" t="n">
        <v>5698866.51939077</v>
      </c>
      <c r="M59" s="0" t="n">
        <v>5378991.60204535</v>
      </c>
      <c r="N59" s="0" t="n">
        <v>5724682.79629432</v>
      </c>
      <c r="O59" s="0" t="n">
        <v>5403242.03758256</v>
      </c>
      <c r="P59" s="0" t="n">
        <v>496817.721203297</v>
      </c>
      <c r="Q59" s="0" t="n">
        <v>481913.189567198</v>
      </c>
    </row>
    <row r="60" customFormat="false" ht="12.8" hidden="false" customHeight="false" outlineLevel="0" collapsed="false">
      <c r="A60" s="0" t="n">
        <v>107</v>
      </c>
      <c r="B60" s="0" t="n">
        <v>34111015.5780285</v>
      </c>
      <c r="C60" s="0" t="n">
        <v>32714079.7320814</v>
      </c>
      <c r="D60" s="0" t="n">
        <v>34265370.1079539</v>
      </c>
      <c r="E60" s="0" t="n">
        <v>32858941.2737886</v>
      </c>
      <c r="F60" s="0" t="n">
        <v>24534272.963565</v>
      </c>
      <c r="G60" s="0" t="n">
        <v>8179806.76851639</v>
      </c>
      <c r="H60" s="0" t="n">
        <v>24689284.8770401</v>
      </c>
      <c r="I60" s="0" t="n">
        <v>8169656.39674849</v>
      </c>
      <c r="J60" s="0" t="n">
        <v>2991745.51702052</v>
      </c>
      <c r="K60" s="0" t="n">
        <v>2901993.15150991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34693373.4299609</v>
      </c>
      <c r="C61" s="0" t="n">
        <v>33272872.8670311</v>
      </c>
      <c r="D61" s="0" t="n">
        <v>34851142.1906638</v>
      </c>
      <c r="E61" s="0" t="n">
        <v>33420940.0966657</v>
      </c>
      <c r="F61" s="0" t="n">
        <v>24942969.7022077</v>
      </c>
      <c r="G61" s="0" t="n">
        <v>8329903.16482337</v>
      </c>
      <c r="H61" s="0" t="n">
        <v>25101351.5991481</v>
      </c>
      <c r="I61" s="0" t="n">
        <v>8319588.49751757</v>
      </c>
      <c r="J61" s="0" t="n">
        <v>3067277.46069355</v>
      </c>
      <c r="K61" s="0" t="n">
        <v>2975259.13687275</v>
      </c>
      <c r="L61" s="0" t="n">
        <v>5782876.86417438</v>
      </c>
      <c r="M61" s="0" t="n">
        <v>5458748.14026493</v>
      </c>
      <c r="N61" s="0" t="n">
        <v>5809151.82378683</v>
      </c>
      <c r="O61" s="0" t="n">
        <v>5483429.1103872</v>
      </c>
      <c r="P61" s="0" t="n">
        <v>511212.910115592</v>
      </c>
      <c r="Q61" s="0" t="n">
        <v>495876.522812124</v>
      </c>
    </row>
    <row r="62" customFormat="false" ht="12.8" hidden="false" customHeight="false" outlineLevel="0" collapsed="false">
      <c r="A62" s="0" t="n">
        <v>109</v>
      </c>
      <c r="B62" s="0" t="n">
        <v>34581716.5178543</v>
      </c>
      <c r="C62" s="0" t="n">
        <v>33163316.4487718</v>
      </c>
      <c r="D62" s="0" t="n">
        <v>34737876.6288516</v>
      </c>
      <c r="E62" s="0" t="n">
        <v>33309872.3514718</v>
      </c>
      <c r="F62" s="0" t="n">
        <v>24833565.3546131</v>
      </c>
      <c r="G62" s="0" t="n">
        <v>8329751.09415877</v>
      </c>
      <c r="H62" s="0" t="n">
        <v>24990387.6047092</v>
      </c>
      <c r="I62" s="0" t="n">
        <v>8319484.74676262</v>
      </c>
      <c r="J62" s="0" t="n">
        <v>3102759.9905366</v>
      </c>
      <c r="K62" s="0" t="n">
        <v>3009677.1908205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35255879.9008619</v>
      </c>
      <c r="C63" s="0" t="n">
        <v>33809552.0903327</v>
      </c>
      <c r="D63" s="0" t="n">
        <v>35413130.4753443</v>
      </c>
      <c r="E63" s="0" t="n">
        <v>33957129.3401401</v>
      </c>
      <c r="F63" s="0" t="n">
        <v>25319314.6743076</v>
      </c>
      <c r="G63" s="0" t="n">
        <v>8490237.41602504</v>
      </c>
      <c r="H63" s="0" t="n">
        <v>25477339.3175167</v>
      </c>
      <c r="I63" s="0" t="n">
        <v>8479790.02262344</v>
      </c>
      <c r="J63" s="0" t="n">
        <v>3213135.34463429</v>
      </c>
      <c r="K63" s="0" t="n">
        <v>3116741.28429527</v>
      </c>
      <c r="L63" s="0" t="n">
        <v>5876982.10526083</v>
      </c>
      <c r="M63" s="0" t="n">
        <v>5548206.26312876</v>
      </c>
      <c r="N63" s="0" t="n">
        <v>5903170.40947569</v>
      </c>
      <c r="O63" s="0" t="n">
        <v>5572805.77206298</v>
      </c>
      <c r="P63" s="0" t="n">
        <v>535522.557439049</v>
      </c>
      <c r="Q63" s="0" t="n">
        <v>519456.880715878</v>
      </c>
    </row>
    <row r="64" customFormat="false" ht="12.8" hidden="false" customHeight="false" outlineLevel="0" collapsed="false">
      <c r="A64" s="0" t="n">
        <v>111</v>
      </c>
      <c r="B64" s="0" t="n">
        <v>35209392.1665375</v>
      </c>
      <c r="C64" s="0" t="n">
        <v>33763964.5753122</v>
      </c>
      <c r="D64" s="0" t="n">
        <v>35368439.7882052</v>
      </c>
      <c r="E64" s="0" t="n">
        <v>33913264.7885572</v>
      </c>
      <c r="F64" s="0" t="n">
        <v>25303438.1687768</v>
      </c>
      <c r="G64" s="0" t="n">
        <v>8460526.40653537</v>
      </c>
      <c r="H64" s="0" t="n">
        <v>25461488.3877231</v>
      </c>
      <c r="I64" s="0" t="n">
        <v>8451776.40083412</v>
      </c>
      <c r="J64" s="0" t="n">
        <v>3299092.65363816</v>
      </c>
      <c r="K64" s="0" t="n">
        <v>3200119.87402902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35914715.9445104</v>
      </c>
      <c r="C65" s="0" t="n">
        <v>34438442.6693293</v>
      </c>
      <c r="D65" s="0" t="n">
        <v>36077975.8220901</v>
      </c>
      <c r="E65" s="0" t="n">
        <v>34591699.2031153</v>
      </c>
      <c r="F65" s="0" t="n">
        <v>25741168.3428002</v>
      </c>
      <c r="G65" s="0" t="n">
        <v>8697274.32652915</v>
      </c>
      <c r="H65" s="0" t="n">
        <v>25903311.7655536</v>
      </c>
      <c r="I65" s="0" t="n">
        <v>8688387.43756165</v>
      </c>
      <c r="J65" s="0" t="n">
        <v>3451860.64276073</v>
      </c>
      <c r="K65" s="0" t="n">
        <v>3348304.8234779</v>
      </c>
      <c r="L65" s="0" t="n">
        <v>5986320.68338727</v>
      </c>
      <c r="M65" s="0" t="n">
        <v>5652037.74804941</v>
      </c>
      <c r="N65" s="0" t="n">
        <v>6013511.16093789</v>
      </c>
      <c r="O65" s="0" t="n">
        <v>5677579.92048903</v>
      </c>
      <c r="P65" s="0" t="n">
        <v>575310.107126788</v>
      </c>
      <c r="Q65" s="0" t="n">
        <v>558050.803912984</v>
      </c>
    </row>
    <row r="66" customFormat="false" ht="12.8" hidden="false" customHeight="false" outlineLevel="0" collapsed="false">
      <c r="A66" s="0" t="n">
        <v>113</v>
      </c>
      <c r="B66" s="0" t="n">
        <v>35742981.7926781</v>
      </c>
      <c r="C66" s="0" t="n">
        <v>34274301.5002041</v>
      </c>
      <c r="D66" s="0" t="n">
        <v>35903802.5344785</v>
      </c>
      <c r="E66" s="0" t="n">
        <v>34425279.9470261</v>
      </c>
      <c r="F66" s="0" t="n">
        <v>25622083.7981203</v>
      </c>
      <c r="G66" s="0" t="n">
        <v>8652217.70208377</v>
      </c>
      <c r="H66" s="0" t="n">
        <v>25781457.6590517</v>
      </c>
      <c r="I66" s="0" t="n">
        <v>8643822.28797439</v>
      </c>
      <c r="J66" s="0" t="n">
        <v>3595131.30418382</v>
      </c>
      <c r="K66" s="0" t="n">
        <v>3487277.3650583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36384936.4708717</v>
      </c>
      <c r="C67" s="0" t="n">
        <v>34890250.5551417</v>
      </c>
      <c r="D67" s="0" t="n">
        <v>36547942.3442227</v>
      </c>
      <c r="E67" s="0" t="n">
        <v>35043277.1531306</v>
      </c>
      <c r="F67" s="0" t="n">
        <v>26063062.1370727</v>
      </c>
      <c r="G67" s="0" t="n">
        <v>8827188.41806905</v>
      </c>
      <c r="H67" s="0" t="n">
        <v>26224710.5603939</v>
      </c>
      <c r="I67" s="0" t="n">
        <v>8818566.59273662</v>
      </c>
      <c r="J67" s="0" t="n">
        <v>3722209.6295163</v>
      </c>
      <c r="K67" s="0" t="n">
        <v>3610543.34063081</v>
      </c>
      <c r="L67" s="0" t="n">
        <v>6061857.7375239</v>
      </c>
      <c r="M67" s="0" t="n">
        <v>5723635.93430982</v>
      </c>
      <c r="N67" s="0" t="n">
        <v>6089007.59095436</v>
      </c>
      <c r="O67" s="0" t="n">
        <v>5749141.58457554</v>
      </c>
      <c r="P67" s="0" t="n">
        <v>620368.27158605</v>
      </c>
      <c r="Q67" s="0" t="n">
        <v>601757.223438468</v>
      </c>
    </row>
    <row r="68" customFormat="false" ht="12.8" hidden="false" customHeight="false" outlineLevel="0" collapsed="false">
      <c r="A68" s="0" t="n">
        <v>115</v>
      </c>
      <c r="B68" s="0" t="n">
        <v>36233067.8601746</v>
      </c>
      <c r="C68" s="0" t="n">
        <v>34744978.0230209</v>
      </c>
      <c r="D68" s="0" t="n">
        <v>36397947.7538133</v>
      </c>
      <c r="E68" s="0" t="n">
        <v>34899806.9084222</v>
      </c>
      <c r="F68" s="0" t="n">
        <v>25962932.5347586</v>
      </c>
      <c r="G68" s="0" t="n">
        <v>8782045.48826234</v>
      </c>
      <c r="H68" s="0" t="n">
        <v>26125082.1214947</v>
      </c>
      <c r="I68" s="0" t="n">
        <v>8774724.78692756</v>
      </c>
      <c r="J68" s="0" t="n">
        <v>3797788.2600544</v>
      </c>
      <c r="K68" s="0" t="n">
        <v>3683854.61225277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36803740.1178357</v>
      </c>
      <c r="C69" s="0" t="n">
        <v>35291591.4637476</v>
      </c>
      <c r="D69" s="0" t="n">
        <v>36971543.0637025</v>
      </c>
      <c r="E69" s="0" t="n">
        <v>35449165.6910815</v>
      </c>
      <c r="F69" s="0" t="n">
        <v>26355433.0985542</v>
      </c>
      <c r="G69" s="0" t="n">
        <v>8936158.36519344</v>
      </c>
      <c r="H69" s="0" t="n">
        <v>26520435.6558299</v>
      </c>
      <c r="I69" s="0" t="n">
        <v>8928730.0352516</v>
      </c>
      <c r="J69" s="0" t="n">
        <v>3911008.34213275</v>
      </c>
      <c r="K69" s="0" t="n">
        <v>3793678.09186876</v>
      </c>
      <c r="L69" s="0" t="n">
        <v>6129290.10972778</v>
      </c>
      <c r="M69" s="0" t="n">
        <v>5787320.97749982</v>
      </c>
      <c r="N69" s="0" t="n">
        <v>6157246.40614063</v>
      </c>
      <c r="O69" s="0" t="n">
        <v>5813592.32327136</v>
      </c>
      <c r="P69" s="0" t="n">
        <v>651834.723688791</v>
      </c>
      <c r="Q69" s="0" t="n">
        <v>632279.681978127</v>
      </c>
    </row>
    <row r="70" customFormat="false" ht="12.8" hidden="false" customHeight="false" outlineLevel="0" collapsed="false">
      <c r="A70" s="0" t="n">
        <v>117</v>
      </c>
      <c r="B70" s="0" t="n">
        <v>36582570.0055853</v>
      </c>
      <c r="C70" s="0" t="n">
        <v>35080504.8273688</v>
      </c>
      <c r="D70" s="0" t="n">
        <v>36746056.6111349</v>
      </c>
      <c r="E70" s="0" t="n">
        <v>35234022.0636572</v>
      </c>
      <c r="F70" s="0" t="n">
        <v>26208669.6923013</v>
      </c>
      <c r="G70" s="0" t="n">
        <v>8871835.13506744</v>
      </c>
      <c r="H70" s="0" t="n">
        <v>26369589.3177017</v>
      </c>
      <c r="I70" s="0" t="n">
        <v>8864432.74595549</v>
      </c>
      <c r="J70" s="0" t="n">
        <v>3954594.37153101</v>
      </c>
      <c r="K70" s="0" t="n">
        <v>3835956.54038508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37136065.4261564</v>
      </c>
      <c r="C71" s="0" t="n">
        <v>35611942.328771</v>
      </c>
      <c r="D71" s="0" t="n">
        <v>37298375.6318638</v>
      </c>
      <c r="E71" s="0" t="n">
        <v>35764351.7187694</v>
      </c>
      <c r="F71" s="0" t="n">
        <v>26571287.8679408</v>
      </c>
      <c r="G71" s="0" t="n">
        <v>9040654.46083017</v>
      </c>
      <c r="H71" s="0" t="n">
        <v>26731188.3853064</v>
      </c>
      <c r="I71" s="0" t="n">
        <v>9033163.33346302</v>
      </c>
      <c r="J71" s="0" t="n">
        <v>4083084.17122262</v>
      </c>
      <c r="K71" s="0" t="n">
        <v>3960591.64608594</v>
      </c>
      <c r="L71" s="0" t="n">
        <v>6182502.67607049</v>
      </c>
      <c r="M71" s="0" t="n">
        <v>5837463.71272633</v>
      </c>
      <c r="N71" s="0" t="n">
        <v>6209543.29957144</v>
      </c>
      <c r="O71" s="0" t="n">
        <v>5862874.13380128</v>
      </c>
      <c r="P71" s="0" t="n">
        <v>680514.028537104</v>
      </c>
      <c r="Q71" s="0" t="n">
        <v>660098.607680991</v>
      </c>
    </row>
    <row r="72" customFormat="false" ht="12.8" hidden="false" customHeight="false" outlineLevel="0" collapsed="false">
      <c r="A72" s="0" t="n">
        <v>119</v>
      </c>
      <c r="B72" s="0" t="n">
        <v>37068210.7174251</v>
      </c>
      <c r="C72" s="0" t="n">
        <v>35545614.8647864</v>
      </c>
      <c r="D72" s="0" t="n">
        <v>37229120.2305739</v>
      </c>
      <c r="E72" s="0" t="n">
        <v>35696709.5110394</v>
      </c>
      <c r="F72" s="0" t="n">
        <v>26493204.1886825</v>
      </c>
      <c r="G72" s="0" t="n">
        <v>9052410.67610395</v>
      </c>
      <c r="H72" s="0" t="n">
        <v>26651734.4795296</v>
      </c>
      <c r="I72" s="0" t="n">
        <v>9044975.03150983</v>
      </c>
      <c r="J72" s="0" t="n">
        <v>4149754.07364519</v>
      </c>
      <c r="K72" s="0" t="n">
        <v>4025261.45143583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37679130.4142192</v>
      </c>
      <c r="C73" s="0" t="n">
        <v>36129862.1537522</v>
      </c>
      <c r="D73" s="0" t="n">
        <v>37849738.9257691</v>
      </c>
      <c r="E73" s="0" t="n">
        <v>36290234.8546494</v>
      </c>
      <c r="F73" s="0" t="n">
        <v>26870102.0117676</v>
      </c>
      <c r="G73" s="0" t="n">
        <v>9259760.14198454</v>
      </c>
      <c r="H73" s="0" t="n">
        <v>27030475.2073164</v>
      </c>
      <c r="I73" s="0" t="n">
        <v>9259759.64733293</v>
      </c>
      <c r="J73" s="0" t="n">
        <v>4290649.96679511</v>
      </c>
      <c r="K73" s="0" t="n">
        <v>4161930.46779126</v>
      </c>
      <c r="L73" s="0" t="n">
        <v>6269789.51509393</v>
      </c>
      <c r="M73" s="0" t="n">
        <v>5919612.44575475</v>
      </c>
      <c r="N73" s="0" t="n">
        <v>6298224.39113953</v>
      </c>
      <c r="O73" s="0" t="n">
        <v>5946344.31045349</v>
      </c>
      <c r="P73" s="0" t="n">
        <v>715108.327799186</v>
      </c>
      <c r="Q73" s="0" t="n">
        <v>693655.07796521</v>
      </c>
    </row>
    <row r="74" customFormat="false" ht="12.8" hidden="false" customHeight="false" outlineLevel="0" collapsed="false">
      <c r="A74" s="0" t="n">
        <v>121</v>
      </c>
      <c r="B74" s="0" t="n">
        <v>37533067.5263546</v>
      </c>
      <c r="C74" s="0" t="n">
        <v>35988966.7230506</v>
      </c>
      <c r="D74" s="0" t="n">
        <v>37700479.1288211</v>
      </c>
      <c r="E74" s="0" t="n">
        <v>36146334.3241423</v>
      </c>
      <c r="F74" s="0" t="n">
        <v>26703045.1513191</v>
      </c>
      <c r="G74" s="0" t="n">
        <v>9285921.57173158</v>
      </c>
      <c r="H74" s="0" t="n">
        <v>26860413.2433796</v>
      </c>
      <c r="I74" s="0" t="n">
        <v>9285921.08076277</v>
      </c>
      <c r="J74" s="0" t="n">
        <v>4390430.88049947</v>
      </c>
      <c r="K74" s="0" t="n">
        <v>4258717.95408448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38318367.0320462</v>
      </c>
      <c r="C75" s="0" t="n">
        <v>36742531.9790491</v>
      </c>
      <c r="D75" s="0" t="n">
        <v>38486542.2958612</v>
      </c>
      <c r="E75" s="0" t="n">
        <v>36900618.4031243</v>
      </c>
      <c r="F75" s="0" t="n">
        <v>27275869.7851585</v>
      </c>
      <c r="G75" s="0" t="n">
        <v>9466662.1938906</v>
      </c>
      <c r="H75" s="0" t="n">
        <v>27433956.7078772</v>
      </c>
      <c r="I75" s="0" t="n">
        <v>9466661.6952471</v>
      </c>
      <c r="J75" s="0" t="n">
        <v>4604578.18102141</v>
      </c>
      <c r="K75" s="0" t="n">
        <v>4466440.83559077</v>
      </c>
      <c r="L75" s="0" t="n">
        <v>6373320.26414813</v>
      </c>
      <c r="M75" s="0" t="n">
        <v>6017285.78593007</v>
      </c>
      <c r="N75" s="0" t="n">
        <v>6401349.7719629</v>
      </c>
      <c r="O75" s="0" t="n">
        <v>6043636.73109047</v>
      </c>
      <c r="P75" s="0" t="n">
        <v>767429.696836902</v>
      </c>
      <c r="Q75" s="0" t="n">
        <v>744406.805931795</v>
      </c>
    </row>
    <row r="76" customFormat="false" ht="12.8" hidden="false" customHeight="false" outlineLevel="0" collapsed="false">
      <c r="A76" s="0" t="n">
        <v>123</v>
      </c>
      <c r="B76" s="0" t="n">
        <v>37945856.299745</v>
      </c>
      <c r="C76" s="0" t="n">
        <v>36386612.1072561</v>
      </c>
      <c r="D76" s="0" t="n">
        <v>38109016.4292503</v>
      </c>
      <c r="E76" s="0" t="n">
        <v>36539984.2926649</v>
      </c>
      <c r="F76" s="0" t="n">
        <v>27007540.2953636</v>
      </c>
      <c r="G76" s="0" t="n">
        <v>9379071.81189252</v>
      </c>
      <c r="H76" s="0" t="n">
        <v>27160912.9757222</v>
      </c>
      <c r="I76" s="0" t="n">
        <v>9379071.31694267</v>
      </c>
      <c r="J76" s="0" t="n">
        <v>4617881.79716911</v>
      </c>
      <c r="K76" s="0" t="n">
        <v>4479345.34325403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38617378.3137403</v>
      </c>
      <c r="C77" s="0" t="n">
        <v>37031051.6223848</v>
      </c>
      <c r="D77" s="0" t="n">
        <v>38782549.5836956</v>
      </c>
      <c r="E77" s="0" t="n">
        <v>37186311.7895146</v>
      </c>
      <c r="F77" s="0" t="n">
        <v>27501092.0835381</v>
      </c>
      <c r="G77" s="0" t="n">
        <v>9529959.53884674</v>
      </c>
      <c r="H77" s="0" t="n">
        <v>27656352.7536569</v>
      </c>
      <c r="I77" s="0" t="n">
        <v>9529959.03585772</v>
      </c>
      <c r="J77" s="0" t="n">
        <v>4816598.58454526</v>
      </c>
      <c r="K77" s="0" t="n">
        <v>4672100.6270089</v>
      </c>
      <c r="L77" s="0" t="n">
        <v>6423121.11661131</v>
      </c>
      <c r="M77" s="0" t="n">
        <v>6064893.26537852</v>
      </c>
      <c r="N77" s="0" t="n">
        <v>6450649.51503857</v>
      </c>
      <c r="O77" s="0" t="n">
        <v>6090773.29421159</v>
      </c>
      <c r="P77" s="0" t="n">
        <v>802766.430757544</v>
      </c>
      <c r="Q77" s="0" t="n">
        <v>778683.437834817</v>
      </c>
    </row>
    <row r="78" customFormat="false" ht="12.8" hidden="false" customHeight="false" outlineLevel="0" collapsed="false">
      <c r="A78" s="0" t="n">
        <v>125</v>
      </c>
      <c r="B78" s="0" t="n">
        <v>38452944.6758312</v>
      </c>
      <c r="C78" s="0" t="n">
        <v>36873222.273315</v>
      </c>
      <c r="D78" s="0" t="n">
        <v>38613074.051158</v>
      </c>
      <c r="E78" s="0" t="n">
        <v>37023741.8829144</v>
      </c>
      <c r="F78" s="0" t="n">
        <v>27284599.8115278</v>
      </c>
      <c r="G78" s="0" t="n">
        <v>9588622.46178718</v>
      </c>
      <c r="H78" s="0" t="n">
        <v>27435119.9203714</v>
      </c>
      <c r="I78" s="0" t="n">
        <v>9588621.96254304</v>
      </c>
      <c r="J78" s="0" t="n">
        <v>4961246.40375711</v>
      </c>
      <c r="K78" s="0" t="n">
        <v>4812409.0116444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39105466.5102942</v>
      </c>
      <c r="C79" s="0" t="n">
        <v>37499405.2904049</v>
      </c>
      <c r="D79" s="0" t="n">
        <v>39266885.5752804</v>
      </c>
      <c r="E79" s="0" t="n">
        <v>37651138.1978715</v>
      </c>
      <c r="F79" s="0" t="n">
        <v>27704994.0957426</v>
      </c>
      <c r="G79" s="0" t="n">
        <v>9794411.19466232</v>
      </c>
      <c r="H79" s="0" t="n">
        <v>27856727.5096224</v>
      </c>
      <c r="I79" s="0" t="n">
        <v>9794410.68824909</v>
      </c>
      <c r="J79" s="0" t="n">
        <v>5065299.25612822</v>
      </c>
      <c r="K79" s="0" t="n">
        <v>4913340.27844437</v>
      </c>
      <c r="L79" s="0" t="n">
        <v>6505829.6494399</v>
      </c>
      <c r="M79" s="0" t="n">
        <v>6144495.4788417</v>
      </c>
      <c r="N79" s="0" t="n">
        <v>6532732.64721767</v>
      </c>
      <c r="O79" s="0" t="n">
        <v>6169787.38688413</v>
      </c>
      <c r="P79" s="0" t="n">
        <v>844216.542688036</v>
      </c>
      <c r="Q79" s="0" t="n">
        <v>818890.046407395</v>
      </c>
    </row>
    <row r="80" customFormat="false" ht="12.8" hidden="false" customHeight="false" outlineLevel="0" collapsed="false">
      <c r="A80" s="0" t="n">
        <v>127</v>
      </c>
      <c r="B80" s="0" t="n">
        <v>38766956.0065821</v>
      </c>
      <c r="C80" s="0" t="n">
        <v>37176447.7332629</v>
      </c>
      <c r="D80" s="0" t="n">
        <v>38926033.1816987</v>
      </c>
      <c r="E80" s="0" t="n">
        <v>37325978.6026614</v>
      </c>
      <c r="F80" s="0" t="n">
        <v>27499544.3706263</v>
      </c>
      <c r="G80" s="0" t="n">
        <v>9676903.36263659</v>
      </c>
      <c r="H80" s="0" t="n">
        <v>27649075.7318314</v>
      </c>
      <c r="I80" s="0" t="n">
        <v>9676902.87083001</v>
      </c>
      <c r="J80" s="0" t="n">
        <v>5118484.18099278</v>
      </c>
      <c r="K80" s="0" t="n">
        <v>4964929.655563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39346436.5873339</v>
      </c>
      <c r="C81" s="0" t="n">
        <v>37732630.6591547</v>
      </c>
      <c r="D81" s="0" t="n">
        <v>39504758.4571054</v>
      </c>
      <c r="E81" s="0" t="n">
        <v>37881451.519722</v>
      </c>
      <c r="F81" s="0" t="n">
        <v>27838192.6433275</v>
      </c>
      <c r="G81" s="0" t="n">
        <v>9894438.01582719</v>
      </c>
      <c r="H81" s="0" t="n">
        <v>27987014.0021034</v>
      </c>
      <c r="I81" s="0" t="n">
        <v>9894437.51761858</v>
      </c>
      <c r="J81" s="0" t="n">
        <v>5249582.95817082</v>
      </c>
      <c r="K81" s="0" t="n">
        <v>5092095.46942569</v>
      </c>
      <c r="L81" s="0" t="n">
        <v>6543397.56956338</v>
      </c>
      <c r="M81" s="0" t="n">
        <v>6179936.87735908</v>
      </c>
      <c r="N81" s="0" t="n">
        <v>6569784.24696892</v>
      </c>
      <c r="O81" s="0" t="n">
        <v>6204743.3358949</v>
      </c>
      <c r="P81" s="0" t="n">
        <v>874930.493028469</v>
      </c>
      <c r="Q81" s="0" t="n">
        <v>848682.578237615</v>
      </c>
    </row>
    <row r="82" customFormat="false" ht="12.8" hidden="false" customHeight="false" outlineLevel="0" collapsed="false">
      <c r="A82" s="0" t="n">
        <v>129</v>
      </c>
      <c r="B82" s="0" t="n">
        <v>39229986.848524</v>
      </c>
      <c r="C82" s="0" t="n">
        <v>37620885.206077</v>
      </c>
      <c r="D82" s="0" t="n">
        <v>39385931.7285111</v>
      </c>
      <c r="E82" s="0" t="n">
        <v>37767471.7349981</v>
      </c>
      <c r="F82" s="0" t="n">
        <v>27699426.971529</v>
      </c>
      <c r="G82" s="0" t="n">
        <v>9921458.23454807</v>
      </c>
      <c r="H82" s="0" t="n">
        <v>27846013.9949493</v>
      </c>
      <c r="I82" s="0" t="n">
        <v>9921457.74004875</v>
      </c>
      <c r="J82" s="0" t="n">
        <v>5342577.09425677</v>
      </c>
      <c r="K82" s="0" t="n">
        <v>5182299.78142907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39966463.2633032</v>
      </c>
      <c r="C83" s="0" t="n">
        <v>38326882.4516063</v>
      </c>
      <c r="D83" s="0" t="n">
        <v>40121514.8725869</v>
      </c>
      <c r="E83" s="0" t="n">
        <v>38472629.5620732</v>
      </c>
      <c r="F83" s="0" t="n">
        <v>28081704.107952</v>
      </c>
      <c r="G83" s="0" t="n">
        <v>10245178.3436543</v>
      </c>
      <c r="H83" s="0" t="n">
        <v>28227451.7216651</v>
      </c>
      <c r="I83" s="0" t="n">
        <v>10245177.840408</v>
      </c>
      <c r="J83" s="0" t="n">
        <v>5449712.68378556</v>
      </c>
      <c r="K83" s="0" t="n">
        <v>5286221.30327199</v>
      </c>
      <c r="L83" s="0" t="n">
        <v>6646232.03205906</v>
      </c>
      <c r="M83" s="0" t="n">
        <v>6277683.01216962</v>
      </c>
      <c r="N83" s="0" t="n">
        <v>6672073.71831205</v>
      </c>
      <c r="O83" s="0" t="n">
        <v>6301977.31731339</v>
      </c>
      <c r="P83" s="0" t="n">
        <v>908285.447297593</v>
      </c>
      <c r="Q83" s="0" t="n">
        <v>881036.883878665</v>
      </c>
    </row>
    <row r="84" customFormat="false" ht="12.8" hidden="false" customHeight="false" outlineLevel="0" collapsed="false">
      <c r="A84" s="0" t="n">
        <v>131</v>
      </c>
      <c r="B84" s="0" t="n">
        <v>39689087.2207864</v>
      </c>
      <c r="C84" s="0" t="n">
        <v>38061386.1362946</v>
      </c>
      <c r="D84" s="0" t="n">
        <v>39841559.3246558</v>
      </c>
      <c r="E84" s="0" t="n">
        <v>38204707.7194624</v>
      </c>
      <c r="F84" s="0" t="n">
        <v>27893860.7937448</v>
      </c>
      <c r="G84" s="0" t="n">
        <v>10167525.3425498</v>
      </c>
      <c r="H84" s="0" t="n">
        <v>28037182.8764311</v>
      </c>
      <c r="I84" s="0" t="n">
        <v>10167524.8430313</v>
      </c>
      <c r="J84" s="0" t="n">
        <v>5488896.07143435</v>
      </c>
      <c r="K84" s="0" t="n">
        <v>5324229.18929132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40449885.4782681</v>
      </c>
      <c r="C85" s="0" t="n">
        <v>38791730.6037177</v>
      </c>
      <c r="D85" s="0" t="n">
        <v>40603766.8971614</v>
      </c>
      <c r="E85" s="0" t="n">
        <v>38936377.0221147</v>
      </c>
      <c r="F85" s="0" t="n">
        <v>28372682.7831431</v>
      </c>
      <c r="G85" s="0" t="n">
        <v>10419047.8205746</v>
      </c>
      <c r="H85" s="0" t="n">
        <v>28517329.7160392</v>
      </c>
      <c r="I85" s="0" t="n">
        <v>10419047.3060755</v>
      </c>
      <c r="J85" s="0" t="n">
        <v>5725089.81382499</v>
      </c>
      <c r="K85" s="0" t="n">
        <v>5553337.11941024</v>
      </c>
      <c r="L85" s="0" t="n">
        <v>6726109.33870826</v>
      </c>
      <c r="M85" s="0" t="n">
        <v>6353826.065234</v>
      </c>
      <c r="N85" s="0" t="n">
        <v>6751755.86679283</v>
      </c>
      <c r="O85" s="0" t="n">
        <v>6377938.05638475</v>
      </c>
      <c r="P85" s="0" t="n">
        <v>954181.635637499</v>
      </c>
      <c r="Q85" s="0" t="n">
        <v>925556.186568374</v>
      </c>
    </row>
    <row r="86" customFormat="false" ht="12.8" hidden="false" customHeight="false" outlineLevel="0" collapsed="false">
      <c r="A86" s="0" t="n">
        <v>133</v>
      </c>
      <c r="B86" s="0" t="n">
        <v>40146150.4237898</v>
      </c>
      <c r="C86" s="0" t="n">
        <v>38501008.8744987</v>
      </c>
      <c r="D86" s="0" t="n">
        <v>40295654.8426243</v>
      </c>
      <c r="E86" s="0" t="n">
        <v>38641537.0973264</v>
      </c>
      <c r="F86" s="0" t="n">
        <v>28131735.3007378</v>
      </c>
      <c r="G86" s="0" t="n">
        <v>10369273.5737609</v>
      </c>
      <c r="H86" s="0" t="n">
        <v>28272264.0343102</v>
      </c>
      <c r="I86" s="0" t="n">
        <v>10369273.0630162</v>
      </c>
      <c r="J86" s="0" t="n">
        <v>5735037.95008521</v>
      </c>
      <c r="K86" s="0" t="n">
        <v>5562986.81158265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40749989.0029479</v>
      </c>
      <c r="C87" s="0" t="n">
        <v>39081256.7263876</v>
      </c>
      <c r="D87" s="0" t="n">
        <v>40900159.6810103</v>
      </c>
      <c r="E87" s="0" t="n">
        <v>39222411.7690308</v>
      </c>
      <c r="F87" s="0" t="n">
        <v>28562407.7661322</v>
      </c>
      <c r="G87" s="0" t="n">
        <v>10518848.9602554</v>
      </c>
      <c r="H87" s="0" t="n">
        <v>28703563.3263414</v>
      </c>
      <c r="I87" s="0" t="n">
        <v>10518848.4426894</v>
      </c>
      <c r="J87" s="0" t="n">
        <v>5869635.38520728</v>
      </c>
      <c r="K87" s="0" t="n">
        <v>5693546.32365106</v>
      </c>
      <c r="L87" s="0" t="n">
        <v>6776467.84438263</v>
      </c>
      <c r="M87" s="0" t="n">
        <v>6402251.34116583</v>
      </c>
      <c r="N87" s="0" t="n">
        <v>6801495.33421298</v>
      </c>
      <c r="O87" s="0" t="n">
        <v>6425781.49164113</v>
      </c>
      <c r="P87" s="0" t="n">
        <v>978272.564201213</v>
      </c>
      <c r="Q87" s="0" t="n">
        <v>948924.387275177</v>
      </c>
    </row>
    <row r="88" customFormat="false" ht="12.8" hidden="false" customHeight="false" outlineLevel="0" collapsed="false">
      <c r="A88" s="0" t="n">
        <v>135</v>
      </c>
      <c r="B88" s="0" t="n">
        <v>40467365.348397</v>
      </c>
      <c r="C88" s="0" t="n">
        <v>38810577.6510396</v>
      </c>
      <c r="D88" s="0" t="n">
        <v>40614274.1453766</v>
      </c>
      <c r="E88" s="0" t="n">
        <v>38948657.9210109</v>
      </c>
      <c r="F88" s="0" t="n">
        <v>28348108.5425625</v>
      </c>
      <c r="G88" s="0" t="n">
        <v>10462469.1084771</v>
      </c>
      <c r="H88" s="0" t="n">
        <v>28486189.329721</v>
      </c>
      <c r="I88" s="0" t="n">
        <v>10462468.5912899</v>
      </c>
      <c r="J88" s="0" t="n">
        <v>5853973.15601496</v>
      </c>
      <c r="K88" s="0" t="n">
        <v>5678353.96133451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41142441.3785054</v>
      </c>
      <c r="C89" s="0" t="n">
        <v>39459140.6251606</v>
      </c>
      <c r="D89" s="0" t="n">
        <v>41287177.0973285</v>
      </c>
      <c r="E89" s="0" t="n">
        <v>39595178.5207229</v>
      </c>
      <c r="F89" s="0" t="n">
        <v>28814288.0457485</v>
      </c>
      <c r="G89" s="0" t="n">
        <v>10644852.5794121</v>
      </c>
      <c r="H89" s="0" t="n">
        <v>28950326.4654421</v>
      </c>
      <c r="I89" s="0" t="n">
        <v>10644852.0552808</v>
      </c>
      <c r="J89" s="0" t="n">
        <v>6054362.6425272</v>
      </c>
      <c r="K89" s="0" t="n">
        <v>5872731.76325138</v>
      </c>
      <c r="L89" s="0" t="n">
        <v>6841551.51945111</v>
      </c>
      <c r="M89" s="0" t="n">
        <v>6464510.06684431</v>
      </c>
      <c r="N89" s="0" t="n">
        <v>6865671.71369975</v>
      </c>
      <c r="O89" s="0" t="n">
        <v>6487187.41826426</v>
      </c>
      <c r="P89" s="0" t="n">
        <v>1009060.4404212</v>
      </c>
      <c r="Q89" s="0" t="n">
        <v>978788.627208564</v>
      </c>
    </row>
    <row r="90" customFormat="false" ht="12.8" hidden="false" customHeight="false" outlineLevel="0" collapsed="false">
      <c r="A90" s="0" t="n">
        <v>137</v>
      </c>
      <c r="B90" s="0" t="n">
        <v>41018743.816006</v>
      </c>
      <c r="C90" s="0" t="n">
        <v>39341468.7672951</v>
      </c>
      <c r="D90" s="0" t="n">
        <v>41161772.5182412</v>
      </c>
      <c r="E90" s="0" t="n">
        <v>39475902.434531</v>
      </c>
      <c r="F90" s="0" t="n">
        <v>28740996.5920661</v>
      </c>
      <c r="G90" s="0" t="n">
        <v>10600472.175229</v>
      </c>
      <c r="H90" s="0" t="n">
        <v>28875430.7794264</v>
      </c>
      <c r="I90" s="0" t="n">
        <v>10600471.6551046</v>
      </c>
      <c r="J90" s="0" t="n">
        <v>6170690.59062572</v>
      </c>
      <c r="K90" s="0" t="n">
        <v>5985569.87290695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41791588.6333137</v>
      </c>
      <c r="C91" s="0" t="n">
        <v>40084598.8185539</v>
      </c>
      <c r="D91" s="0" t="n">
        <v>41935920.8987188</v>
      </c>
      <c r="E91" s="0" t="n">
        <v>40220257.8175539</v>
      </c>
      <c r="F91" s="0" t="n">
        <v>29343209.6399497</v>
      </c>
      <c r="G91" s="0" t="n">
        <v>10741389.1786042</v>
      </c>
      <c r="H91" s="0" t="n">
        <v>29478869.1574039</v>
      </c>
      <c r="I91" s="0" t="n">
        <v>10741388.6601501</v>
      </c>
      <c r="J91" s="0" t="n">
        <v>6406629.50181103</v>
      </c>
      <c r="K91" s="0" t="n">
        <v>6214430.6167567</v>
      </c>
      <c r="L91" s="0" t="n">
        <v>6950185.99452179</v>
      </c>
      <c r="M91" s="0" t="n">
        <v>6568476.81094635</v>
      </c>
      <c r="N91" s="0" t="n">
        <v>6974239.00852888</v>
      </c>
      <c r="O91" s="0" t="n">
        <v>6591091.07441812</v>
      </c>
      <c r="P91" s="0" t="n">
        <v>1067771.58363517</v>
      </c>
      <c r="Q91" s="0" t="n">
        <v>1035738.43612612</v>
      </c>
    </row>
    <row r="92" customFormat="false" ht="12.8" hidden="false" customHeight="false" outlineLevel="0" collapsed="false">
      <c r="A92" s="0" t="n">
        <v>139</v>
      </c>
      <c r="B92" s="0" t="n">
        <v>41495269.2705471</v>
      </c>
      <c r="C92" s="0" t="n">
        <v>39802895.5414007</v>
      </c>
      <c r="D92" s="0" t="n">
        <v>41637460.6129935</v>
      </c>
      <c r="E92" s="0" t="n">
        <v>39936542.1244489</v>
      </c>
      <c r="F92" s="0" t="n">
        <v>29189556.8128864</v>
      </c>
      <c r="G92" s="0" t="n">
        <v>10613338.7285144</v>
      </c>
      <c r="H92" s="0" t="n">
        <v>29323203.9105483</v>
      </c>
      <c r="I92" s="0" t="n">
        <v>10613338.2139006</v>
      </c>
      <c r="J92" s="0" t="n">
        <v>6466781.01376642</v>
      </c>
      <c r="K92" s="0" t="n">
        <v>6272777.58335343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42168982.9459449</v>
      </c>
      <c r="C93" s="0" t="n">
        <v>40451078.5730305</v>
      </c>
      <c r="D93" s="0" t="n">
        <v>42312100.573608</v>
      </c>
      <c r="E93" s="0" t="n">
        <v>40585599.6855901</v>
      </c>
      <c r="F93" s="0" t="n">
        <v>29725781.6229026</v>
      </c>
      <c r="G93" s="0" t="n">
        <v>10725296.9501278</v>
      </c>
      <c r="H93" s="0" t="n">
        <v>29860303.3296106</v>
      </c>
      <c r="I93" s="0" t="n">
        <v>10725296.3559795</v>
      </c>
      <c r="J93" s="0" t="n">
        <v>6605804.69356669</v>
      </c>
      <c r="K93" s="0" t="n">
        <v>6407630.55275969</v>
      </c>
      <c r="L93" s="0" t="n">
        <v>7013226.22288629</v>
      </c>
      <c r="M93" s="0" t="n">
        <v>6629288.06242325</v>
      </c>
      <c r="N93" s="0" t="n">
        <v>7037077.48397843</v>
      </c>
      <c r="O93" s="0" t="n">
        <v>6651715.39031095</v>
      </c>
      <c r="P93" s="0" t="n">
        <v>1100967.44892778</v>
      </c>
      <c r="Q93" s="0" t="n">
        <v>1067938.42545995</v>
      </c>
    </row>
    <row r="94" customFormat="false" ht="12.8" hidden="false" customHeight="false" outlineLevel="0" collapsed="false">
      <c r="A94" s="0" t="n">
        <v>141</v>
      </c>
      <c r="B94" s="0" t="n">
        <v>41930165.2409961</v>
      </c>
      <c r="C94" s="0" t="n">
        <v>40222587.8197884</v>
      </c>
      <c r="D94" s="0" t="n">
        <v>42071463.2658915</v>
      </c>
      <c r="E94" s="0" t="n">
        <v>40355398.5761595</v>
      </c>
      <c r="F94" s="0" t="n">
        <v>29543876.9996303</v>
      </c>
      <c r="G94" s="0" t="n">
        <v>10678710.8201581</v>
      </c>
      <c r="H94" s="0" t="n">
        <v>29676688.4823714</v>
      </c>
      <c r="I94" s="0" t="n">
        <v>10678710.0937881</v>
      </c>
      <c r="J94" s="0" t="n">
        <v>6613408.34404131</v>
      </c>
      <c r="K94" s="0" t="n">
        <v>6415006.09372007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42531237.5593161</v>
      </c>
      <c r="C95" s="0" t="n">
        <v>40798526.5708179</v>
      </c>
      <c r="D95" s="0" t="n">
        <v>42673791.5952858</v>
      </c>
      <c r="E95" s="0" t="n">
        <v>40932517.869259</v>
      </c>
      <c r="F95" s="0" t="n">
        <v>29985164.2696256</v>
      </c>
      <c r="G95" s="0" t="n">
        <v>10813362.3011923</v>
      </c>
      <c r="H95" s="0" t="n">
        <v>30119156.3026593</v>
      </c>
      <c r="I95" s="0" t="n">
        <v>10813361.5665997</v>
      </c>
      <c r="J95" s="0" t="n">
        <v>6750104.49934648</v>
      </c>
      <c r="K95" s="0" t="n">
        <v>6547601.36436609</v>
      </c>
      <c r="L95" s="0" t="n">
        <v>7071633.24204738</v>
      </c>
      <c r="M95" s="0" t="n">
        <v>6683987.42435467</v>
      </c>
      <c r="N95" s="0" t="n">
        <v>7095390.56446602</v>
      </c>
      <c r="O95" s="0" t="n">
        <v>6706325.9925429</v>
      </c>
      <c r="P95" s="0" t="n">
        <v>1125017.41655775</v>
      </c>
      <c r="Q95" s="0" t="n">
        <v>1091266.89406102</v>
      </c>
    </row>
    <row r="96" customFormat="false" ht="12.8" hidden="false" customHeight="false" outlineLevel="0" collapsed="false">
      <c r="A96" s="0" t="n">
        <v>143</v>
      </c>
      <c r="B96" s="0" t="n">
        <v>42421967.0889853</v>
      </c>
      <c r="C96" s="0" t="n">
        <v>40695284.5845185</v>
      </c>
      <c r="D96" s="0" t="n">
        <v>42561399.4345587</v>
      </c>
      <c r="E96" s="0" t="n">
        <v>40826339.4204586</v>
      </c>
      <c r="F96" s="0" t="n">
        <v>29877794.1752538</v>
      </c>
      <c r="G96" s="0" t="n">
        <v>10817490.4092647</v>
      </c>
      <c r="H96" s="0" t="n">
        <v>30008849.7405985</v>
      </c>
      <c r="I96" s="0" t="n">
        <v>10817489.67986</v>
      </c>
      <c r="J96" s="0" t="n">
        <v>6814466.89258913</v>
      </c>
      <c r="K96" s="0" t="n">
        <v>6610032.88581146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42989499.0599229</v>
      </c>
      <c r="C97" s="0" t="n">
        <v>41241680.1967193</v>
      </c>
      <c r="D97" s="0" t="n">
        <v>43129496.3496678</v>
      </c>
      <c r="E97" s="0" t="n">
        <v>41373265.9188198</v>
      </c>
      <c r="F97" s="0" t="n">
        <v>30287484.7010057</v>
      </c>
      <c r="G97" s="0" t="n">
        <v>10954195.4957136</v>
      </c>
      <c r="H97" s="0" t="n">
        <v>30419071.1353128</v>
      </c>
      <c r="I97" s="0" t="n">
        <v>10954194.783507</v>
      </c>
      <c r="J97" s="0" t="n">
        <v>7005550.09095938</v>
      </c>
      <c r="K97" s="0" t="n">
        <v>6795383.5882306</v>
      </c>
      <c r="L97" s="0" t="n">
        <v>7147870.12270449</v>
      </c>
      <c r="M97" s="0" t="n">
        <v>6756864.17815861</v>
      </c>
      <c r="N97" s="0" t="n">
        <v>7171200.92449536</v>
      </c>
      <c r="O97" s="0" t="n">
        <v>6778800.6968304</v>
      </c>
      <c r="P97" s="0" t="n">
        <v>1167591.68182656</v>
      </c>
      <c r="Q97" s="0" t="n">
        <v>1132563.93137177</v>
      </c>
    </row>
    <row r="98" customFormat="false" ht="12.8" hidden="false" customHeight="false" outlineLevel="0" collapsed="false">
      <c r="A98" s="0" t="n">
        <v>145</v>
      </c>
      <c r="B98" s="0" t="n">
        <v>42791459.1865489</v>
      </c>
      <c r="C98" s="0" t="n">
        <v>41052010.8856314</v>
      </c>
      <c r="D98" s="0" t="n">
        <v>42928457.6177673</v>
      </c>
      <c r="E98" s="0" t="n">
        <v>41180777.815321</v>
      </c>
      <c r="F98" s="0" t="n">
        <v>30138990.6699581</v>
      </c>
      <c r="G98" s="0" t="n">
        <v>10913020.2156733</v>
      </c>
      <c r="H98" s="0" t="n">
        <v>30267758.3152715</v>
      </c>
      <c r="I98" s="0" t="n">
        <v>10913019.5000495</v>
      </c>
      <c r="J98" s="0" t="n">
        <v>7100083.85833681</v>
      </c>
      <c r="K98" s="0" t="n">
        <v>6887081.34258671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43423585.4611514</v>
      </c>
      <c r="C99" s="0" t="n">
        <v>41660702.5864299</v>
      </c>
      <c r="D99" s="0" t="n">
        <v>43559596.4548566</v>
      </c>
      <c r="E99" s="0" t="n">
        <v>41788542.5132189</v>
      </c>
      <c r="F99" s="0" t="n">
        <v>30652514.4063309</v>
      </c>
      <c r="G99" s="0" t="n">
        <v>11008188.180099</v>
      </c>
      <c r="H99" s="0" t="n">
        <v>30780355.0573949</v>
      </c>
      <c r="I99" s="0" t="n">
        <v>11008187.4558239</v>
      </c>
      <c r="J99" s="0" t="n">
        <v>7326864.18891779</v>
      </c>
      <c r="K99" s="0" t="n">
        <v>7107058.26325026</v>
      </c>
      <c r="L99" s="0" t="n">
        <v>7219931.98286204</v>
      </c>
      <c r="M99" s="0" t="n">
        <v>6826043.29684234</v>
      </c>
      <c r="N99" s="0" t="n">
        <v>7242598.63654803</v>
      </c>
      <c r="O99" s="0" t="n">
        <v>6847355.51647264</v>
      </c>
      <c r="P99" s="0" t="n">
        <v>1221144.0314863</v>
      </c>
      <c r="Q99" s="0" t="n">
        <v>1184509.71054171</v>
      </c>
    </row>
    <row r="100" customFormat="false" ht="12.8" hidden="false" customHeight="false" outlineLevel="0" collapsed="false">
      <c r="A100" s="0" t="n">
        <v>147</v>
      </c>
      <c r="B100" s="0" t="n">
        <v>43201149.0582479</v>
      </c>
      <c r="C100" s="0" t="n">
        <v>41449032.7459988</v>
      </c>
      <c r="D100" s="0" t="n">
        <v>43334091.0459848</v>
      </c>
      <c r="E100" s="0" t="n">
        <v>41573987.9068722</v>
      </c>
      <c r="F100" s="0" t="n">
        <v>30547119.7558848</v>
      </c>
      <c r="G100" s="0" t="n">
        <v>10901912.990114</v>
      </c>
      <c r="H100" s="0" t="n">
        <v>30672075.6491314</v>
      </c>
      <c r="I100" s="0" t="n">
        <v>10901912.2577408</v>
      </c>
      <c r="J100" s="0" t="n">
        <v>7398454.64778241</v>
      </c>
      <c r="K100" s="0" t="n">
        <v>7176501.00834894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44078952.5441332</v>
      </c>
      <c r="C101" s="0" t="n">
        <v>42290274.7856123</v>
      </c>
      <c r="D101" s="0" t="n">
        <v>44213087.509943</v>
      </c>
      <c r="E101" s="0" t="n">
        <v>42416351.6351082</v>
      </c>
      <c r="F101" s="0" t="n">
        <v>31229065.9849523</v>
      </c>
      <c r="G101" s="0" t="n">
        <v>11061208.80066</v>
      </c>
      <c r="H101" s="0" t="n">
        <v>31355143.5760886</v>
      </c>
      <c r="I101" s="0" t="n">
        <v>11061208.0590196</v>
      </c>
      <c r="J101" s="0" t="n">
        <v>7616133.0678268</v>
      </c>
      <c r="K101" s="0" t="n">
        <v>7387649.075792</v>
      </c>
      <c r="L101" s="0" t="n">
        <v>7328678.82181691</v>
      </c>
      <c r="M101" s="0" t="n">
        <v>6929324.65026615</v>
      </c>
      <c r="N101" s="0" t="n">
        <v>7351032.87314597</v>
      </c>
      <c r="O101" s="0" t="n">
        <v>6950342.3161077</v>
      </c>
      <c r="P101" s="0" t="n">
        <v>1269355.51130447</v>
      </c>
      <c r="Q101" s="0" t="n">
        <v>1231274.84596533</v>
      </c>
    </row>
    <row r="102" customFormat="false" ht="12.8" hidden="false" customHeight="false" outlineLevel="0" collapsed="false">
      <c r="A102" s="0" t="n">
        <v>149</v>
      </c>
      <c r="B102" s="0" t="n">
        <v>43930536.439704</v>
      </c>
      <c r="C102" s="0" t="n">
        <v>42148623.1055801</v>
      </c>
      <c r="D102" s="0" t="n">
        <v>44062764.3841015</v>
      </c>
      <c r="E102" s="0" t="n">
        <v>42272907.429438</v>
      </c>
      <c r="F102" s="0" t="n">
        <v>31149645.9573509</v>
      </c>
      <c r="G102" s="0" t="n">
        <v>10998977.1482292</v>
      </c>
      <c r="H102" s="0" t="n">
        <v>31273931.0173276</v>
      </c>
      <c r="I102" s="0" t="n">
        <v>10998976.4121105</v>
      </c>
      <c r="J102" s="0" t="n">
        <v>7680250.5636825</v>
      </c>
      <c r="K102" s="0" t="n">
        <v>7449843.04677202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44567855.7682709</v>
      </c>
      <c r="C103" s="0" t="n">
        <v>42761989.4130113</v>
      </c>
      <c r="D103" s="0" t="n">
        <v>44699045.6085886</v>
      </c>
      <c r="E103" s="0" t="n">
        <v>42885297.6697985</v>
      </c>
      <c r="F103" s="0" t="n">
        <v>31636811.7069068</v>
      </c>
      <c r="G103" s="0" t="n">
        <v>11125177.7061045</v>
      </c>
      <c r="H103" s="0" t="n">
        <v>31760120.7338422</v>
      </c>
      <c r="I103" s="0" t="n">
        <v>11125176.9359563</v>
      </c>
      <c r="J103" s="0" t="n">
        <v>7909000.29602884</v>
      </c>
      <c r="K103" s="0" t="n">
        <v>7671730.28714798</v>
      </c>
      <c r="L103" s="0" t="n">
        <v>7410023.84786419</v>
      </c>
      <c r="M103" s="0" t="n">
        <v>7007080.34031858</v>
      </c>
      <c r="N103" s="0" t="n">
        <v>7431887.01396121</v>
      </c>
      <c r="O103" s="0" t="n">
        <v>7027634.15889972</v>
      </c>
      <c r="P103" s="0" t="n">
        <v>1318166.71600481</v>
      </c>
      <c r="Q103" s="0" t="n">
        <v>1278621.71452466</v>
      </c>
    </row>
    <row r="104" customFormat="false" ht="12.8" hidden="false" customHeight="false" outlineLevel="0" collapsed="false">
      <c r="A104" s="0" t="n">
        <v>151</v>
      </c>
      <c r="B104" s="0" t="n">
        <v>44455666.8137989</v>
      </c>
      <c r="C104" s="0" t="n">
        <v>42653172.0725329</v>
      </c>
      <c r="D104" s="0" t="n">
        <v>44585303.0758666</v>
      </c>
      <c r="E104" s="0" t="n">
        <v>42775020.0999276</v>
      </c>
      <c r="F104" s="0" t="n">
        <v>31545720.0839332</v>
      </c>
      <c r="G104" s="0" t="n">
        <v>11107451.9885997</v>
      </c>
      <c r="H104" s="0" t="n">
        <v>31667568.8371185</v>
      </c>
      <c r="I104" s="0" t="n">
        <v>11107451.2628091</v>
      </c>
      <c r="J104" s="0" t="n">
        <v>7908273.17824884</v>
      </c>
      <c r="K104" s="0" t="n">
        <v>7671024.98290137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45160197.2185247</v>
      </c>
      <c r="C105" s="0" t="n">
        <v>43328319.0437683</v>
      </c>
      <c r="D105" s="0" t="n">
        <v>45290759.3397843</v>
      </c>
      <c r="E105" s="0" t="n">
        <v>43451038.3648357</v>
      </c>
      <c r="F105" s="0" t="n">
        <v>32041167.8653693</v>
      </c>
      <c r="G105" s="0" t="n">
        <v>11287151.178399</v>
      </c>
      <c r="H105" s="0" t="n">
        <v>32163887.9205076</v>
      </c>
      <c r="I105" s="0" t="n">
        <v>11287150.4443281</v>
      </c>
      <c r="J105" s="0" t="n">
        <v>8112421.75017316</v>
      </c>
      <c r="K105" s="0" t="n">
        <v>7869049.09766796</v>
      </c>
      <c r="L105" s="0" t="n">
        <v>7508190.64539706</v>
      </c>
      <c r="M105" s="0" t="n">
        <v>7100320.45432231</v>
      </c>
      <c r="N105" s="0" t="n">
        <v>7529949.39026717</v>
      </c>
      <c r="O105" s="0" t="n">
        <v>7120776.33709248</v>
      </c>
      <c r="P105" s="0" t="n">
        <v>1352070.29169553</v>
      </c>
      <c r="Q105" s="0" t="n">
        <v>1311508.18294466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85937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255</v>
      </c>
      <c r="C1" s="0" t="s">
        <v>256</v>
      </c>
      <c r="D1" s="0" t="s">
        <v>257</v>
      </c>
      <c r="E1" s="0" t="s">
        <v>258</v>
      </c>
      <c r="F1" s="0" t="s">
        <v>259</v>
      </c>
      <c r="G1" s="0" t="s">
        <v>260</v>
      </c>
      <c r="H1" s="0" t="s">
        <v>261</v>
      </c>
      <c r="I1" s="0" t="s">
        <v>262</v>
      </c>
      <c r="J1" s="0" t="s">
        <v>263</v>
      </c>
    </row>
    <row r="2" customFormat="false" ht="12.8" hidden="false" customHeight="false" outlineLevel="0" collapsed="false">
      <c r="A2" s="0" t="n">
        <v>49</v>
      </c>
      <c r="B2" s="0" t="n">
        <v>2791267.91076696</v>
      </c>
      <c r="C2" s="0" t="n">
        <v>792935.431268643</v>
      </c>
      <c r="D2" s="0" t="n">
        <v>1375225.68636862</v>
      </c>
      <c r="E2" s="0" t="n">
        <v>184084.186624039</v>
      </c>
      <c r="F2" s="0" t="n">
        <v>348404.143238573</v>
      </c>
      <c r="G2" s="0" t="n">
        <v>24201.7883651603</v>
      </c>
      <c r="H2" s="0" t="n">
        <v>20147.6677991878</v>
      </c>
      <c r="I2" s="0" t="n">
        <v>38879.4918752268</v>
      </c>
      <c r="J2" s="0" t="n">
        <v>7952.19459085804</v>
      </c>
    </row>
    <row r="3" customFormat="false" ht="12.8" hidden="false" customHeight="false" outlineLevel="0" collapsed="false">
      <c r="A3" s="0" t="n">
        <v>50</v>
      </c>
      <c r="B3" s="0" t="n">
        <v>2473088.33497295</v>
      </c>
      <c r="C3" s="0" t="n">
        <v>685809.763979967</v>
      </c>
      <c r="D3" s="0" t="n">
        <v>1276176.8217366</v>
      </c>
      <c r="E3" s="0" t="n">
        <v>184261.083074611</v>
      </c>
      <c r="F3" s="0" t="n">
        <v>243508.467010515</v>
      </c>
      <c r="G3" s="0" t="n">
        <v>24090.9988107159</v>
      </c>
      <c r="H3" s="0" t="n">
        <v>16046.8727531296</v>
      </c>
      <c r="I3" s="0" t="n">
        <v>37744.2292158236</v>
      </c>
      <c r="J3" s="0" t="n">
        <v>6191.77328492736</v>
      </c>
    </row>
    <row r="4" customFormat="false" ht="12.8" hidden="false" customHeight="false" outlineLevel="0" collapsed="false">
      <c r="A4" s="0" t="n">
        <v>51</v>
      </c>
      <c r="B4" s="0" t="n">
        <v>2939599.29544949</v>
      </c>
      <c r="C4" s="0" t="n">
        <v>926578.95373313</v>
      </c>
      <c r="D4" s="0" t="n">
        <v>1556658.3631057</v>
      </c>
      <c r="E4" s="0" t="n">
        <v>348524.262323632</v>
      </c>
      <c r="F4" s="0" t="n">
        <v>0</v>
      </c>
      <c r="G4" s="0" t="n">
        <v>5234.82237136178</v>
      </c>
      <c r="H4" s="0" t="n">
        <v>40951.5546627429</v>
      </c>
      <c r="I4" s="0" t="n">
        <v>52406.5386337177</v>
      </c>
      <c r="J4" s="0" t="n">
        <v>10350.8553253245</v>
      </c>
    </row>
    <row r="5" customFormat="false" ht="12.8" hidden="false" customHeight="false" outlineLevel="0" collapsed="false">
      <c r="A5" s="0" t="n">
        <v>52</v>
      </c>
      <c r="B5" s="0" t="n">
        <v>2780299.20968738</v>
      </c>
      <c r="C5" s="0" t="n">
        <v>892839.845679808</v>
      </c>
      <c r="D5" s="0" t="n">
        <v>1463651.14262471</v>
      </c>
      <c r="E5" s="0" t="n">
        <v>327200.028433272</v>
      </c>
      <c r="F5" s="0" t="n">
        <v>0</v>
      </c>
      <c r="G5" s="0" t="n">
        <v>6870.25108178752</v>
      </c>
      <c r="H5" s="0" t="n">
        <v>26850.1716755691</v>
      </c>
      <c r="I5" s="0" t="n">
        <v>56041.4734725889</v>
      </c>
      <c r="J5" s="0" t="n">
        <v>7019.95490603175</v>
      </c>
    </row>
    <row r="6" customFormat="false" ht="12.8" hidden="false" customHeight="false" outlineLevel="0" collapsed="false">
      <c r="A6" s="0" t="n">
        <v>53</v>
      </c>
      <c r="B6" s="0" t="n">
        <v>2803488.45953235</v>
      </c>
      <c r="C6" s="0" t="n">
        <v>644261.659120604</v>
      </c>
      <c r="D6" s="0" t="n">
        <v>1270738.83768124</v>
      </c>
      <c r="E6" s="0" t="n">
        <v>283448.953179014</v>
      </c>
      <c r="F6" s="0" t="n">
        <v>529121.582773691</v>
      </c>
      <c r="G6" s="0" t="n">
        <v>3428.67959502065</v>
      </c>
      <c r="H6" s="0" t="n">
        <v>18830.6593147662</v>
      </c>
      <c r="I6" s="0" t="n">
        <v>50025.0519068467</v>
      </c>
      <c r="J6" s="0" t="n">
        <v>5994.89829561465</v>
      </c>
    </row>
    <row r="7" customFormat="false" ht="12.8" hidden="false" customHeight="false" outlineLevel="0" collapsed="false">
      <c r="A7" s="0" t="n">
        <v>54</v>
      </c>
      <c r="B7" s="0" t="n">
        <v>2802922.16273646</v>
      </c>
      <c r="C7" s="0" t="n">
        <v>1147360.600338</v>
      </c>
      <c r="D7" s="0" t="n">
        <v>1280974.33542594</v>
      </c>
      <c r="E7" s="0" t="n">
        <v>284162.61488804</v>
      </c>
      <c r="F7" s="0" t="n">
        <v>0</v>
      </c>
      <c r="G7" s="0" t="n">
        <v>6606.34372396438</v>
      </c>
      <c r="H7" s="0" t="n">
        <v>29544.9266157365</v>
      </c>
      <c r="I7" s="0" t="n">
        <v>53799.4916672559</v>
      </c>
      <c r="J7" s="0" t="n">
        <v>3827.42694502258</v>
      </c>
    </row>
    <row r="8" customFormat="false" ht="12.8" hidden="false" customHeight="false" outlineLevel="0" collapsed="false">
      <c r="A8" s="0" t="n">
        <v>55</v>
      </c>
      <c r="B8" s="0" t="n">
        <v>2463001.16332742</v>
      </c>
      <c r="C8" s="0" t="n">
        <v>946077.522116732</v>
      </c>
      <c r="D8" s="0" t="n">
        <v>1156448.64073935</v>
      </c>
      <c r="E8" s="0" t="n">
        <v>266559.735534198</v>
      </c>
      <c r="F8" s="0" t="n">
        <v>0</v>
      </c>
      <c r="G8" s="0" t="n">
        <v>3603.83017868763</v>
      </c>
      <c r="H8" s="0" t="n">
        <v>39591.612870315</v>
      </c>
      <c r="I8" s="0" t="n">
        <v>48559.7626589298</v>
      </c>
      <c r="J8" s="0" t="n">
        <v>4536.133619126</v>
      </c>
    </row>
    <row r="9" customFormat="false" ht="12.8" hidden="false" customHeight="false" outlineLevel="0" collapsed="false">
      <c r="A9" s="0" t="n">
        <v>56</v>
      </c>
      <c r="B9" s="0" t="n">
        <v>3848143.23699587</v>
      </c>
      <c r="C9" s="0" t="n">
        <v>2110948.23534887</v>
      </c>
      <c r="D9" s="0" t="n">
        <v>1269214.58327633</v>
      </c>
      <c r="E9" s="0" t="n">
        <v>343073.139511436</v>
      </c>
      <c r="F9" s="0" t="n">
        <v>0</v>
      </c>
      <c r="G9" s="0" t="n">
        <v>8721.27259886111</v>
      </c>
      <c r="H9" s="0" t="n">
        <v>53787.2605333128</v>
      </c>
      <c r="I9" s="0" t="n">
        <v>55305.3489784683</v>
      </c>
      <c r="J9" s="0" t="n">
        <v>9092.12598109226</v>
      </c>
    </row>
    <row r="10" customFormat="false" ht="12.8" hidden="false" customHeight="false" outlineLevel="0" collapsed="false">
      <c r="A10" s="0" t="n">
        <v>57</v>
      </c>
      <c r="B10" s="0" t="n">
        <v>4282215.60582722</v>
      </c>
      <c r="C10" s="0" t="n">
        <v>1834697.63660981</v>
      </c>
      <c r="D10" s="0" t="n">
        <v>1250917.55693624</v>
      </c>
      <c r="E10" s="0" t="n">
        <v>324306.305941402</v>
      </c>
      <c r="F10" s="0" t="n">
        <v>747486.837774641</v>
      </c>
      <c r="G10" s="0" t="n">
        <v>4045.70318118363</v>
      </c>
      <c r="H10" s="0" t="n">
        <v>62585.2046368201</v>
      </c>
      <c r="I10" s="0" t="n">
        <v>51897.3491136143</v>
      </c>
      <c r="J10" s="0" t="n">
        <v>7501.11345125798</v>
      </c>
    </row>
    <row r="11" customFormat="false" ht="12.8" hidden="false" customHeight="false" outlineLevel="0" collapsed="false">
      <c r="A11" s="0" t="n">
        <v>58</v>
      </c>
      <c r="B11" s="0" t="n">
        <v>3934527.82955623</v>
      </c>
      <c r="C11" s="0" t="n">
        <v>2189813.36005223</v>
      </c>
      <c r="D11" s="0" t="n">
        <v>1252342.93875887</v>
      </c>
      <c r="E11" s="0" t="n">
        <v>351708.731308633</v>
      </c>
      <c r="F11" s="0" t="n">
        <v>0</v>
      </c>
      <c r="G11" s="0" t="n">
        <v>8068.36194094845</v>
      </c>
      <c r="H11" s="0" t="n">
        <v>73642.1326493332</v>
      </c>
      <c r="I11" s="0" t="n">
        <v>49066.1956306439</v>
      </c>
      <c r="J11" s="0" t="n">
        <v>10813.8727806334</v>
      </c>
    </row>
    <row r="12" customFormat="false" ht="12.8" hidden="false" customHeight="false" outlineLevel="0" collapsed="false">
      <c r="A12" s="0" t="n">
        <v>59</v>
      </c>
      <c r="B12" s="0" t="n">
        <v>3540681.69951909</v>
      </c>
      <c r="C12" s="0" t="n">
        <v>1848323.21633331</v>
      </c>
      <c r="D12" s="0" t="n">
        <v>1207874.66102665</v>
      </c>
      <c r="E12" s="0" t="n">
        <v>338134.555643063</v>
      </c>
      <c r="F12" s="0" t="n">
        <v>0</v>
      </c>
      <c r="G12" s="0" t="n">
        <v>13236.0678372995</v>
      </c>
      <c r="H12" s="0" t="n">
        <v>76840.255912659</v>
      </c>
      <c r="I12" s="0" t="n">
        <v>45416.0961030766</v>
      </c>
      <c r="J12" s="0" t="n">
        <v>11361.7302023101</v>
      </c>
    </row>
    <row r="13" customFormat="false" ht="12.8" hidden="false" customHeight="false" outlineLevel="0" collapsed="false">
      <c r="A13" s="0" t="n">
        <v>60</v>
      </c>
      <c r="B13" s="0" t="n">
        <v>4002263.45266173</v>
      </c>
      <c r="C13" s="0" t="n">
        <v>2254039.43143253</v>
      </c>
      <c r="D13" s="0" t="n">
        <v>1247474.99946587</v>
      </c>
      <c r="E13" s="0" t="n">
        <v>363525.138623818</v>
      </c>
      <c r="F13" s="0" t="n">
        <v>0</v>
      </c>
      <c r="G13" s="0" t="n">
        <v>12449.5146989598</v>
      </c>
      <c r="H13" s="0" t="n">
        <v>69623.207621263</v>
      </c>
      <c r="I13" s="0" t="n">
        <v>47285.5272230673</v>
      </c>
      <c r="J13" s="0" t="n">
        <v>8411.10876494169</v>
      </c>
    </row>
    <row r="14" customFormat="false" ht="12.8" hidden="false" customHeight="false" outlineLevel="0" collapsed="false">
      <c r="A14" s="0" t="n">
        <v>61</v>
      </c>
      <c r="B14" s="0" t="n">
        <v>4244737.7954941</v>
      </c>
      <c r="C14" s="0" t="n">
        <v>1933563.09103504</v>
      </c>
      <c r="D14" s="0" t="n">
        <v>1120801.66111941</v>
      </c>
      <c r="E14" s="0" t="n">
        <v>335109.273700819</v>
      </c>
      <c r="F14" s="0" t="n">
        <v>745987.522635099</v>
      </c>
      <c r="G14" s="0" t="n">
        <v>7211.14287149354</v>
      </c>
      <c r="H14" s="0" t="n">
        <v>51518.188692136</v>
      </c>
      <c r="I14" s="0" t="n">
        <v>43345.7543735149</v>
      </c>
      <c r="J14" s="0" t="n">
        <v>7850.32548239993</v>
      </c>
    </row>
    <row r="15" customFormat="false" ht="12.8" hidden="false" customHeight="false" outlineLevel="0" collapsed="false">
      <c r="A15" s="0" t="n">
        <v>62</v>
      </c>
      <c r="B15" s="0" t="n">
        <v>3638783.13527951</v>
      </c>
      <c r="C15" s="0" t="n">
        <v>1895466.64705157</v>
      </c>
      <c r="D15" s="0" t="n">
        <v>1286307.05114672</v>
      </c>
      <c r="E15" s="0" t="n">
        <v>324881.265212588</v>
      </c>
      <c r="F15" s="0" t="n">
        <v>0</v>
      </c>
      <c r="G15" s="0" t="n">
        <v>4677.03950894534</v>
      </c>
      <c r="H15" s="0" t="n">
        <v>72127.7514522665</v>
      </c>
      <c r="I15" s="0" t="n">
        <v>47025.3136673582</v>
      </c>
      <c r="J15" s="0" t="n">
        <v>8298.06724007222</v>
      </c>
    </row>
    <row r="16" customFormat="false" ht="12.8" hidden="false" customHeight="false" outlineLevel="0" collapsed="false">
      <c r="A16" s="0" t="n">
        <v>63</v>
      </c>
      <c r="B16" s="0" t="n">
        <v>3267878.84085963</v>
      </c>
      <c r="C16" s="0" t="n">
        <v>1724732.80942549</v>
      </c>
      <c r="D16" s="0" t="n">
        <v>1100037.87644271</v>
      </c>
      <c r="E16" s="0" t="n">
        <v>313048.359011113</v>
      </c>
      <c r="F16" s="0" t="n">
        <v>0</v>
      </c>
      <c r="G16" s="0" t="n">
        <v>10651.1204276835</v>
      </c>
      <c r="H16" s="0" t="n">
        <v>67007.8536466473</v>
      </c>
      <c r="I16" s="0" t="n">
        <v>44966.8973500813</v>
      </c>
      <c r="J16" s="0" t="n">
        <v>7433.9245559079</v>
      </c>
    </row>
    <row r="17" customFormat="false" ht="12.8" hidden="false" customHeight="false" outlineLevel="0" collapsed="false">
      <c r="A17" s="0" t="n">
        <v>64</v>
      </c>
      <c r="B17" s="0" t="n">
        <v>2997014.76629459</v>
      </c>
      <c r="C17" s="0" t="n">
        <v>1530749.90219923</v>
      </c>
      <c r="D17" s="0" t="n">
        <v>1070262.28215693</v>
      </c>
      <c r="E17" s="0" t="n">
        <v>286707.639040292</v>
      </c>
      <c r="F17" s="0" t="n">
        <v>0</v>
      </c>
      <c r="G17" s="0" t="n">
        <v>8868.32300832091</v>
      </c>
      <c r="H17" s="0" t="n">
        <v>65560.6409234239</v>
      </c>
      <c r="I17" s="0" t="n">
        <v>25276.9330795562</v>
      </c>
      <c r="J17" s="0" t="n">
        <v>9589.04588683836</v>
      </c>
    </row>
    <row r="18" customFormat="false" ht="12.8" hidden="false" customHeight="false" outlineLevel="0" collapsed="false">
      <c r="A18" s="0" t="n">
        <v>65</v>
      </c>
      <c r="B18" s="0" t="n">
        <v>3514113.18561026</v>
      </c>
      <c r="C18" s="0" t="n">
        <v>1459956.32232317</v>
      </c>
      <c r="D18" s="0" t="n">
        <v>1045227.95131919</v>
      </c>
      <c r="E18" s="0" t="n">
        <v>281718.108574226</v>
      </c>
      <c r="F18" s="0" t="n">
        <v>626840.844213701</v>
      </c>
      <c r="G18" s="0" t="n">
        <v>6344.19751287951</v>
      </c>
      <c r="H18" s="0" t="n">
        <v>55037.8087387293</v>
      </c>
      <c r="I18" s="0" t="n">
        <v>30573.7720319432</v>
      </c>
      <c r="J18" s="0" t="n">
        <v>8414.18089642115</v>
      </c>
    </row>
    <row r="19" customFormat="false" ht="12.8" hidden="false" customHeight="false" outlineLevel="0" collapsed="false">
      <c r="A19" s="0" t="n">
        <v>66</v>
      </c>
      <c r="B19" s="0" t="n">
        <v>3220351.57066625</v>
      </c>
      <c r="C19" s="0" t="n">
        <v>1482957.99388502</v>
      </c>
      <c r="D19" s="0" t="n">
        <v>1344184.6458</v>
      </c>
      <c r="E19" s="0" t="n">
        <v>285633.68944355</v>
      </c>
      <c r="F19" s="0" t="n">
        <v>0</v>
      </c>
      <c r="G19" s="0" t="n">
        <v>8251.02553821496</v>
      </c>
      <c r="H19" s="0" t="n">
        <v>57728.1179909986</v>
      </c>
      <c r="I19" s="0" t="n">
        <v>33404.7825607999</v>
      </c>
      <c r="J19" s="0" t="n">
        <v>8191.3154476738</v>
      </c>
    </row>
    <row r="20" customFormat="false" ht="12.8" hidden="false" customHeight="false" outlineLevel="0" collapsed="false">
      <c r="A20" s="0" t="n">
        <v>67</v>
      </c>
      <c r="B20" s="0" t="n">
        <v>3151590.38644392</v>
      </c>
      <c r="C20" s="0" t="n">
        <v>1503163.18261948</v>
      </c>
      <c r="D20" s="0" t="n">
        <v>1255020.24908</v>
      </c>
      <c r="E20" s="0" t="n">
        <v>292192.924733542</v>
      </c>
      <c r="F20" s="0" t="n">
        <v>0</v>
      </c>
      <c r="G20" s="0" t="n">
        <v>6517.25392167021</v>
      </c>
      <c r="H20" s="0" t="n">
        <v>50582.2065234014</v>
      </c>
      <c r="I20" s="0" t="n">
        <v>36059.1301562073</v>
      </c>
      <c r="J20" s="0" t="n">
        <v>8055.43940961917</v>
      </c>
    </row>
    <row r="21" customFormat="false" ht="12.8" hidden="false" customHeight="false" outlineLevel="0" collapsed="false">
      <c r="A21" s="0" t="n">
        <v>68</v>
      </c>
      <c r="B21" s="0" t="n">
        <v>3305397.44907219</v>
      </c>
      <c r="C21" s="0" t="n">
        <v>1511495.41641209</v>
      </c>
      <c r="D21" s="0" t="n">
        <v>1396719.23616</v>
      </c>
      <c r="E21" s="0" t="n">
        <v>286380.953216179</v>
      </c>
      <c r="F21" s="0" t="n">
        <v>0</v>
      </c>
      <c r="G21" s="0" t="n">
        <v>2508.09197963762</v>
      </c>
      <c r="H21" s="0" t="n">
        <v>56123.1457784528</v>
      </c>
      <c r="I21" s="0" t="n">
        <v>44487.6436597067</v>
      </c>
      <c r="J21" s="0" t="n">
        <v>8255.78954611692</v>
      </c>
    </row>
    <row r="22" customFormat="false" ht="12.8" hidden="false" customHeight="false" outlineLevel="0" collapsed="false">
      <c r="A22" s="0" t="n">
        <v>69</v>
      </c>
      <c r="B22" s="0" t="n">
        <v>3800149.86655555</v>
      </c>
      <c r="C22" s="0" t="n">
        <v>1476402.23333544</v>
      </c>
      <c r="D22" s="0" t="n">
        <v>1315890.73563414</v>
      </c>
      <c r="E22" s="0" t="n">
        <v>285009.907331</v>
      </c>
      <c r="F22" s="0" t="n">
        <v>621011.890317072</v>
      </c>
      <c r="G22" s="0" t="n">
        <v>5681.12644037476</v>
      </c>
      <c r="H22" s="0" t="n">
        <v>55991.849662227</v>
      </c>
      <c r="I22" s="0" t="n">
        <v>32424.3603058632</v>
      </c>
      <c r="J22" s="0" t="n">
        <v>7737.76352943345</v>
      </c>
    </row>
    <row r="23" customFormat="false" ht="12.8" hidden="false" customHeight="false" outlineLevel="0" collapsed="false">
      <c r="A23" s="0" t="n">
        <v>70</v>
      </c>
      <c r="B23" s="0" t="n">
        <v>2945031.41658614</v>
      </c>
      <c r="C23" s="0" t="n">
        <v>1752728.35112661</v>
      </c>
      <c r="D23" s="0" t="n">
        <v>782010.066301382</v>
      </c>
      <c r="E23" s="0" t="n">
        <v>302931.54675676</v>
      </c>
      <c r="F23" s="0" t="n">
        <v>0</v>
      </c>
      <c r="G23" s="0" t="n">
        <v>6082.14427518001</v>
      </c>
      <c r="H23" s="0" t="n">
        <v>59451.9756721316</v>
      </c>
      <c r="I23" s="0" t="n">
        <v>32130.2110336611</v>
      </c>
      <c r="J23" s="0" t="n">
        <v>9697.12142041802</v>
      </c>
    </row>
    <row r="24" customFormat="false" ht="12.8" hidden="false" customHeight="false" outlineLevel="0" collapsed="false">
      <c r="A24" s="0" t="n">
        <v>71</v>
      </c>
      <c r="B24" s="0" t="n">
        <v>2909983.19696201</v>
      </c>
      <c r="C24" s="0" t="n">
        <v>1660508.56975224</v>
      </c>
      <c r="D24" s="0" t="n">
        <v>852559.741473042</v>
      </c>
      <c r="E24" s="0" t="n">
        <v>294380.485076833</v>
      </c>
      <c r="F24" s="0" t="n">
        <v>0</v>
      </c>
      <c r="G24" s="0" t="n">
        <v>4885.98236834655</v>
      </c>
      <c r="H24" s="0" t="n">
        <v>61372.5427973493</v>
      </c>
      <c r="I24" s="0" t="n">
        <v>26114.4871468332</v>
      </c>
      <c r="J24" s="0" t="n">
        <v>10161.3883473687</v>
      </c>
    </row>
    <row r="25" customFormat="false" ht="12.8" hidden="false" customHeight="false" outlineLevel="0" collapsed="false">
      <c r="A25" s="0" t="n">
        <v>72</v>
      </c>
      <c r="B25" s="0" t="n">
        <v>2905674.43826709</v>
      </c>
      <c r="C25" s="0" t="n">
        <v>1628235.06953068</v>
      </c>
      <c r="D25" s="0" t="n">
        <v>887753.260423003</v>
      </c>
      <c r="E25" s="0" t="n">
        <v>282125.746168752</v>
      </c>
      <c r="F25" s="0" t="n">
        <v>0</v>
      </c>
      <c r="G25" s="0" t="n">
        <v>5378.11401609666</v>
      </c>
      <c r="H25" s="0" t="n">
        <v>61328.0701512176</v>
      </c>
      <c r="I25" s="0" t="n">
        <v>33421.9857681862</v>
      </c>
      <c r="J25" s="0" t="n">
        <v>7432.19220915734</v>
      </c>
    </row>
    <row r="26" customFormat="false" ht="12.8" hidden="false" customHeight="false" outlineLevel="0" collapsed="false">
      <c r="A26" s="0" t="n">
        <v>73</v>
      </c>
      <c r="B26" s="0" t="n">
        <v>3435051.04419429</v>
      </c>
      <c r="C26" s="0" t="n">
        <v>1527581.78793521</v>
      </c>
      <c r="D26" s="0" t="n">
        <v>928671.413025687</v>
      </c>
      <c r="E26" s="0" t="n">
        <v>276765.341747976</v>
      </c>
      <c r="F26" s="0" t="n">
        <v>608082.347445001</v>
      </c>
      <c r="G26" s="0" t="n">
        <v>8307.14819885789</v>
      </c>
      <c r="H26" s="0" t="n">
        <v>52550.6041473215</v>
      </c>
      <c r="I26" s="0" t="n">
        <v>25629.5088910783</v>
      </c>
      <c r="J26" s="0" t="n">
        <v>7462.89280315201</v>
      </c>
    </row>
    <row r="27" customFormat="false" ht="12.8" hidden="false" customHeight="false" outlineLevel="0" collapsed="false">
      <c r="A27" s="0" t="n">
        <v>74</v>
      </c>
      <c r="B27" s="0" t="n">
        <v>2987393.80661847</v>
      </c>
      <c r="C27" s="0" t="n">
        <v>1613686.92674796</v>
      </c>
      <c r="D27" s="0" t="n">
        <v>976674.016871268</v>
      </c>
      <c r="E27" s="0" t="n">
        <v>284999.354844283</v>
      </c>
      <c r="F27" s="0" t="n">
        <v>0</v>
      </c>
      <c r="G27" s="0" t="n">
        <v>9899.29587305107</v>
      </c>
      <c r="H27" s="0" t="n">
        <v>60138.2945848019</v>
      </c>
      <c r="I27" s="0" t="n">
        <v>33502.2794132708</v>
      </c>
      <c r="J27" s="0" t="n">
        <v>8493.63828383271</v>
      </c>
    </row>
    <row r="28" customFormat="false" ht="12.8" hidden="false" customHeight="false" outlineLevel="0" collapsed="false">
      <c r="A28" s="0" t="n">
        <v>75</v>
      </c>
      <c r="B28" s="0" t="n">
        <v>2687528.65076762</v>
      </c>
      <c r="C28" s="0" t="n">
        <v>1416141.28123081</v>
      </c>
      <c r="D28" s="0" t="n">
        <v>917163.64101146</v>
      </c>
      <c r="E28" s="0" t="n">
        <v>262425.1474116</v>
      </c>
      <c r="F28" s="0" t="n">
        <v>0</v>
      </c>
      <c r="G28" s="0" t="n">
        <v>4495.93933272151</v>
      </c>
      <c r="H28" s="0" t="n">
        <v>49795.6815033136</v>
      </c>
      <c r="I28" s="0" t="n">
        <v>29737.211081254</v>
      </c>
      <c r="J28" s="0" t="n">
        <v>7665.72178410347</v>
      </c>
    </row>
    <row r="29" customFormat="false" ht="12.8" hidden="false" customHeight="false" outlineLevel="0" collapsed="false">
      <c r="A29" s="0" t="n">
        <v>76</v>
      </c>
      <c r="B29" s="0" t="n">
        <v>3301843.8679045</v>
      </c>
      <c r="C29" s="0" t="n">
        <v>1829143.21919742</v>
      </c>
      <c r="D29" s="0" t="n">
        <v>1046173.26682029</v>
      </c>
      <c r="E29" s="0" t="n">
        <v>306169.688818066</v>
      </c>
      <c r="F29" s="0" t="n">
        <v>0</v>
      </c>
      <c r="G29" s="0" t="n">
        <v>10016.4267464959</v>
      </c>
      <c r="H29" s="0" t="n">
        <v>69913.9490384845</v>
      </c>
      <c r="I29" s="0" t="n">
        <v>30528.5211916764</v>
      </c>
      <c r="J29" s="0" t="n">
        <v>9779.54405616436</v>
      </c>
    </row>
    <row r="30" customFormat="false" ht="12.8" hidden="false" customHeight="false" outlineLevel="0" collapsed="false">
      <c r="A30" s="0" t="n">
        <v>77</v>
      </c>
      <c r="B30" s="0" t="n">
        <v>3640581.5647682</v>
      </c>
      <c r="C30" s="0" t="n">
        <v>1576912.46500251</v>
      </c>
      <c r="D30" s="0" t="n">
        <v>1030455.23833825</v>
      </c>
      <c r="E30" s="0" t="n">
        <v>283418.005995608</v>
      </c>
      <c r="F30" s="0" t="n">
        <v>645411.601391104</v>
      </c>
      <c r="G30" s="0" t="n">
        <v>6254.69020704991</v>
      </c>
      <c r="H30" s="0" t="n">
        <v>52757.3216322664</v>
      </c>
      <c r="I30" s="0" t="n">
        <v>37543.2864218266</v>
      </c>
      <c r="J30" s="0" t="n">
        <v>7828.95577958026</v>
      </c>
    </row>
    <row r="31" customFormat="false" ht="12.8" hidden="false" customHeight="false" outlineLevel="0" collapsed="false">
      <c r="A31" s="0" t="n">
        <v>78</v>
      </c>
      <c r="B31" s="0" t="n">
        <v>3499098.2082314</v>
      </c>
      <c r="C31" s="0" t="n">
        <v>1910131.42891593</v>
      </c>
      <c r="D31" s="0" t="n">
        <v>1127180.43161769</v>
      </c>
      <c r="E31" s="0" t="n">
        <v>320951.214467869</v>
      </c>
      <c r="F31" s="0" t="n">
        <v>0</v>
      </c>
      <c r="G31" s="0" t="n">
        <v>9136.80613574589</v>
      </c>
      <c r="H31" s="0" t="n">
        <v>76102.5116573151</v>
      </c>
      <c r="I31" s="0" t="n">
        <v>44042.0911389979</v>
      </c>
      <c r="J31" s="0" t="n">
        <v>10708.0469204414</v>
      </c>
    </row>
    <row r="32" customFormat="false" ht="12.8" hidden="false" customHeight="false" outlineLevel="0" collapsed="false">
      <c r="A32" s="0" t="n">
        <v>79</v>
      </c>
      <c r="B32" s="0" t="n">
        <v>3237484.89348786</v>
      </c>
      <c r="C32" s="0" t="n">
        <v>1745479.80740737</v>
      </c>
      <c r="D32" s="0" t="n">
        <v>1075053.42500157</v>
      </c>
      <c r="E32" s="0" t="n">
        <v>298821.962286947</v>
      </c>
      <c r="F32" s="0" t="n">
        <v>0</v>
      </c>
      <c r="G32" s="0" t="n">
        <v>9748.96511378949</v>
      </c>
      <c r="H32" s="0" t="n">
        <v>58375.286008296</v>
      </c>
      <c r="I32" s="0" t="n">
        <v>41903.926534723</v>
      </c>
      <c r="J32" s="0" t="n">
        <v>8101.52113517136</v>
      </c>
    </row>
    <row r="33" customFormat="false" ht="12.8" hidden="false" customHeight="false" outlineLevel="0" collapsed="false">
      <c r="A33" s="0" t="n">
        <v>80</v>
      </c>
      <c r="B33" s="0" t="n">
        <v>3674190.50735247</v>
      </c>
      <c r="C33" s="0" t="n">
        <v>2085557.67323537</v>
      </c>
      <c r="D33" s="0" t="n">
        <v>1101489.52790135</v>
      </c>
      <c r="E33" s="0" t="n">
        <v>328876.308004972</v>
      </c>
      <c r="F33" s="0" t="n">
        <v>0</v>
      </c>
      <c r="G33" s="0" t="n">
        <v>6259.42378345484</v>
      </c>
      <c r="H33" s="0" t="n">
        <v>77650.9116578563</v>
      </c>
      <c r="I33" s="0" t="n">
        <v>63730.0021822745</v>
      </c>
      <c r="J33" s="0" t="n">
        <v>10626.6605871913</v>
      </c>
    </row>
    <row r="34" customFormat="false" ht="12.8" hidden="false" customHeight="false" outlineLevel="0" collapsed="false">
      <c r="A34" s="0" t="n">
        <v>81</v>
      </c>
      <c r="B34" s="0" t="n">
        <v>4092436.82448895</v>
      </c>
      <c r="C34" s="0" t="n">
        <v>1890296.86467648</v>
      </c>
      <c r="D34" s="0" t="n">
        <v>1040472.21448492</v>
      </c>
      <c r="E34" s="0" t="n">
        <v>308855.543886565</v>
      </c>
      <c r="F34" s="0" t="n">
        <v>716201.770182698</v>
      </c>
      <c r="G34" s="0" t="n">
        <v>5623.87700169986</v>
      </c>
      <c r="H34" s="0" t="n">
        <v>77631.471522421</v>
      </c>
      <c r="I34" s="0" t="n">
        <v>42008.1957267328</v>
      </c>
      <c r="J34" s="0" t="n">
        <v>10605.9104287627</v>
      </c>
    </row>
    <row r="35" customFormat="false" ht="12.8" hidden="false" customHeight="false" outlineLevel="0" collapsed="false">
      <c r="A35" s="0" t="n">
        <v>82</v>
      </c>
      <c r="B35" s="0" t="n">
        <v>3803243.37184713</v>
      </c>
      <c r="C35" s="0" t="n">
        <v>2116407.16348832</v>
      </c>
      <c r="D35" s="0" t="n">
        <v>1193085.18710271</v>
      </c>
      <c r="E35" s="0" t="n">
        <v>336260.287549541</v>
      </c>
      <c r="F35" s="0" t="n">
        <v>0</v>
      </c>
      <c r="G35" s="0" t="n">
        <v>11919.2029663093</v>
      </c>
      <c r="H35" s="0" t="n">
        <v>75578.8242434467</v>
      </c>
      <c r="I35" s="0" t="n">
        <v>59144.7151668469</v>
      </c>
      <c r="J35" s="0" t="n">
        <v>10085.0672447594</v>
      </c>
    </row>
    <row r="36" customFormat="false" ht="12.8" hidden="false" customHeight="false" outlineLevel="0" collapsed="false">
      <c r="A36" s="0" t="n">
        <v>83</v>
      </c>
      <c r="B36" s="0" t="n">
        <v>3468367.93872842</v>
      </c>
      <c r="C36" s="0" t="n">
        <v>1964164.9943535</v>
      </c>
      <c r="D36" s="0" t="n">
        <v>1054587.46186016</v>
      </c>
      <c r="E36" s="0" t="n">
        <v>320343.824661034</v>
      </c>
      <c r="F36" s="0" t="n">
        <v>0</v>
      </c>
      <c r="G36" s="0" t="n">
        <v>8765.84749594926</v>
      </c>
      <c r="H36" s="0" t="n">
        <v>74938.0792076113</v>
      </c>
      <c r="I36" s="0" t="n">
        <v>35899.2905549671</v>
      </c>
      <c r="J36" s="0" t="n">
        <v>9066.18845806834</v>
      </c>
    </row>
    <row r="37" customFormat="false" ht="12.8" hidden="false" customHeight="false" outlineLevel="0" collapsed="false">
      <c r="A37" s="0" t="n">
        <v>84</v>
      </c>
      <c r="B37" s="0" t="n">
        <v>3875861.13514971</v>
      </c>
      <c r="C37" s="0" t="n">
        <v>2292762.04852271</v>
      </c>
      <c r="D37" s="0" t="n">
        <v>1077965.97178005</v>
      </c>
      <c r="E37" s="0" t="n">
        <v>343791.847320301</v>
      </c>
      <c r="F37" s="0" t="n">
        <v>0</v>
      </c>
      <c r="G37" s="0" t="n">
        <v>9929.53461460406</v>
      </c>
      <c r="H37" s="0" t="n">
        <v>96403.0271571801</v>
      </c>
      <c r="I37" s="0" t="n">
        <v>43945.808700048</v>
      </c>
      <c r="J37" s="0" t="n">
        <v>11062.8970548291</v>
      </c>
    </row>
    <row r="38" customFormat="false" ht="12.8" hidden="false" customHeight="false" outlineLevel="0" collapsed="false">
      <c r="A38" s="0" t="n">
        <v>85</v>
      </c>
      <c r="B38" s="0" t="n">
        <v>4353893.74416931</v>
      </c>
      <c r="C38" s="0" t="n">
        <v>2099409.59230036</v>
      </c>
      <c r="D38" s="0" t="n">
        <v>1028931.01273773</v>
      </c>
      <c r="E38" s="0" t="n">
        <v>329660.38094238</v>
      </c>
      <c r="F38" s="0" t="n">
        <v>763739.217807173</v>
      </c>
      <c r="G38" s="0" t="n">
        <v>17496.2869574416</v>
      </c>
      <c r="H38" s="0" t="n">
        <v>79103.2401271577</v>
      </c>
      <c r="I38" s="0" t="n">
        <v>25125.0285181493</v>
      </c>
      <c r="J38" s="0" t="n">
        <v>10542.8092080992</v>
      </c>
    </row>
    <row r="39" customFormat="false" ht="12.8" hidden="false" customHeight="false" outlineLevel="0" collapsed="false">
      <c r="A39" s="0" t="n">
        <v>86</v>
      </c>
      <c r="B39" s="0" t="n">
        <v>3926637.80341247</v>
      </c>
      <c r="C39" s="0" t="n">
        <v>2322056.19954694</v>
      </c>
      <c r="D39" s="0" t="n">
        <v>1120621.09759548</v>
      </c>
      <c r="E39" s="0" t="n">
        <v>348921.694502715</v>
      </c>
      <c r="F39" s="0" t="n">
        <v>0</v>
      </c>
      <c r="G39" s="0" t="n">
        <v>9109.49839355325</v>
      </c>
      <c r="H39" s="0" t="n">
        <v>81462.8274164346</v>
      </c>
      <c r="I39" s="0" t="n">
        <v>32040.8239195607</v>
      </c>
      <c r="J39" s="0" t="n">
        <v>12332.1804216832</v>
      </c>
    </row>
    <row r="40" customFormat="false" ht="12.8" hidden="false" customHeight="false" outlineLevel="0" collapsed="false">
      <c r="A40" s="0" t="n">
        <v>87</v>
      </c>
      <c r="B40" s="0" t="n">
        <v>3691587.48070679</v>
      </c>
      <c r="C40" s="0" t="n">
        <v>2144679.03897944</v>
      </c>
      <c r="D40" s="0" t="n">
        <v>1066772.4256409</v>
      </c>
      <c r="E40" s="0" t="n">
        <v>333293.727760646</v>
      </c>
      <c r="F40" s="0" t="n">
        <v>0</v>
      </c>
      <c r="G40" s="0" t="n">
        <v>7774.62277419608</v>
      </c>
      <c r="H40" s="0" t="n">
        <v>79215.896873375</v>
      </c>
      <c r="I40" s="0" t="n">
        <v>47762.4051118343</v>
      </c>
      <c r="J40" s="0" t="n">
        <v>12089.3635663981</v>
      </c>
    </row>
    <row r="41" customFormat="false" ht="12.8" hidden="false" customHeight="false" outlineLevel="0" collapsed="false">
      <c r="A41" s="0" t="n">
        <v>88</v>
      </c>
      <c r="B41" s="0" t="n">
        <v>4090088.31818036</v>
      </c>
      <c r="C41" s="0" t="n">
        <v>2464750.13952755</v>
      </c>
      <c r="D41" s="0" t="n">
        <v>1093356.97838389</v>
      </c>
      <c r="E41" s="0" t="n">
        <v>356481.459650117</v>
      </c>
      <c r="F41" s="0" t="n">
        <v>0</v>
      </c>
      <c r="G41" s="0" t="n">
        <v>12880.8195449096</v>
      </c>
      <c r="H41" s="0" t="n">
        <v>98825.9590646835</v>
      </c>
      <c r="I41" s="0" t="n">
        <v>50024.431861717</v>
      </c>
      <c r="J41" s="0" t="n">
        <v>13092.7162581824</v>
      </c>
    </row>
    <row r="42" customFormat="false" ht="12.8" hidden="false" customHeight="false" outlineLevel="0" collapsed="false">
      <c r="A42" s="0" t="n">
        <v>89</v>
      </c>
      <c r="B42" s="0" t="n">
        <v>4577956.3754364</v>
      </c>
      <c r="C42" s="0" t="n">
        <v>2297873.64253921</v>
      </c>
      <c r="D42" s="0" t="n">
        <v>992411.06542329</v>
      </c>
      <c r="E42" s="0" t="n">
        <v>339958.32556355</v>
      </c>
      <c r="F42" s="0" t="n">
        <v>803187.64802469</v>
      </c>
      <c r="G42" s="0" t="n">
        <v>9884.13682871897</v>
      </c>
      <c r="H42" s="0" t="n">
        <v>87189.1130702913</v>
      </c>
      <c r="I42" s="0" t="n">
        <v>34800.8506248076</v>
      </c>
      <c r="J42" s="0" t="n">
        <v>11954.9570598174</v>
      </c>
    </row>
    <row r="43" customFormat="false" ht="12.8" hidden="false" customHeight="false" outlineLevel="0" collapsed="false">
      <c r="A43" s="0" t="n">
        <v>90</v>
      </c>
      <c r="B43" s="0" t="n">
        <v>4079098.29995283</v>
      </c>
      <c r="C43" s="0" t="n">
        <v>2494277.28251885</v>
      </c>
      <c r="D43" s="0" t="n">
        <v>1071272.67526863</v>
      </c>
      <c r="E43" s="0" t="n">
        <v>358362.669848717</v>
      </c>
      <c r="F43" s="0" t="n">
        <v>0</v>
      </c>
      <c r="G43" s="0" t="n">
        <v>14110.0477169709</v>
      </c>
      <c r="H43" s="0" t="n">
        <v>98343.6180805812</v>
      </c>
      <c r="I43" s="0" t="n">
        <v>33325.1259517264</v>
      </c>
      <c r="J43" s="0" t="n">
        <v>11969.8846044681</v>
      </c>
    </row>
    <row r="44" customFormat="false" ht="12.8" hidden="false" customHeight="false" outlineLevel="0" collapsed="false">
      <c r="A44" s="0" t="n">
        <v>91</v>
      </c>
      <c r="B44" s="0" t="n">
        <v>3867538.7869929</v>
      </c>
      <c r="C44" s="0" t="n">
        <v>2333441.60617914</v>
      </c>
      <c r="D44" s="0" t="n">
        <v>1056410.05014529</v>
      </c>
      <c r="E44" s="0" t="n">
        <v>341777.392141324</v>
      </c>
      <c r="F44" s="0" t="n">
        <v>0</v>
      </c>
      <c r="G44" s="0" t="n">
        <v>8608.12467836679</v>
      </c>
      <c r="H44" s="0" t="n">
        <v>87643.1068010374</v>
      </c>
      <c r="I44" s="0" t="n">
        <v>29600.5361480604</v>
      </c>
      <c r="J44" s="0" t="n">
        <v>12532.9296642197</v>
      </c>
    </row>
    <row r="45" customFormat="false" ht="12.8" hidden="false" customHeight="false" outlineLevel="0" collapsed="false">
      <c r="A45" s="0" t="n">
        <v>92</v>
      </c>
      <c r="B45" s="0" t="n">
        <v>4095016.75051695</v>
      </c>
      <c r="C45" s="0" t="n">
        <v>2480670.73454692</v>
      </c>
      <c r="D45" s="0" t="n">
        <v>1107742.75174374</v>
      </c>
      <c r="E45" s="0" t="n">
        <v>362195.332544921</v>
      </c>
      <c r="F45" s="0" t="n">
        <v>0</v>
      </c>
      <c r="G45" s="0" t="n">
        <v>7941.77197031116</v>
      </c>
      <c r="H45" s="0" t="n">
        <v>87836.9333869903</v>
      </c>
      <c r="I45" s="0" t="n">
        <v>38582.2266033474</v>
      </c>
      <c r="J45" s="0" t="n">
        <v>13504.5449858761</v>
      </c>
    </row>
    <row r="46" customFormat="false" ht="12.8" hidden="false" customHeight="false" outlineLevel="0" collapsed="false">
      <c r="A46" s="0" t="n">
        <v>93</v>
      </c>
      <c r="B46" s="0" t="n">
        <v>4733272.19742313</v>
      </c>
      <c r="C46" s="0" t="n">
        <v>2406771.4191583</v>
      </c>
      <c r="D46" s="0" t="n">
        <v>1022125.96176679</v>
      </c>
      <c r="E46" s="0" t="n">
        <v>349504.09250576</v>
      </c>
      <c r="F46" s="0" t="n">
        <v>832688.059073094</v>
      </c>
      <c r="G46" s="0" t="n">
        <v>10171.4450022886</v>
      </c>
      <c r="H46" s="0" t="n">
        <v>74317.8074353525</v>
      </c>
      <c r="I46" s="0" t="n">
        <v>30692.3194117374</v>
      </c>
      <c r="J46" s="0" t="n">
        <v>11169.4623948719</v>
      </c>
    </row>
    <row r="47" customFormat="false" ht="12.8" hidden="false" customHeight="false" outlineLevel="0" collapsed="false">
      <c r="A47" s="0" t="n">
        <v>94</v>
      </c>
      <c r="B47" s="0" t="n">
        <v>4158551.50304501</v>
      </c>
      <c r="C47" s="0" t="n">
        <v>2599148.82420833</v>
      </c>
      <c r="D47" s="0" t="n">
        <v>1034524.23801436</v>
      </c>
      <c r="E47" s="0" t="n">
        <v>371433.241560835</v>
      </c>
      <c r="F47" s="0" t="n">
        <v>0</v>
      </c>
      <c r="G47" s="0" t="n">
        <v>14151.4880643854</v>
      </c>
      <c r="H47" s="0" t="n">
        <v>91540.7157890263</v>
      </c>
      <c r="I47" s="0" t="n">
        <v>38465.1941739794</v>
      </c>
      <c r="J47" s="0" t="n">
        <v>12662.1822432839</v>
      </c>
    </row>
    <row r="48" customFormat="false" ht="12.8" hidden="false" customHeight="false" outlineLevel="0" collapsed="false">
      <c r="A48" s="0" t="n">
        <v>95</v>
      </c>
      <c r="B48" s="0" t="n">
        <v>3982294.86429446</v>
      </c>
      <c r="C48" s="0" t="n">
        <v>2401753.70879868</v>
      </c>
      <c r="D48" s="0" t="n">
        <v>1055864.48408048</v>
      </c>
      <c r="E48" s="0" t="n">
        <v>358617.563235918</v>
      </c>
      <c r="F48" s="0" t="n">
        <v>0</v>
      </c>
      <c r="G48" s="0" t="n">
        <v>13712.9660765367</v>
      </c>
      <c r="H48" s="0" t="n">
        <v>92274.4188186392</v>
      </c>
      <c r="I48" s="0" t="n">
        <v>50813.2783686757</v>
      </c>
      <c r="J48" s="0" t="n">
        <v>12163.0965303668</v>
      </c>
    </row>
    <row r="49" customFormat="false" ht="12.8" hidden="false" customHeight="false" outlineLevel="0" collapsed="false">
      <c r="A49" s="0" t="n">
        <v>96</v>
      </c>
      <c r="B49" s="0" t="n">
        <v>4146672.62556643</v>
      </c>
      <c r="C49" s="0" t="n">
        <v>2492922.38491549</v>
      </c>
      <c r="D49" s="0" t="n">
        <v>1118147.79124451</v>
      </c>
      <c r="E49" s="0" t="n">
        <v>370998.729571225</v>
      </c>
      <c r="F49" s="0" t="n">
        <v>0</v>
      </c>
      <c r="G49" s="0" t="n">
        <v>11290.0150040537</v>
      </c>
      <c r="H49" s="0" t="n">
        <v>102509.551000343</v>
      </c>
      <c r="I49" s="0" t="n">
        <v>36937.0251862613</v>
      </c>
      <c r="J49" s="0" t="n">
        <v>16887.966835292</v>
      </c>
    </row>
    <row r="50" customFormat="false" ht="12.8" hidden="false" customHeight="false" outlineLevel="0" collapsed="false">
      <c r="A50" s="0" t="n">
        <v>97</v>
      </c>
      <c r="B50" s="0" t="n">
        <v>4861549.85231179</v>
      </c>
      <c r="C50" s="0" t="n">
        <v>2443272.05625181</v>
      </c>
      <c r="D50" s="0" t="n">
        <v>1057490.14896993</v>
      </c>
      <c r="E50" s="0" t="n">
        <v>359786.756762893</v>
      </c>
      <c r="F50" s="0" t="n">
        <v>851880.586120143</v>
      </c>
      <c r="G50" s="0" t="n">
        <v>13248.3261819468</v>
      </c>
      <c r="H50" s="0" t="n">
        <v>86614.5536488086</v>
      </c>
      <c r="I50" s="0" t="n">
        <v>41585.1623126782</v>
      </c>
      <c r="J50" s="0" t="n">
        <v>11559.6661095953</v>
      </c>
    </row>
    <row r="51" customFormat="false" ht="12.8" hidden="false" customHeight="false" outlineLevel="0" collapsed="false">
      <c r="A51" s="0" t="n">
        <v>98</v>
      </c>
      <c r="B51" s="0" t="n">
        <v>4224148.54611536</v>
      </c>
      <c r="C51" s="0" t="n">
        <v>2588555.62484153</v>
      </c>
      <c r="D51" s="0" t="n">
        <v>1112490.48830082</v>
      </c>
      <c r="E51" s="0" t="n">
        <v>379664.599497509</v>
      </c>
      <c r="F51" s="0" t="n">
        <v>0</v>
      </c>
      <c r="G51" s="0" t="n">
        <v>14976.0085321564</v>
      </c>
      <c r="H51" s="0" t="n">
        <v>96985.5842113962</v>
      </c>
      <c r="I51" s="0" t="n">
        <v>20503.9114618122</v>
      </c>
      <c r="J51" s="0" t="n">
        <v>13997.4042192577</v>
      </c>
    </row>
    <row r="52" customFormat="false" ht="12.8" hidden="false" customHeight="false" outlineLevel="0" collapsed="false">
      <c r="A52" s="0" t="n">
        <v>99</v>
      </c>
      <c r="B52" s="0" t="n">
        <v>4094935.02190481</v>
      </c>
      <c r="C52" s="0" t="n">
        <v>2526945.27184185</v>
      </c>
      <c r="D52" s="0" t="n">
        <v>1034173.69008773</v>
      </c>
      <c r="E52" s="0" t="n">
        <v>369844.740856608</v>
      </c>
      <c r="F52" s="0" t="n">
        <v>0</v>
      </c>
      <c r="G52" s="0" t="n">
        <v>10014.9885939781</v>
      </c>
      <c r="H52" s="0" t="n">
        <v>115369.086862713</v>
      </c>
      <c r="I52" s="0" t="n">
        <v>24248.4342552333</v>
      </c>
      <c r="J52" s="0" t="n">
        <v>17312.4458344067</v>
      </c>
    </row>
    <row r="53" customFormat="false" ht="12.8" hidden="false" customHeight="false" outlineLevel="0" collapsed="false">
      <c r="A53" s="0" t="n">
        <v>100</v>
      </c>
      <c r="B53" s="0" t="n">
        <v>4300102.16614374</v>
      </c>
      <c r="C53" s="0" t="n">
        <v>2695607.99378329</v>
      </c>
      <c r="D53" s="0" t="n">
        <v>1064966.61074519</v>
      </c>
      <c r="E53" s="0" t="n">
        <v>384647.139058408</v>
      </c>
      <c r="F53" s="0" t="n">
        <v>0</v>
      </c>
      <c r="G53" s="0" t="n">
        <v>13493.1133057089</v>
      </c>
      <c r="H53" s="0" t="n">
        <v>89595.3954513729</v>
      </c>
      <c r="I53" s="0" t="n">
        <v>40861.4335614618</v>
      </c>
      <c r="J53" s="0" t="n">
        <v>14938.6143693347</v>
      </c>
    </row>
    <row r="54" customFormat="false" ht="12.8" hidden="false" customHeight="false" outlineLevel="0" collapsed="false">
      <c r="A54" s="0" t="n">
        <v>101</v>
      </c>
      <c r="B54" s="0" t="n">
        <v>5037481.36106065</v>
      </c>
      <c r="C54" s="0" t="n">
        <v>2636673.80625082</v>
      </c>
      <c r="D54" s="0" t="n">
        <v>996653.912673416</v>
      </c>
      <c r="E54" s="0" t="n">
        <v>372313.439913938</v>
      </c>
      <c r="F54" s="0" t="n">
        <v>897105.12315326</v>
      </c>
      <c r="G54" s="0" t="n">
        <v>12633.1026930751</v>
      </c>
      <c r="H54" s="0" t="n">
        <v>90581.8384300727</v>
      </c>
      <c r="I54" s="0" t="n">
        <v>29142.3276607418</v>
      </c>
      <c r="J54" s="0" t="n">
        <v>14893.6891288453</v>
      </c>
    </row>
    <row r="55" customFormat="false" ht="12.8" hidden="false" customHeight="false" outlineLevel="0" collapsed="false">
      <c r="A55" s="0" t="n">
        <v>102</v>
      </c>
      <c r="B55" s="0" t="n">
        <v>4347468.13482114</v>
      </c>
      <c r="C55" s="0" t="n">
        <v>2786090.61224335</v>
      </c>
      <c r="D55" s="0" t="n">
        <v>1007533.4465568</v>
      </c>
      <c r="E55" s="0" t="n">
        <v>383890.695838382</v>
      </c>
      <c r="F55" s="0" t="n">
        <v>0</v>
      </c>
      <c r="G55" s="0" t="n">
        <v>13765.3794392335</v>
      </c>
      <c r="H55" s="0" t="n">
        <v>103011.228224108</v>
      </c>
      <c r="I55" s="0" t="n">
        <v>48912.747147515</v>
      </c>
      <c r="J55" s="0" t="n">
        <v>15560.2493334013</v>
      </c>
    </row>
    <row r="56" customFormat="false" ht="12.8" hidden="false" customHeight="false" outlineLevel="0" collapsed="false">
      <c r="A56" s="0" t="n">
        <v>103</v>
      </c>
      <c r="B56" s="0" t="n">
        <v>4263692.86051586</v>
      </c>
      <c r="C56" s="0" t="n">
        <v>2681780.62192152</v>
      </c>
      <c r="D56" s="0" t="n">
        <v>1037339.36688117</v>
      </c>
      <c r="E56" s="0" t="n">
        <v>375484.727594291</v>
      </c>
      <c r="F56" s="0" t="n">
        <v>0</v>
      </c>
      <c r="G56" s="0" t="n">
        <v>11650.6193733361</v>
      </c>
      <c r="H56" s="0" t="n">
        <v>104214.164191412</v>
      </c>
      <c r="I56" s="0" t="n">
        <v>42260.0602749689</v>
      </c>
      <c r="J56" s="0" t="n">
        <v>15116.6046574074</v>
      </c>
    </row>
    <row r="57" customFormat="false" ht="12.8" hidden="false" customHeight="false" outlineLevel="0" collapsed="false">
      <c r="A57" s="0" t="n">
        <v>104</v>
      </c>
      <c r="B57" s="0" t="n">
        <v>4329760.34517179</v>
      </c>
      <c r="C57" s="0" t="n">
        <v>2750632.77714713</v>
      </c>
      <c r="D57" s="0" t="n">
        <v>1028661.40528234</v>
      </c>
      <c r="E57" s="0" t="n">
        <v>387060.168191743</v>
      </c>
      <c r="F57" s="0" t="n">
        <v>0</v>
      </c>
      <c r="G57" s="0" t="n">
        <v>12369.3970111944</v>
      </c>
      <c r="H57" s="0" t="n">
        <v>112213.522702967</v>
      </c>
      <c r="I57" s="0" t="n">
        <v>33823.6041389254</v>
      </c>
      <c r="J57" s="0" t="n">
        <v>16119.7173644961</v>
      </c>
    </row>
    <row r="58" customFormat="false" ht="12.8" hidden="false" customHeight="false" outlineLevel="0" collapsed="false">
      <c r="A58" s="0" t="n">
        <v>105</v>
      </c>
      <c r="B58" s="0" t="n">
        <v>5094233.83559516</v>
      </c>
      <c r="C58" s="0" t="n">
        <v>2690954.51849477</v>
      </c>
      <c r="D58" s="0" t="n">
        <v>985865.334493942</v>
      </c>
      <c r="E58" s="0" t="n">
        <v>374847.738351742</v>
      </c>
      <c r="F58" s="0" t="n">
        <v>896241.222172163</v>
      </c>
      <c r="G58" s="0" t="n">
        <v>13638.3907033485</v>
      </c>
      <c r="H58" s="0" t="n">
        <v>95709.7662578774</v>
      </c>
      <c r="I58" s="0" t="n">
        <v>32582.0209858135</v>
      </c>
      <c r="J58" s="0" t="n">
        <v>12071.6909547081</v>
      </c>
    </row>
    <row r="59" customFormat="false" ht="12.8" hidden="false" customHeight="false" outlineLevel="0" collapsed="false">
      <c r="A59" s="0" t="n">
        <v>106</v>
      </c>
      <c r="B59" s="0" t="n">
        <v>4356337.57530688</v>
      </c>
      <c r="C59" s="0" t="n">
        <v>2855966.79011498</v>
      </c>
      <c r="D59" s="0" t="n">
        <v>931106.435744615</v>
      </c>
      <c r="E59" s="0" t="n">
        <v>382907.348333294</v>
      </c>
      <c r="F59" s="0" t="n">
        <v>0</v>
      </c>
      <c r="G59" s="0" t="n">
        <v>11374.6182910397</v>
      </c>
      <c r="H59" s="0" t="n">
        <v>108711.476080965</v>
      </c>
      <c r="I59" s="0" t="n">
        <v>56126.8706279468</v>
      </c>
      <c r="J59" s="0" t="n">
        <v>14768.4739341544</v>
      </c>
    </row>
    <row r="60" customFormat="false" ht="12.8" hidden="false" customHeight="false" outlineLevel="0" collapsed="false">
      <c r="A60" s="0" t="n">
        <v>107</v>
      </c>
      <c r="B60" s="0" t="n">
        <v>4183826.28770495</v>
      </c>
      <c r="C60" s="0" t="n">
        <v>2702090.90724931</v>
      </c>
      <c r="D60" s="0" t="n">
        <v>951271.399597718</v>
      </c>
      <c r="E60" s="0" t="n">
        <v>374558.655785202</v>
      </c>
      <c r="F60" s="0" t="n">
        <v>0</v>
      </c>
      <c r="G60" s="0" t="n">
        <v>12380.6640204562</v>
      </c>
      <c r="H60" s="0" t="n">
        <v>100956.952301157</v>
      </c>
      <c r="I60" s="0" t="n">
        <v>31974.3666348472</v>
      </c>
      <c r="J60" s="0" t="n">
        <v>15174.3713555089</v>
      </c>
    </row>
    <row r="61" customFormat="false" ht="12.8" hidden="false" customHeight="false" outlineLevel="0" collapsed="false">
      <c r="A61" s="0" t="n">
        <v>108</v>
      </c>
      <c r="B61" s="0" t="n">
        <v>4312492.80702952</v>
      </c>
      <c r="C61" s="0" t="n">
        <v>2805037.28256519</v>
      </c>
      <c r="D61" s="0" t="n">
        <v>969460.182291653</v>
      </c>
      <c r="E61" s="0" t="n">
        <v>382640.826914615</v>
      </c>
      <c r="F61" s="0" t="n">
        <v>0</v>
      </c>
      <c r="G61" s="0" t="n">
        <v>17287.1667763598</v>
      </c>
      <c r="H61" s="0" t="n">
        <v>95381.48162325</v>
      </c>
      <c r="I61" s="0" t="n">
        <v>32700.5617752222</v>
      </c>
      <c r="J61" s="0" t="n">
        <v>14563.7987479801</v>
      </c>
    </row>
    <row r="62" customFormat="false" ht="12.8" hidden="false" customHeight="false" outlineLevel="0" collapsed="false">
      <c r="A62" s="0" t="n">
        <v>109</v>
      </c>
      <c r="B62" s="0" t="n">
        <v>4973449.11388566</v>
      </c>
      <c r="C62" s="0" t="n">
        <v>2617094.735222</v>
      </c>
      <c r="D62" s="0" t="n">
        <v>943979.009793324</v>
      </c>
      <c r="E62" s="0" t="n">
        <v>372291.979178323</v>
      </c>
      <c r="F62" s="0" t="n">
        <v>885733.006543027</v>
      </c>
      <c r="G62" s="0" t="n">
        <v>15218.9500245675</v>
      </c>
      <c r="H62" s="0" t="n">
        <v>95454.2047903652</v>
      </c>
      <c r="I62" s="0" t="n">
        <v>43487.0886697694</v>
      </c>
      <c r="J62" s="0" t="n">
        <v>14398.7528376839</v>
      </c>
    </row>
    <row r="63" customFormat="false" ht="12.8" hidden="false" customHeight="false" outlineLevel="0" collapsed="false">
      <c r="A63" s="0" t="n">
        <v>110</v>
      </c>
      <c r="B63" s="0" t="n">
        <v>4224425.67390318</v>
      </c>
      <c r="C63" s="0" t="n">
        <v>2781670.94690264</v>
      </c>
      <c r="D63" s="0" t="n">
        <v>885568.033882584</v>
      </c>
      <c r="E63" s="0" t="n">
        <v>380165.712409315</v>
      </c>
      <c r="F63" s="0" t="n">
        <v>0</v>
      </c>
      <c r="G63" s="0" t="n">
        <v>13651.5029247523</v>
      </c>
      <c r="H63" s="0" t="n">
        <v>117208.032963671</v>
      </c>
      <c r="I63" s="0" t="n">
        <v>42342.3683604333</v>
      </c>
      <c r="J63" s="0" t="n">
        <v>15530.7813466686</v>
      </c>
    </row>
    <row r="64" customFormat="false" ht="12.8" hidden="false" customHeight="false" outlineLevel="0" collapsed="false">
      <c r="A64" s="0" t="n">
        <v>111</v>
      </c>
      <c r="B64" s="0" t="n">
        <v>4030293.3440586</v>
      </c>
      <c r="C64" s="0" t="n">
        <v>2695690.13515944</v>
      </c>
      <c r="D64" s="0" t="n">
        <v>824235.818979877</v>
      </c>
      <c r="E64" s="0" t="n">
        <v>372671.842023076</v>
      </c>
      <c r="F64" s="0" t="n">
        <v>0</v>
      </c>
      <c r="G64" s="0" t="n">
        <v>11702.451638802</v>
      </c>
      <c r="H64" s="0" t="n">
        <v>99401.2531615611</v>
      </c>
      <c r="I64" s="0" t="n">
        <v>23745.3239006504</v>
      </c>
      <c r="J64" s="0" t="n">
        <v>14461.2259283461</v>
      </c>
    </row>
    <row r="65" customFormat="false" ht="12.8" hidden="false" customHeight="false" outlineLevel="0" collapsed="false">
      <c r="A65" s="0" t="n">
        <v>112</v>
      </c>
      <c r="B65" s="0" t="n">
        <v>4180056.83746587</v>
      </c>
      <c r="C65" s="0" t="n">
        <v>2769792.89210066</v>
      </c>
      <c r="D65" s="0" t="n">
        <v>880541.048329006</v>
      </c>
      <c r="E65" s="0" t="n">
        <v>383098.606552976</v>
      </c>
      <c r="F65" s="0" t="n">
        <v>0</v>
      </c>
      <c r="G65" s="0" t="n">
        <v>13633.0820808345</v>
      </c>
      <c r="H65" s="0" t="n">
        <v>95278.2996645859</v>
      </c>
      <c r="I65" s="0" t="n">
        <v>30782.7209672745</v>
      </c>
      <c r="J65" s="0" t="n">
        <v>15377.3760947145</v>
      </c>
    </row>
    <row r="66" customFormat="false" ht="12.8" hidden="false" customHeight="false" outlineLevel="0" collapsed="false">
      <c r="A66" s="0" t="n">
        <v>113</v>
      </c>
      <c r="B66" s="0" t="n">
        <v>4965447.94098113</v>
      </c>
      <c r="C66" s="0" t="n">
        <v>2738143.6565837</v>
      </c>
      <c r="D66" s="0" t="n">
        <v>780318.922270876</v>
      </c>
      <c r="E66" s="0" t="n">
        <v>375508.885777731</v>
      </c>
      <c r="F66" s="0" t="n">
        <v>873670.02227888</v>
      </c>
      <c r="G66" s="0" t="n">
        <v>21407.1901750324</v>
      </c>
      <c r="H66" s="0" t="n">
        <v>117912.427573978</v>
      </c>
      <c r="I66" s="0" t="n">
        <v>46884.6182039024</v>
      </c>
      <c r="J66" s="0" t="n">
        <v>18048.1226945045</v>
      </c>
    </row>
    <row r="67" customFormat="false" ht="12.8" hidden="false" customHeight="false" outlineLevel="0" collapsed="false">
      <c r="A67" s="0" t="n">
        <v>114</v>
      </c>
      <c r="B67" s="0" t="n">
        <v>4263070.42111318</v>
      </c>
      <c r="C67" s="0" t="n">
        <v>2981953.79783854</v>
      </c>
      <c r="D67" s="0" t="n">
        <v>718027.858981008</v>
      </c>
      <c r="E67" s="0" t="n">
        <v>381006.294641792</v>
      </c>
      <c r="F67" s="0" t="n">
        <v>0</v>
      </c>
      <c r="G67" s="0" t="n">
        <v>14499.6231147849</v>
      </c>
      <c r="H67" s="0" t="n">
        <v>125274.527877624</v>
      </c>
      <c r="I67" s="0" t="n">
        <v>32138.0687764594</v>
      </c>
      <c r="J67" s="0" t="n">
        <v>15964.7034621335</v>
      </c>
    </row>
    <row r="68" customFormat="false" ht="12.8" hidden="false" customHeight="false" outlineLevel="0" collapsed="false">
      <c r="A68" s="0" t="n">
        <v>115</v>
      </c>
      <c r="B68" s="0" t="n">
        <v>4104395.63199594</v>
      </c>
      <c r="C68" s="0" t="n">
        <v>2829544.64930841</v>
      </c>
      <c r="D68" s="0" t="n">
        <v>767728.814849779</v>
      </c>
      <c r="E68" s="0" t="n">
        <v>369289.768254509</v>
      </c>
      <c r="F68" s="0" t="n">
        <v>0</v>
      </c>
      <c r="G68" s="0" t="n">
        <v>14496.6030586317</v>
      </c>
      <c r="H68" s="0" t="n">
        <v>88883.2544082661</v>
      </c>
      <c r="I68" s="0" t="n">
        <v>26933.8404990829</v>
      </c>
      <c r="J68" s="0" t="n">
        <v>13122.7974195638</v>
      </c>
    </row>
    <row r="69" customFormat="false" ht="12.8" hidden="false" customHeight="false" outlineLevel="0" collapsed="false">
      <c r="A69" s="0" t="n">
        <v>116</v>
      </c>
      <c r="B69" s="0" t="n">
        <v>4261374.24130863</v>
      </c>
      <c r="C69" s="0" t="n">
        <v>2861290.83667489</v>
      </c>
      <c r="D69" s="0" t="n">
        <v>872850.189567594</v>
      </c>
      <c r="E69" s="0" t="n">
        <v>377258.887794584</v>
      </c>
      <c r="F69" s="0" t="n">
        <v>0</v>
      </c>
      <c r="G69" s="0" t="n">
        <v>15066.9016708593</v>
      </c>
      <c r="H69" s="0" t="n">
        <v>97604.6518041463</v>
      </c>
      <c r="I69" s="0" t="n">
        <v>33255.897844044</v>
      </c>
      <c r="J69" s="0" t="n">
        <v>15759.570202986</v>
      </c>
    </row>
    <row r="70" customFormat="false" ht="12.8" hidden="false" customHeight="false" outlineLevel="0" collapsed="false">
      <c r="A70" s="0" t="n">
        <v>117</v>
      </c>
      <c r="B70" s="0" t="n">
        <v>5007235.35730842</v>
      </c>
      <c r="C70" s="0" t="n">
        <v>2737116.47152856</v>
      </c>
      <c r="D70" s="0" t="n">
        <v>847321.553552698</v>
      </c>
      <c r="E70" s="0" t="n">
        <v>374577.942648628</v>
      </c>
      <c r="F70" s="0" t="n">
        <v>882820.556878486</v>
      </c>
      <c r="G70" s="0" t="n">
        <v>9765.28576674077</v>
      </c>
      <c r="H70" s="0" t="n">
        <v>100206.860166625</v>
      </c>
      <c r="I70" s="0" t="n">
        <v>46945.5165399544</v>
      </c>
      <c r="J70" s="0" t="n">
        <v>15513.2090962994</v>
      </c>
    </row>
    <row r="71" customFormat="false" ht="12.8" hidden="false" customHeight="false" outlineLevel="0" collapsed="false">
      <c r="A71" s="0" t="n">
        <v>118</v>
      </c>
      <c r="B71" s="0" t="n">
        <v>4132126.73862092</v>
      </c>
      <c r="C71" s="0" t="n">
        <v>2829243.35328333</v>
      </c>
      <c r="D71" s="0" t="n">
        <v>766794.827080972</v>
      </c>
      <c r="E71" s="0" t="n">
        <v>379181.40982355</v>
      </c>
      <c r="F71" s="0" t="n">
        <v>0</v>
      </c>
      <c r="G71" s="0" t="n">
        <v>11853.2266549686</v>
      </c>
      <c r="H71" s="0" t="n">
        <v>110682.807213301</v>
      </c>
      <c r="I71" s="0" t="n">
        <v>27550.372108728</v>
      </c>
      <c r="J71" s="0" t="n">
        <v>16437.2098631943</v>
      </c>
    </row>
    <row r="72" customFormat="false" ht="12.8" hidden="false" customHeight="false" outlineLevel="0" collapsed="false">
      <c r="A72" s="0" t="n">
        <v>119</v>
      </c>
      <c r="B72" s="0" t="n">
        <v>3955193.55595545</v>
      </c>
      <c r="C72" s="0" t="n">
        <v>2658890.0194548</v>
      </c>
      <c r="D72" s="0" t="n">
        <v>779353.041433835</v>
      </c>
      <c r="E72" s="0" t="n">
        <v>373418.905651018</v>
      </c>
      <c r="F72" s="0" t="n">
        <v>0</v>
      </c>
      <c r="G72" s="0" t="n">
        <v>12671.6421906632</v>
      </c>
      <c r="H72" s="0" t="n">
        <v>99763.1614037505</v>
      </c>
      <c r="I72" s="0" t="n">
        <v>22304.2499651533</v>
      </c>
      <c r="J72" s="0" t="n">
        <v>14685.0614321632</v>
      </c>
    </row>
    <row r="73" customFormat="false" ht="12.8" hidden="false" customHeight="false" outlineLevel="0" collapsed="false">
      <c r="A73" s="0" t="n">
        <v>120</v>
      </c>
      <c r="B73" s="0" t="n">
        <v>4168164.21123854</v>
      </c>
      <c r="C73" s="0" t="n">
        <v>2769416.20214334</v>
      </c>
      <c r="D73" s="0" t="n">
        <v>845437.39540681</v>
      </c>
      <c r="E73" s="0" t="n">
        <v>378262.137655666</v>
      </c>
      <c r="F73" s="0" t="n">
        <v>0</v>
      </c>
      <c r="G73" s="0" t="n">
        <v>15881.7114932171</v>
      </c>
      <c r="H73" s="0" t="n">
        <v>124458.234958003</v>
      </c>
      <c r="I73" s="0" t="n">
        <v>33991.5327425405</v>
      </c>
      <c r="J73" s="0" t="n">
        <v>17721.2704868166</v>
      </c>
    </row>
    <row r="74" customFormat="false" ht="12.8" hidden="false" customHeight="false" outlineLevel="0" collapsed="false">
      <c r="A74" s="0" t="n">
        <v>121</v>
      </c>
      <c r="B74" s="0" t="n">
        <v>4892417.255544</v>
      </c>
      <c r="C74" s="0" t="n">
        <v>2713059.87139244</v>
      </c>
      <c r="D74" s="0" t="n">
        <v>779656.995293126</v>
      </c>
      <c r="E74" s="0" t="n">
        <v>368102.550077309</v>
      </c>
      <c r="F74" s="0" t="n">
        <v>863213.857288373</v>
      </c>
      <c r="G74" s="0" t="n">
        <v>20019.5596683969</v>
      </c>
      <c r="H74" s="0" t="n">
        <v>97065.9352398977</v>
      </c>
      <c r="I74" s="0" t="n">
        <v>46509.2517178752</v>
      </c>
      <c r="J74" s="0" t="n">
        <v>14756.4946467534</v>
      </c>
    </row>
    <row r="75" customFormat="false" ht="12.8" hidden="false" customHeight="false" outlineLevel="0" collapsed="false">
      <c r="A75" s="0" t="n">
        <v>122</v>
      </c>
      <c r="B75" s="0" t="n">
        <v>4088295.88634773</v>
      </c>
      <c r="C75" s="0" t="n">
        <v>2743066.37844425</v>
      </c>
      <c r="D75" s="0" t="n">
        <v>798588.242058932</v>
      </c>
      <c r="E75" s="0" t="n">
        <v>381616.395019467</v>
      </c>
      <c r="F75" s="0" t="n">
        <v>0</v>
      </c>
      <c r="G75" s="0" t="n">
        <v>12989.3848378943</v>
      </c>
      <c r="H75" s="0" t="n">
        <v>106199.728559863</v>
      </c>
      <c r="I75" s="0" t="n">
        <v>47178.0521060778</v>
      </c>
      <c r="J75" s="0" t="n">
        <v>19057.4020978524</v>
      </c>
    </row>
    <row r="76" customFormat="false" ht="12.8" hidden="false" customHeight="false" outlineLevel="0" collapsed="false">
      <c r="A76" s="0" t="n">
        <v>123</v>
      </c>
      <c r="B76" s="0" t="n">
        <v>3955413.42243661</v>
      </c>
      <c r="C76" s="0" t="n">
        <v>2689320.93000839</v>
      </c>
      <c r="D76" s="0" t="n">
        <v>735275.375551107</v>
      </c>
      <c r="E76" s="0" t="n">
        <v>367655.863425999</v>
      </c>
      <c r="F76" s="0" t="n">
        <v>0</v>
      </c>
      <c r="G76" s="0" t="n">
        <v>13916.7170041502</v>
      </c>
      <c r="H76" s="0" t="n">
        <v>96564.4534888627</v>
      </c>
      <c r="I76" s="0" t="n">
        <v>40766.0208252668</v>
      </c>
      <c r="J76" s="0" t="n">
        <v>15635.9798939579</v>
      </c>
    </row>
    <row r="77" customFormat="false" ht="12.8" hidden="false" customHeight="false" outlineLevel="0" collapsed="false">
      <c r="A77" s="0" t="n">
        <v>124</v>
      </c>
      <c r="B77" s="0" t="n">
        <v>4141263.59045637</v>
      </c>
      <c r="C77" s="0" t="n">
        <v>2887565.86863267</v>
      </c>
      <c r="D77" s="0" t="n">
        <v>723675.07985001</v>
      </c>
      <c r="E77" s="0" t="n">
        <v>376402.768354548</v>
      </c>
      <c r="F77" s="0" t="n">
        <v>0</v>
      </c>
      <c r="G77" s="0" t="n">
        <v>11377.1220931982</v>
      </c>
      <c r="H77" s="0" t="n">
        <v>119107.829660862</v>
      </c>
      <c r="I77" s="0" t="n">
        <v>30628.2431963662</v>
      </c>
      <c r="J77" s="0" t="n">
        <v>16825.9538964801</v>
      </c>
    </row>
    <row r="78" customFormat="false" ht="12.8" hidden="false" customHeight="false" outlineLevel="0" collapsed="false">
      <c r="A78" s="0" t="n">
        <v>125</v>
      </c>
      <c r="B78" s="0" t="n">
        <v>4840544.53925522</v>
      </c>
      <c r="C78" s="0" t="n">
        <v>2750541.40112672</v>
      </c>
      <c r="D78" s="0" t="n">
        <v>717353.753181845</v>
      </c>
      <c r="E78" s="0" t="n">
        <v>367753.427365991</v>
      </c>
      <c r="F78" s="0" t="n">
        <v>859704.248968247</v>
      </c>
      <c r="G78" s="0" t="n">
        <v>18309.3920782408</v>
      </c>
      <c r="H78" s="0" t="n">
        <v>104070.161919521</v>
      </c>
      <c r="I78" s="0" t="n">
        <v>21873.2836167108</v>
      </c>
      <c r="J78" s="0" t="n">
        <v>15995.5937464569</v>
      </c>
    </row>
    <row r="79" customFormat="false" ht="12.8" hidden="false" customHeight="false" outlineLevel="0" collapsed="false">
      <c r="A79" s="0" t="n">
        <v>126</v>
      </c>
      <c r="B79" s="0" t="n">
        <v>4148205.65810367</v>
      </c>
      <c r="C79" s="0" t="n">
        <v>2880464.16956694</v>
      </c>
      <c r="D79" s="0" t="n">
        <v>754059.282136782</v>
      </c>
      <c r="E79" s="0" t="n">
        <v>378887.485084803</v>
      </c>
      <c r="F79" s="0" t="n">
        <v>0</v>
      </c>
      <c r="G79" s="0" t="n">
        <v>20539.1712969116</v>
      </c>
      <c r="H79" s="0" t="n">
        <v>102745.351158096</v>
      </c>
      <c r="I79" s="0" t="n">
        <v>13917.661050759</v>
      </c>
      <c r="J79" s="0" t="n">
        <v>17902.5344787934</v>
      </c>
    </row>
    <row r="80" customFormat="false" ht="12.8" hidden="false" customHeight="false" outlineLevel="0" collapsed="false">
      <c r="A80" s="0" t="n">
        <v>127</v>
      </c>
      <c r="B80" s="0" t="n">
        <v>3981929.11487685</v>
      </c>
      <c r="C80" s="0" t="n">
        <v>2793446.23728271</v>
      </c>
      <c r="D80" s="0" t="n">
        <v>661947.667368373</v>
      </c>
      <c r="E80" s="0" t="n">
        <v>370198.50690103</v>
      </c>
      <c r="F80" s="0" t="n">
        <v>0</v>
      </c>
      <c r="G80" s="0" t="n">
        <v>20984.6975532591</v>
      </c>
      <c r="H80" s="0" t="n">
        <v>108850.251381883</v>
      </c>
      <c r="I80" s="0" t="n">
        <v>17088.8798882281</v>
      </c>
      <c r="J80" s="0" t="n">
        <v>14084.4345122121</v>
      </c>
    </row>
    <row r="81" customFormat="false" ht="12.8" hidden="false" customHeight="false" outlineLevel="0" collapsed="false">
      <c r="A81" s="0" t="n">
        <v>128</v>
      </c>
      <c r="B81" s="0" t="n">
        <v>4108603.67605529</v>
      </c>
      <c r="C81" s="0" t="n">
        <v>2911526.07854558</v>
      </c>
      <c r="D81" s="0" t="n">
        <v>658884.383600064</v>
      </c>
      <c r="E81" s="0" t="n">
        <v>374315.734580359</v>
      </c>
      <c r="F81" s="0" t="n">
        <v>0</v>
      </c>
      <c r="G81" s="0" t="n">
        <v>17997.2078087199</v>
      </c>
      <c r="H81" s="0" t="n">
        <v>118540.29509069</v>
      </c>
      <c r="I81" s="0" t="n">
        <v>31489.7133620771</v>
      </c>
      <c r="J81" s="0" t="n">
        <v>16809.4745771082</v>
      </c>
    </row>
    <row r="82" customFormat="false" ht="12.8" hidden="false" customHeight="false" outlineLevel="0" collapsed="false">
      <c r="A82" s="0" t="n">
        <v>129</v>
      </c>
      <c r="B82" s="0" t="n">
        <v>4769543.66473925</v>
      </c>
      <c r="C82" s="0" t="n">
        <v>2726407.5439717</v>
      </c>
      <c r="D82" s="0" t="n">
        <v>675680.658491503</v>
      </c>
      <c r="E82" s="0" t="n">
        <v>365677.083880952</v>
      </c>
      <c r="F82" s="0" t="n">
        <v>850426.359994048</v>
      </c>
      <c r="G82" s="0" t="n">
        <v>16960.0746101209</v>
      </c>
      <c r="H82" s="0" t="n">
        <v>93455.4316904524</v>
      </c>
      <c r="I82" s="0" t="n">
        <v>39201.3002247813</v>
      </c>
      <c r="J82" s="0" t="n">
        <v>16078.0755267276</v>
      </c>
    </row>
    <row r="83" customFormat="false" ht="12.8" hidden="false" customHeight="false" outlineLevel="0" collapsed="false">
      <c r="A83" s="0" t="n">
        <v>130</v>
      </c>
      <c r="B83" s="0" t="n">
        <v>4175117.65611402</v>
      </c>
      <c r="C83" s="0" t="n">
        <v>2928297.11110613</v>
      </c>
      <c r="D83" s="0" t="n">
        <v>696215.575111442</v>
      </c>
      <c r="E83" s="0" t="n">
        <v>375961.574551722</v>
      </c>
      <c r="F83" s="0" t="n">
        <v>0</v>
      </c>
      <c r="G83" s="0" t="n">
        <v>19998.1356086935</v>
      </c>
      <c r="H83" s="0" t="n">
        <v>129354.147948896</v>
      </c>
      <c r="I83" s="0" t="n">
        <v>23644.1375457325</v>
      </c>
      <c r="J83" s="0" t="n">
        <v>20955.6456051989</v>
      </c>
    </row>
    <row r="84" customFormat="false" ht="12.8" hidden="false" customHeight="false" outlineLevel="0" collapsed="false">
      <c r="A84" s="0" t="n">
        <v>131</v>
      </c>
      <c r="B84" s="0" t="n">
        <v>3916069.15659731</v>
      </c>
      <c r="C84" s="0" t="n">
        <v>2743180.84099471</v>
      </c>
      <c r="D84" s="0" t="n">
        <v>654078.299606662</v>
      </c>
      <c r="E84" s="0" t="n">
        <v>370567.036622617</v>
      </c>
      <c r="F84" s="0" t="n">
        <v>0</v>
      </c>
      <c r="G84" s="0" t="n">
        <v>13377.185215097</v>
      </c>
      <c r="H84" s="0" t="n">
        <v>105223.60429769</v>
      </c>
      <c r="I84" s="0" t="n">
        <v>10702.2090932432</v>
      </c>
      <c r="J84" s="0" t="n">
        <v>15982.0564872832</v>
      </c>
    </row>
    <row r="85" customFormat="false" ht="12.8" hidden="false" customHeight="false" outlineLevel="0" collapsed="false">
      <c r="A85" s="0" t="n">
        <v>132</v>
      </c>
      <c r="B85" s="0" t="n">
        <v>4095972.7555716</v>
      </c>
      <c r="C85" s="0" t="n">
        <v>2890944.98009402</v>
      </c>
      <c r="D85" s="0" t="n">
        <v>682155.688972996</v>
      </c>
      <c r="E85" s="0" t="n">
        <v>379214.452041716</v>
      </c>
      <c r="F85" s="0" t="n">
        <v>0</v>
      </c>
      <c r="G85" s="0" t="n">
        <v>17805.083369383</v>
      </c>
      <c r="H85" s="0" t="n">
        <v>113941.35962266</v>
      </c>
      <c r="I85" s="0" t="n">
        <v>13025.1353918791</v>
      </c>
      <c r="J85" s="0" t="n">
        <v>15116.0553465867</v>
      </c>
    </row>
    <row r="86" customFormat="false" ht="12.8" hidden="false" customHeight="false" outlineLevel="0" collapsed="false">
      <c r="A86" s="0" t="n">
        <v>133</v>
      </c>
      <c r="B86" s="0" t="n">
        <v>4814714.99240644</v>
      </c>
      <c r="C86" s="0" t="n">
        <v>2789950.82335436</v>
      </c>
      <c r="D86" s="0" t="n">
        <v>622449.316328158</v>
      </c>
      <c r="E86" s="0" t="n">
        <v>372166.449436755</v>
      </c>
      <c r="F86" s="0" t="n">
        <v>871691.320164898</v>
      </c>
      <c r="G86" s="0" t="n">
        <v>21881.4864185262</v>
      </c>
      <c r="H86" s="0" t="n">
        <v>108405.249604615</v>
      </c>
      <c r="I86" s="0" t="n">
        <v>23345.3875442708</v>
      </c>
      <c r="J86" s="0" t="n">
        <v>15605.9151132866</v>
      </c>
    </row>
    <row r="87" customFormat="false" ht="12.8" hidden="false" customHeight="false" outlineLevel="0" collapsed="false">
      <c r="A87" s="0" t="n">
        <v>134</v>
      </c>
      <c r="B87" s="0" t="n">
        <v>3988776.15202385</v>
      </c>
      <c r="C87" s="0" t="n">
        <v>2874824.6052714</v>
      </c>
      <c r="D87" s="0" t="n">
        <v>572894.223715305</v>
      </c>
      <c r="E87" s="0" t="n">
        <v>380244.40114496</v>
      </c>
      <c r="F87" s="0" t="n">
        <v>0</v>
      </c>
      <c r="G87" s="0" t="n">
        <v>19212.7120444568</v>
      </c>
      <c r="H87" s="0" t="n">
        <v>116288.819952618</v>
      </c>
      <c r="I87" s="0" t="n">
        <v>34152.9809237427</v>
      </c>
      <c r="J87" s="0" t="n">
        <v>15488.033483444</v>
      </c>
    </row>
    <row r="88" customFormat="false" ht="12.8" hidden="false" customHeight="false" outlineLevel="0" collapsed="false">
      <c r="A88" s="0" t="n">
        <v>135</v>
      </c>
      <c r="B88" s="0" t="n">
        <v>3923907.28656975</v>
      </c>
      <c r="C88" s="0" t="n">
        <v>2790071.8705681</v>
      </c>
      <c r="D88" s="0" t="n">
        <v>602914.329374453</v>
      </c>
      <c r="E88" s="0" t="n">
        <v>369312.018517972</v>
      </c>
      <c r="F88" s="0" t="n">
        <v>0</v>
      </c>
      <c r="G88" s="0" t="n">
        <v>18993.5677533951</v>
      </c>
      <c r="H88" s="0" t="n">
        <v>108779.048772228</v>
      </c>
      <c r="I88" s="0" t="n">
        <v>25786.4518943917</v>
      </c>
      <c r="J88" s="0" t="n">
        <v>16013.6437902238</v>
      </c>
    </row>
    <row r="89" customFormat="false" ht="12.8" hidden="false" customHeight="false" outlineLevel="0" collapsed="false">
      <c r="A89" s="0" t="n">
        <v>136</v>
      </c>
      <c r="B89" s="0" t="n">
        <v>4123853.09064627</v>
      </c>
      <c r="C89" s="0" t="n">
        <v>2984868.18291444</v>
      </c>
      <c r="D89" s="0" t="n">
        <v>582184.904621913</v>
      </c>
      <c r="E89" s="0" t="n">
        <v>380668.911682806</v>
      </c>
      <c r="F89" s="0" t="n">
        <v>0</v>
      </c>
      <c r="G89" s="0" t="n">
        <v>22260.5324170253</v>
      </c>
      <c r="H89" s="0" t="n">
        <v>132912.109994607</v>
      </c>
      <c r="I89" s="0" t="n">
        <v>32694.1409733548</v>
      </c>
      <c r="J89" s="0" t="n">
        <v>17853.213887149</v>
      </c>
    </row>
    <row r="90" customFormat="false" ht="12.8" hidden="false" customHeight="false" outlineLevel="0" collapsed="false">
      <c r="A90" s="0" t="n">
        <v>137</v>
      </c>
      <c r="B90" s="0" t="n">
        <v>4759578.59650183</v>
      </c>
      <c r="C90" s="0" t="n">
        <v>2751410.58525046</v>
      </c>
      <c r="D90" s="0" t="n">
        <v>640528.8415113</v>
      </c>
      <c r="E90" s="0" t="n">
        <v>373763.341180381</v>
      </c>
      <c r="F90" s="0" t="n">
        <v>860646.517240465</v>
      </c>
      <c r="G90" s="0" t="n">
        <v>21856.7451513136</v>
      </c>
      <c r="H90" s="0" t="n">
        <v>112896.515483673</v>
      </c>
      <c r="I90" s="0" t="n">
        <v>22013.7455847266</v>
      </c>
      <c r="J90" s="0" t="n">
        <v>15083.335176192</v>
      </c>
    </row>
    <row r="91" customFormat="false" ht="12.8" hidden="false" customHeight="false" outlineLevel="0" collapsed="false">
      <c r="A91" s="0" t="n">
        <v>138</v>
      </c>
      <c r="B91" s="0" t="n">
        <v>4002420.04880257</v>
      </c>
      <c r="C91" s="0" t="n">
        <v>2823985.46868693</v>
      </c>
      <c r="D91" s="0" t="n">
        <v>614969.497887616</v>
      </c>
      <c r="E91" s="0" t="n">
        <v>387369.120051078</v>
      </c>
      <c r="F91" s="0" t="n">
        <v>0</v>
      </c>
      <c r="G91" s="0" t="n">
        <v>14216.7891876651</v>
      </c>
      <c r="H91" s="0" t="n">
        <v>138222.820284384</v>
      </c>
      <c r="I91" s="0" t="n">
        <v>36314.342190111</v>
      </c>
      <c r="J91" s="0" t="n">
        <v>19421.9922002174</v>
      </c>
    </row>
    <row r="92" customFormat="false" ht="12.8" hidden="false" customHeight="false" outlineLevel="0" collapsed="false">
      <c r="A92" s="0" t="n">
        <v>139</v>
      </c>
      <c r="B92" s="0" t="n">
        <v>3956520.86947054</v>
      </c>
      <c r="C92" s="0" t="n">
        <v>2792462.59069737</v>
      </c>
      <c r="D92" s="0" t="n">
        <v>618342.069169123</v>
      </c>
      <c r="E92" s="0" t="n">
        <v>383494.661911307</v>
      </c>
      <c r="F92" s="0" t="n">
        <v>0</v>
      </c>
      <c r="G92" s="0" t="n">
        <v>14935.50738382</v>
      </c>
      <c r="H92" s="0" t="n">
        <v>130372.200664137</v>
      </c>
      <c r="I92" s="0" t="n">
        <v>13891.7336849637</v>
      </c>
      <c r="J92" s="0" t="n">
        <v>19626.1509894216</v>
      </c>
    </row>
    <row r="93" customFormat="false" ht="12.8" hidden="false" customHeight="false" outlineLevel="0" collapsed="false">
      <c r="A93" s="0" t="n">
        <v>140</v>
      </c>
      <c r="B93" s="0" t="n">
        <v>4081965.93769358</v>
      </c>
      <c r="C93" s="0" t="n">
        <v>2870135.62529501</v>
      </c>
      <c r="D93" s="0" t="n">
        <v>619441.104139227</v>
      </c>
      <c r="E93" s="0" t="n">
        <v>392248.170455518</v>
      </c>
      <c r="F93" s="0" t="n">
        <v>0</v>
      </c>
      <c r="G93" s="0" t="n">
        <v>22210.2024443386</v>
      </c>
      <c r="H93" s="0" t="n">
        <v>139613.832106541</v>
      </c>
      <c r="I93" s="0" t="n">
        <v>21290.9404239972</v>
      </c>
      <c r="J93" s="0" t="n">
        <v>20943.0819359409</v>
      </c>
    </row>
    <row r="94" customFormat="false" ht="12.8" hidden="false" customHeight="false" outlineLevel="0" collapsed="false">
      <c r="A94" s="0" t="n">
        <v>141</v>
      </c>
      <c r="B94" s="0" t="n">
        <v>4801424.30128912</v>
      </c>
      <c r="C94" s="0" t="n">
        <v>2820018.81445206</v>
      </c>
      <c r="D94" s="0" t="n">
        <v>569220.02578395</v>
      </c>
      <c r="E94" s="0" t="n">
        <v>379673.748984626</v>
      </c>
      <c r="F94" s="0" t="n">
        <v>858045.091884992</v>
      </c>
      <c r="G94" s="0" t="n">
        <v>23375.581951642</v>
      </c>
      <c r="H94" s="0" t="n">
        <v>116712.476448179</v>
      </c>
      <c r="I94" s="0" t="n">
        <v>18302.5560026325</v>
      </c>
      <c r="J94" s="0" t="n">
        <v>17687.8239351528</v>
      </c>
    </row>
    <row r="95" customFormat="false" ht="12.8" hidden="false" customHeight="false" outlineLevel="0" collapsed="false">
      <c r="A95" s="0" t="n">
        <v>142</v>
      </c>
      <c r="B95" s="0" t="n">
        <v>4069202.09925151</v>
      </c>
      <c r="C95" s="0" t="n">
        <v>2899068.14315578</v>
      </c>
      <c r="D95" s="0" t="n">
        <v>597532.483902666</v>
      </c>
      <c r="E95" s="0" t="n">
        <v>387078.003844474</v>
      </c>
      <c r="F95" s="0" t="n">
        <v>0</v>
      </c>
      <c r="G95" s="0" t="n">
        <v>19422.762757442</v>
      </c>
      <c r="H95" s="0" t="n">
        <v>105533.072713027</v>
      </c>
      <c r="I95" s="0" t="n">
        <v>35841.3382915557</v>
      </c>
      <c r="J95" s="0" t="n">
        <v>17774.4976609456</v>
      </c>
    </row>
    <row r="96" customFormat="false" ht="12.8" hidden="false" customHeight="false" outlineLevel="0" collapsed="false">
      <c r="A96" s="0" t="n">
        <v>143</v>
      </c>
      <c r="B96" s="0" t="n">
        <v>4029461.77400123</v>
      </c>
      <c r="C96" s="0" t="n">
        <v>2828708.1150039</v>
      </c>
      <c r="D96" s="0" t="n">
        <v>593388.262386084</v>
      </c>
      <c r="E96" s="0" t="n">
        <v>381121.807306269</v>
      </c>
      <c r="F96" s="0" t="n">
        <v>0</v>
      </c>
      <c r="G96" s="0" t="n">
        <v>13335.0137922468</v>
      </c>
      <c r="H96" s="0" t="n">
        <v>146240.361724075</v>
      </c>
      <c r="I96" s="0" t="n">
        <v>44022.389573221</v>
      </c>
      <c r="J96" s="0" t="n">
        <v>22675.2877328249</v>
      </c>
    </row>
    <row r="97" customFormat="false" ht="12.8" hidden="false" customHeight="false" outlineLevel="0" collapsed="false">
      <c r="A97" s="0" t="n">
        <v>144</v>
      </c>
      <c r="B97" s="0" t="n">
        <v>4143299.73676655</v>
      </c>
      <c r="C97" s="0" t="n">
        <v>2955051.91942921</v>
      </c>
      <c r="D97" s="0" t="n">
        <v>581453.373461965</v>
      </c>
      <c r="E97" s="0" t="n">
        <v>391743.194062472</v>
      </c>
      <c r="F97" s="0" t="n">
        <v>0</v>
      </c>
      <c r="G97" s="0" t="n">
        <v>21636.2040577832</v>
      </c>
      <c r="H97" s="0" t="n">
        <v>135917.569400178</v>
      </c>
      <c r="I97" s="0" t="n">
        <v>28488.9221077593</v>
      </c>
      <c r="J97" s="0" t="n">
        <v>21416.7853575618</v>
      </c>
    </row>
    <row r="98" customFormat="false" ht="12.8" hidden="false" customHeight="false" outlineLevel="0" collapsed="false">
      <c r="A98" s="0" t="n">
        <v>145</v>
      </c>
      <c r="B98" s="0" t="n">
        <v>4890627.47127978</v>
      </c>
      <c r="C98" s="0" t="n">
        <v>2844978.03942526</v>
      </c>
      <c r="D98" s="0" t="n">
        <v>604338.609017706</v>
      </c>
      <c r="E98" s="0" t="n">
        <v>377616.086050709</v>
      </c>
      <c r="F98" s="0" t="n">
        <v>871188.81170648</v>
      </c>
      <c r="G98" s="0" t="n">
        <v>13836.4130363876</v>
      </c>
      <c r="H98" s="0" t="n">
        <v>116974.97307168</v>
      </c>
      <c r="I98" s="0" t="n">
        <v>38307.8517611098</v>
      </c>
      <c r="J98" s="0" t="n">
        <v>18057.9764487849</v>
      </c>
    </row>
    <row r="99" customFormat="false" ht="12.8" hidden="false" customHeight="false" outlineLevel="0" collapsed="false">
      <c r="A99" s="0" t="n">
        <v>146</v>
      </c>
      <c r="B99" s="0" t="n">
        <v>4170985.17854368</v>
      </c>
      <c r="C99" s="0" t="n">
        <v>2895900.86753023</v>
      </c>
      <c r="D99" s="0" t="n">
        <v>700531.253267918</v>
      </c>
      <c r="E99" s="0" t="n">
        <v>390733.53059798</v>
      </c>
      <c r="F99" s="0" t="n">
        <v>0</v>
      </c>
      <c r="G99" s="0" t="n">
        <v>21804.7154861041</v>
      </c>
      <c r="H99" s="0" t="n">
        <v>117985.096552993</v>
      </c>
      <c r="I99" s="0" t="n">
        <v>32452.5463685891</v>
      </c>
      <c r="J99" s="0" t="n">
        <v>16906.2802926578</v>
      </c>
    </row>
    <row r="100" customFormat="false" ht="12.8" hidden="false" customHeight="false" outlineLevel="0" collapsed="false">
      <c r="A100" s="0" t="n">
        <v>147</v>
      </c>
      <c r="B100" s="0" t="n">
        <v>4059543.65035611</v>
      </c>
      <c r="C100" s="0" t="n">
        <v>2896488.83047825</v>
      </c>
      <c r="D100" s="0" t="n">
        <v>572545.103104735</v>
      </c>
      <c r="E100" s="0" t="n">
        <v>388432.044753203</v>
      </c>
      <c r="F100" s="0" t="n">
        <v>0</v>
      </c>
      <c r="G100" s="0" t="n">
        <v>24099.7560124376</v>
      </c>
      <c r="H100" s="0" t="n">
        <v>136876.703938666</v>
      </c>
      <c r="I100" s="0" t="n">
        <v>24600.2075970012</v>
      </c>
      <c r="J100" s="0" t="n">
        <v>21383.7135399164</v>
      </c>
    </row>
    <row r="101" customFormat="false" ht="12.8" hidden="false" customHeight="false" outlineLevel="0" collapsed="false">
      <c r="A101" s="0" t="n">
        <v>148</v>
      </c>
      <c r="B101" s="0" t="n">
        <v>4096491.41327079</v>
      </c>
      <c r="C101" s="0" t="n">
        <v>2960617.63701836</v>
      </c>
      <c r="D101" s="0" t="n">
        <v>540352.017761256</v>
      </c>
      <c r="E101" s="0" t="n">
        <v>394294.737791709</v>
      </c>
      <c r="F101" s="0" t="n">
        <v>0</v>
      </c>
      <c r="G101" s="0" t="n">
        <v>20665.3346322709</v>
      </c>
      <c r="H101" s="0" t="n">
        <v>130799.740747528</v>
      </c>
      <c r="I101" s="0" t="n">
        <v>21112.5829419688</v>
      </c>
      <c r="J101" s="0" t="n">
        <v>20051.7071556705</v>
      </c>
    </row>
    <row r="102" customFormat="false" ht="12.8" hidden="false" customHeight="false" outlineLevel="0" collapsed="false">
      <c r="A102" s="0" t="n">
        <v>149</v>
      </c>
      <c r="B102" s="0" t="n">
        <v>4819458.56980458</v>
      </c>
      <c r="C102" s="0" t="n">
        <v>2837275.10761488</v>
      </c>
      <c r="D102" s="0" t="n">
        <v>543987.820011215</v>
      </c>
      <c r="E102" s="0" t="n">
        <v>387353.600086206</v>
      </c>
      <c r="F102" s="0" t="n">
        <v>868592.292929621</v>
      </c>
      <c r="G102" s="0" t="n">
        <v>22267.3276986406</v>
      </c>
      <c r="H102" s="0" t="n">
        <v>110643.104124681</v>
      </c>
      <c r="I102" s="0" t="n">
        <v>18133.7446599388</v>
      </c>
      <c r="J102" s="0" t="n">
        <v>19447.2061799396</v>
      </c>
    </row>
    <row r="103" customFormat="false" ht="12.8" hidden="false" customHeight="false" outlineLevel="0" collapsed="false">
      <c r="A103" s="0" t="n">
        <v>150</v>
      </c>
      <c r="B103" s="0" t="n">
        <v>4047297.45641436</v>
      </c>
      <c r="C103" s="0" t="n">
        <v>2937452.7639444</v>
      </c>
      <c r="D103" s="0" t="n">
        <v>519655.214717618</v>
      </c>
      <c r="E103" s="0" t="n">
        <v>399914.216376473</v>
      </c>
      <c r="F103" s="0" t="n">
        <v>0</v>
      </c>
      <c r="G103" s="0" t="n">
        <v>22801.3255817082</v>
      </c>
      <c r="H103" s="0" t="n">
        <v>113751.641637431</v>
      </c>
      <c r="I103" s="0" t="n">
        <v>18894.8049575819</v>
      </c>
      <c r="J103" s="0" t="n">
        <v>20248.7905797696</v>
      </c>
    </row>
    <row r="104" customFormat="false" ht="12.8" hidden="false" customHeight="false" outlineLevel="0" collapsed="false">
      <c r="A104" s="0" t="n">
        <v>151</v>
      </c>
      <c r="B104" s="0" t="n">
        <v>3922523.52749135</v>
      </c>
      <c r="C104" s="0" t="n">
        <v>2856344.10421541</v>
      </c>
      <c r="D104" s="0" t="n">
        <v>508056.029794624</v>
      </c>
      <c r="E104" s="0" t="n">
        <v>391724.628443436</v>
      </c>
      <c r="F104" s="0" t="n">
        <v>0</v>
      </c>
      <c r="G104" s="0" t="n">
        <v>15852.277777116</v>
      </c>
      <c r="H104" s="0" t="n">
        <v>104263.978348508</v>
      </c>
      <c r="I104" s="0" t="n">
        <v>13357.5541230471</v>
      </c>
      <c r="J104" s="0" t="n">
        <v>16977.1317440746</v>
      </c>
    </row>
    <row r="105" customFormat="false" ht="12.8" hidden="false" customHeight="false" outlineLevel="0" collapsed="false">
      <c r="A105" s="0" t="n">
        <v>152</v>
      </c>
      <c r="B105" s="0" t="n">
        <v>4001762.3486624</v>
      </c>
      <c r="C105" s="0" t="n">
        <v>2951591.29622529</v>
      </c>
      <c r="D105" s="0" t="n">
        <v>492071.2223059</v>
      </c>
      <c r="E105" s="0" t="n">
        <v>403499.115888731</v>
      </c>
      <c r="F105" s="0" t="n">
        <v>0</v>
      </c>
      <c r="G105" s="0" t="n">
        <v>18946.5260180199</v>
      </c>
      <c r="H105" s="0" t="n">
        <v>90194.5875386743</v>
      </c>
      <c r="I105" s="0" t="n">
        <v>24275.7508953249</v>
      </c>
      <c r="J105" s="0" t="n">
        <v>13527.985862302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85937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255</v>
      </c>
      <c r="C1" s="0" t="s">
        <v>256</v>
      </c>
      <c r="D1" s="0" t="s">
        <v>257</v>
      </c>
      <c r="E1" s="0" t="s">
        <v>258</v>
      </c>
      <c r="F1" s="0" t="s">
        <v>259</v>
      </c>
      <c r="G1" s="0" t="s">
        <v>260</v>
      </c>
      <c r="H1" s="0" t="s">
        <v>261</v>
      </c>
      <c r="I1" s="0" t="s">
        <v>262</v>
      </c>
      <c r="J1" s="0" t="s">
        <v>263</v>
      </c>
    </row>
    <row r="2" customFormat="false" ht="12.8" hidden="false" customHeight="false" outlineLevel="0" collapsed="false">
      <c r="A2" s="0" t="n">
        <v>49</v>
      </c>
      <c r="B2" s="0" t="n">
        <v>2791267.91076696</v>
      </c>
      <c r="C2" s="0" t="n">
        <v>792935.431268643</v>
      </c>
      <c r="D2" s="0" t="n">
        <v>1375225.68636862</v>
      </c>
      <c r="E2" s="0" t="n">
        <v>184084.186624039</v>
      </c>
      <c r="F2" s="0" t="n">
        <v>348404.143238573</v>
      </c>
      <c r="G2" s="0" t="n">
        <v>24201.7883651603</v>
      </c>
      <c r="H2" s="0" t="n">
        <v>20147.6677991878</v>
      </c>
      <c r="I2" s="0" t="n">
        <v>38879.4918752268</v>
      </c>
      <c r="J2" s="0" t="n">
        <v>7952.19459085804</v>
      </c>
    </row>
    <row r="3" customFormat="false" ht="12.8" hidden="false" customHeight="false" outlineLevel="0" collapsed="false">
      <c r="A3" s="0" t="n">
        <v>50</v>
      </c>
      <c r="B3" s="0" t="n">
        <v>2473088.33497295</v>
      </c>
      <c r="C3" s="0" t="n">
        <v>685809.763979967</v>
      </c>
      <c r="D3" s="0" t="n">
        <v>1276176.8217366</v>
      </c>
      <c r="E3" s="0" t="n">
        <v>184261.083074611</v>
      </c>
      <c r="F3" s="0" t="n">
        <v>243508.467010515</v>
      </c>
      <c r="G3" s="0" t="n">
        <v>24090.9988107159</v>
      </c>
      <c r="H3" s="0" t="n">
        <v>16046.8727531296</v>
      </c>
      <c r="I3" s="0" t="n">
        <v>37744.2292158236</v>
      </c>
      <c r="J3" s="0" t="n">
        <v>6191.77328492736</v>
      </c>
    </row>
    <row r="4" customFormat="false" ht="12.8" hidden="false" customHeight="false" outlineLevel="0" collapsed="false">
      <c r="A4" s="0" t="n">
        <v>51</v>
      </c>
      <c r="B4" s="0" t="n">
        <v>2939599.29544949</v>
      </c>
      <c r="C4" s="0" t="n">
        <v>926578.95373313</v>
      </c>
      <c r="D4" s="0" t="n">
        <v>1556658.3631057</v>
      </c>
      <c r="E4" s="0" t="n">
        <v>348524.262323632</v>
      </c>
      <c r="F4" s="0" t="n">
        <v>0</v>
      </c>
      <c r="G4" s="0" t="n">
        <v>5234.82237136178</v>
      </c>
      <c r="H4" s="0" t="n">
        <v>40951.5546627429</v>
      </c>
      <c r="I4" s="0" t="n">
        <v>52406.5386337177</v>
      </c>
      <c r="J4" s="0" t="n">
        <v>10350.8553253245</v>
      </c>
    </row>
    <row r="5" customFormat="false" ht="12.8" hidden="false" customHeight="false" outlineLevel="0" collapsed="false">
      <c r="A5" s="0" t="n">
        <v>52</v>
      </c>
      <c r="B5" s="0" t="n">
        <v>2780299.20968738</v>
      </c>
      <c r="C5" s="0" t="n">
        <v>892839.845679808</v>
      </c>
      <c r="D5" s="0" t="n">
        <v>1463651.14262471</v>
      </c>
      <c r="E5" s="0" t="n">
        <v>327200.028433272</v>
      </c>
      <c r="F5" s="0" t="n">
        <v>0</v>
      </c>
      <c r="G5" s="0" t="n">
        <v>6870.25108178752</v>
      </c>
      <c r="H5" s="0" t="n">
        <v>26850.1716755691</v>
      </c>
      <c r="I5" s="0" t="n">
        <v>56041.4734725889</v>
      </c>
      <c r="J5" s="0" t="n">
        <v>7019.95490603175</v>
      </c>
    </row>
    <row r="6" customFormat="false" ht="12.8" hidden="false" customHeight="false" outlineLevel="0" collapsed="false">
      <c r="A6" s="0" t="n">
        <v>53</v>
      </c>
      <c r="B6" s="0" t="n">
        <v>2803488.45953235</v>
      </c>
      <c r="C6" s="0" t="n">
        <v>644261.659120604</v>
      </c>
      <c r="D6" s="0" t="n">
        <v>1270738.83768124</v>
      </c>
      <c r="E6" s="0" t="n">
        <v>283448.953179014</v>
      </c>
      <c r="F6" s="0" t="n">
        <v>529121.582773691</v>
      </c>
      <c r="G6" s="0" t="n">
        <v>3428.67959502065</v>
      </c>
      <c r="H6" s="0" t="n">
        <v>18830.6593147662</v>
      </c>
      <c r="I6" s="0" t="n">
        <v>50025.0519068467</v>
      </c>
      <c r="J6" s="0" t="n">
        <v>5994.89829561465</v>
      </c>
    </row>
    <row r="7" customFormat="false" ht="12.8" hidden="false" customHeight="false" outlineLevel="0" collapsed="false">
      <c r="A7" s="0" t="n">
        <v>54</v>
      </c>
      <c r="B7" s="0" t="n">
        <v>2802922.16273646</v>
      </c>
      <c r="C7" s="0" t="n">
        <v>1147360.600338</v>
      </c>
      <c r="D7" s="0" t="n">
        <v>1280974.33542594</v>
      </c>
      <c r="E7" s="0" t="n">
        <v>284162.61488804</v>
      </c>
      <c r="F7" s="0" t="n">
        <v>0</v>
      </c>
      <c r="G7" s="0" t="n">
        <v>6606.34372396438</v>
      </c>
      <c r="H7" s="0" t="n">
        <v>29544.9266157365</v>
      </c>
      <c r="I7" s="0" t="n">
        <v>53799.4916672559</v>
      </c>
      <c r="J7" s="0" t="n">
        <v>3827.42694502258</v>
      </c>
    </row>
    <row r="8" customFormat="false" ht="12.8" hidden="false" customHeight="false" outlineLevel="0" collapsed="false">
      <c r="A8" s="0" t="n">
        <v>55</v>
      </c>
      <c r="B8" s="0" t="n">
        <v>2463001.16332742</v>
      </c>
      <c r="C8" s="0" t="n">
        <v>946077.522116732</v>
      </c>
      <c r="D8" s="0" t="n">
        <v>1156448.64073935</v>
      </c>
      <c r="E8" s="0" t="n">
        <v>266559.735534198</v>
      </c>
      <c r="F8" s="0" t="n">
        <v>0</v>
      </c>
      <c r="G8" s="0" t="n">
        <v>3603.83017868763</v>
      </c>
      <c r="H8" s="0" t="n">
        <v>39591.612870315</v>
      </c>
      <c r="I8" s="0" t="n">
        <v>48559.7626589298</v>
      </c>
      <c r="J8" s="0" t="n">
        <v>4536.133619126</v>
      </c>
    </row>
    <row r="9" customFormat="false" ht="12.8" hidden="false" customHeight="false" outlineLevel="0" collapsed="false">
      <c r="A9" s="0" t="n">
        <v>56</v>
      </c>
      <c r="B9" s="0" t="n">
        <v>3848143.23699587</v>
      </c>
      <c r="C9" s="0" t="n">
        <v>2110948.23534887</v>
      </c>
      <c r="D9" s="0" t="n">
        <v>1269214.58327633</v>
      </c>
      <c r="E9" s="0" t="n">
        <v>343073.139511436</v>
      </c>
      <c r="F9" s="0" t="n">
        <v>0</v>
      </c>
      <c r="G9" s="0" t="n">
        <v>8721.27259886111</v>
      </c>
      <c r="H9" s="0" t="n">
        <v>53787.2605333128</v>
      </c>
      <c r="I9" s="0" t="n">
        <v>55305.3489784683</v>
      </c>
      <c r="J9" s="0" t="n">
        <v>9092.12598109226</v>
      </c>
    </row>
    <row r="10" customFormat="false" ht="12.8" hidden="false" customHeight="false" outlineLevel="0" collapsed="false">
      <c r="A10" s="0" t="n">
        <v>57</v>
      </c>
      <c r="B10" s="0" t="n">
        <v>4282215.60582722</v>
      </c>
      <c r="C10" s="0" t="n">
        <v>1834697.63660981</v>
      </c>
      <c r="D10" s="0" t="n">
        <v>1250917.55693624</v>
      </c>
      <c r="E10" s="0" t="n">
        <v>324306.305941402</v>
      </c>
      <c r="F10" s="0" t="n">
        <v>747486.837774641</v>
      </c>
      <c r="G10" s="0" t="n">
        <v>4045.70318118363</v>
      </c>
      <c r="H10" s="0" t="n">
        <v>62585.2046368201</v>
      </c>
      <c r="I10" s="0" t="n">
        <v>51897.3491136143</v>
      </c>
      <c r="J10" s="0" t="n">
        <v>7501.11345125798</v>
      </c>
    </row>
    <row r="11" customFormat="false" ht="12.8" hidden="false" customHeight="false" outlineLevel="0" collapsed="false">
      <c r="A11" s="0" t="n">
        <v>58</v>
      </c>
      <c r="B11" s="0" t="n">
        <v>3934527.82955623</v>
      </c>
      <c r="C11" s="0" t="n">
        <v>2189813.36005223</v>
      </c>
      <c r="D11" s="0" t="n">
        <v>1252342.93875887</v>
      </c>
      <c r="E11" s="0" t="n">
        <v>351708.731308633</v>
      </c>
      <c r="F11" s="0" t="n">
        <v>0</v>
      </c>
      <c r="G11" s="0" t="n">
        <v>8068.36194094845</v>
      </c>
      <c r="H11" s="0" t="n">
        <v>73642.1326493332</v>
      </c>
      <c r="I11" s="0" t="n">
        <v>49066.1956306439</v>
      </c>
      <c r="J11" s="0" t="n">
        <v>10813.8727806334</v>
      </c>
    </row>
    <row r="12" customFormat="false" ht="12.8" hidden="false" customHeight="false" outlineLevel="0" collapsed="false">
      <c r="A12" s="0" t="n">
        <v>59</v>
      </c>
      <c r="B12" s="0" t="n">
        <v>3540681.69951909</v>
      </c>
      <c r="C12" s="0" t="n">
        <v>1848323.21633331</v>
      </c>
      <c r="D12" s="0" t="n">
        <v>1207874.66102665</v>
      </c>
      <c r="E12" s="0" t="n">
        <v>338134.555643063</v>
      </c>
      <c r="F12" s="0" t="n">
        <v>0</v>
      </c>
      <c r="G12" s="0" t="n">
        <v>13236.0678372995</v>
      </c>
      <c r="H12" s="0" t="n">
        <v>76840.255912659</v>
      </c>
      <c r="I12" s="0" t="n">
        <v>45416.0961030766</v>
      </c>
      <c r="J12" s="0" t="n">
        <v>11361.7302023101</v>
      </c>
    </row>
    <row r="13" customFormat="false" ht="12.8" hidden="false" customHeight="false" outlineLevel="0" collapsed="false">
      <c r="A13" s="0" t="n">
        <v>60</v>
      </c>
      <c r="B13" s="0" t="n">
        <v>4002263.45266173</v>
      </c>
      <c r="C13" s="0" t="n">
        <v>2254039.43143253</v>
      </c>
      <c r="D13" s="0" t="n">
        <v>1247474.99946587</v>
      </c>
      <c r="E13" s="0" t="n">
        <v>363525.138623818</v>
      </c>
      <c r="F13" s="0" t="n">
        <v>0</v>
      </c>
      <c r="G13" s="0" t="n">
        <v>12449.5146989598</v>
      </c>
      <c r="H13" s="0" t="n">
        <v>69623.207621263</v>
      </c>
      <c r="I13" s="0" t="n">
        <v>47285.5272230673</v>
      </c>
      <c r="J13" s="0" t="n">
        <v>8411.10876494169</v>
      </c>
    </row>
    <row r="14" customFormat="false" ht="12.8" hidden="false" customHeight="false" outlineLevel="0" collapsed="false">
      <c r="A14" s="0" t="n">
        <v>61</v>
      </c>
      <c r="B14" s="0" t="n">
        <v>4244737.7954941</v>
      </c>
      <c r="C14" s="0" t="n">
        <v>1933563.09103504</v>
      </c>
      <c r="D14" s="0" t="n">
        <v>1120801.66111941</v>
      </c>
      <c r="E14" s="0" t="n">
        <v>335109.273700819</v>
      </c>
      <c r="F14" s="0" t="n">
        <v>745987.522635099</v>
      </c>
      <c r="G14" s="0" t="n">
        <v>7211.14287149354</v>
      </c>
      <c r="H14" s="0" t="n">
        <v>51518.188692136</v>
      </c>
      <c r="I14" s="0" t="n">
        <v>43345.7543735149</v>
      </c>
      <c r="J14" s="0" t="n">
        <v>7850.32548239993</v>
      </c>
    </row>
    <row r="15" customFormat="false" ht="12.8" hidden="false" customHeight="false" outlineLevel="0" collapsed="false">
      <c r="A15" s="0" t="n">
        <v>62</v>
      </c>
      <c r="B15" s="0" t="n">
        <v>3638783.13527951</v>
      </c>
      <c r="C15" s="0" t="n">
        <v>1895466.64705157</v>
      </c>
      <c r="D15" s="0" t="n">
        <v>1286307.05114672</v>
      </c>
      <c r="E15" s="0" t="n">
        <v>324881.265212588</v>
      </c>
      <c r="F15" s="0" t="n">
        <v>0</v>
      </c>
      <c r="G15" s="0" t="n">
        <v>4677.03950894534</v>
      </c>
      <c r="H15" s="0" t="n">
        <v>72127.7514522665</v>
      </c>
      <c r="I15" s="0" t="n">
        <v>47025.3136673582</v>
      </c>
      <c r="J15" s="0" t="n">
        <v>8298.06724007222</v>
      </c>
    </row>
    <row r="16" customFormat="false" ht="12.8" hidden="false" customHeight="false" outlineLevel="0" collapsed="false">
      <c r="A16" s="0" t="n">
        <v>63</v>
      </c>
      <c r="B16" s="0" t="n">
        <v>3267878.84085963</v>
      </c>
      <c r="C16" s="0" t="n">
        <v>1724732.80942549</v>
      </c>
      <c r="D16" s="0" t="n">
        <v>1100037.87644271</v>
      </c>
      <c r="E16" s="0" t="n">
        <v>313048.359011113</v>
      </c>
      <c r="F16" s="0" t="n">
        <v>0</v>
      </c>
      <c r="G16" s="0" t="n">
        <v>10651.1204276835</v>
      </c>
      <c r="H16" s="0" t="n">
        <v>67007.8536466473</v>
      </c>
      <c r="I16" s="0" t="n">
        <v>44966.8973500813</v>
      </c>
      <c r="J16" s="0" t="n">
        <v>7433.9245559079</v>
      </c>
    </row>
    <row r="17" customFormat="false" ht="12.8" hidden="false" customHeight="false" outlineLevel="0" collapsed="false">
      <c r="A17" s="0" t="n">
        <v>64</v>
      </c>
      <c r="B17" s="0" t="n">
        <v>2997014.76629459</v>
      </c>
      <c r="C17" s="0" t="n">
        <v>1530749.90219923</v>
      </c>
      <c r="D17" s="0" t="n">
        <v>1070262.28215693</v>
      </c>
      <c r="E17" s="0" t="n">
        <v>286707.639040292</v>
      </c>
      <c r="F17" s="0" t="n">
        <v>0</v>
      </c>
      <c r="G17" s="0" t="n">
        <v>8868.32300832091</v>
      </c>
      <c r="H17" s="0" t="n">
        <v>65560.6409234239</v>
      </c>
      <c r="I17" s="0" t="n">
        <v>25276.9330795562</v>
      </c>
      <c r="J17" s="0" t="n">
        <v>9589.04588683836</v>
      </c>
    </row>
    <row r="18" customFormat="false" ht="12.8" hidden="false" customHeight="false" outlineLevel="0" collapsed="false">
      <c r="A18" s="0" t="n">
        <v>65</v>
      </c>
      <c r="B18" s="0" t="n">
        <v>3514113.18561026</v>
      </c>
      <c r="C18" s="0" t="n">
        <v>1459956.32232317</v>
      </c>
      <c r="D18" s="0" t="n">
        <v>1045227.95131919</v>
      </c>
      <c r="E18" s="0" t="n">
        <v>281718.108574226</v>
      </c>
      <c r="F18" s="0" t="n">
        <v>626840.844213701</v>
      </c>
      <c r="G18" s="0" t="n">
        <v>6344.19751287951</v>
      </c>
      <c r="H18" s="0" t="n">
        <v>55037.8087387293</v>
      </c>
      <c r="I18" s="0" t="n">
        <v>30573.7720319432</v>
      </c>
      <c r="J18" s="0" t="n">
        <v>8414.18089642115</v>
      </c>
    </row>
    <row r="19" customFormat="false" ht="12.8" hidden="false" customHeight="false" outlineLevel="0" collapsed="false">
      <c r="A19" s="0" t="n">
        <v>66</v>
      </c>
      <c r="B19" s="0" t="n">
        <v>3220351.57066625</v>
      </c>
      <c r="C19" s="0" t="n">
        <v>1482957.99388502</v>
      </c>
      <c r="D19" s="0" t="n">
        <v>1344184.6458</v>
      </c>
      <c r="E19" s="0" t="n">
        <v>285633.68944355</v>
      </c>
      <c r="F19" s="0" t="n">
        <v>0</v>
      </c>
      <c r="G19" s="0" t="n">
        <v>8251.02553821496</v>
      </c>
      <c r="H19" s="0" t="n">
        <v>57728.1179909986</v>
      </c>
      <c r="I19" s="0" t="n">
        <v>33404.7825607999</v>
      </c>
      <c r="J19" s="0" t="n">
        <v>8191.3154476738</v>
      </c>
    </row>
    <row r="20" customFormat="false" ht="12.8" hidden="false" customHeight="false" outlineLevel="0" collapsed="false">
      <c r="A20" s="0" t="n">
        <v>67</v>
      </c>
      <c r="B20" s="0" t="n">
        <v>3151590.38644392</v>
      </c>
      <c r="C20" s="0" t="n">
        <v>1503163.18261948</v>
      </c>
      <c r="D20" s="0" t="n">
        <v>1255020.24908</v>
      </c>
      <c r="E20" s="0" t="n">
        <v>292192.924733542</v>
      </c>
      <c r="F20" s="0" t="n">
        <v>0</v>
      </c>
      <c r="G20" s="0" t="n">
        <v>6517.25392167021</v>
      </c>
      <c r="H20" s="0" t="n">
        <v>50582.2065234014</v>
      </c>
      <c r="I20" s="0" t="n">
        <v>36059.1301562073</v>
      </c>
      <c r="J20" s="0" t="n">
        <v>8055.43940961917</v>
      </c>
    </row>
    <row r="21" customFormat="false" ht="12.8" hidden="false" customHeight="false" outlineLevel="0" collapsed="false">
      <c r="A21" s="0" t="n">
        <v>68</v>
      </c>
      <c r="B21" s="0" t="n">
        <v>3304586.84850815</v>
      </c>
      <c r="C21" s="0" t="n">
        <v>1511342.58420962</v>
      </c>
      <c r="D21" s="0" t="n">
        <v>1396719.23616</v>
      </c>
      <c r="E21" s="0" t="n">
        <v>285732.64889098</v>
      </c>
      <c r="F21" s="0" t="n">
        <v>0</v>
      </c>
      <c r="G21" s="0" t="n">
        <v>2508.09197963762</v>
      </c>
      <c r="H21" s="0" t="n">
        <v>56113.6817420923</v>
      </c>
      <c r="I21" s="0" t="n">
        <v>44487.6436597067</v>
      </c>
      <c r="J21" s="0" t="n">
        <v>8255.78954611692</v>
      </c>
    </row>
    <row r="22" customFormat="false" ht="12.8" hidden="false" customHeight="false" outlineLevel="0" collapsed="false">
      <c r="A22" s="0" t="n">
        <v>69</v>
      </c>
      <c r="B22" s="0" t="n">
        <v>3797939.19645477</v>
      </c>
      <c r="C22" s="0" t="n">
        <v>1476250.45579522</v>
      </c>
      <c r="D22" s="0" t="n">
        <v>1315890.73563414</v>
      </c>
      <c r="E22" s="0" t="n">
        <v>284364.706756129</v>
      </c>
      <c r="F22" s="0" t="n">
        <v>619606.054174791</v>
      </c>
      <c r="G22" s="0" t="n">
        <v>5681.12644037476</v>
      </c>
      <c r="H22" s="0" t="n">
        <v>55983.9938188224</v>
      </c>
      <c r="I22" s="0" t="n">
        <v>32424.3603058632</v>
      </c>
      <c r="J22" s="0" t="n">
        <v>7737.76352943345</v>
      </c>
    </row>
    <row r="23" customFormat="false" ht="12.8" hidden="false" customHeight="false" outlineLevel="0" collapsed="false">
      <c r="A23" s="0" t="n">
        <v>70</v>
      </c>
      <c r="B23" s="0" t="n">
        <v>2945031.41658614</v>
      </c>
      <c r="C23" s="0" t="n">
        <v>1752728.35112661</v>
      </c>
      <c r="D23" s="0" t="n">
        <v>782010.066301382</v>
      </c>
      <c r="E23" s="0" t="n">
        <v>302931.54675676</v>
      </c>
      <c r="F23" s="0" t="n">
        <v>0</v>
      </c>
      <c r="G23" s="0" t="n">
        <v>6082.14427518001</v>
      </c>
      <c r="H23" s="0" t="n">
        <v>59451.9756721316</v>
      </c>
      <c r="I23" s="0" t="n">
        <v>32130.2110336611</v>
      </c>
      <c r="J23" s="0" t="n">
        <v>9697.12142041802</v>
      </c>
    </row>
    <row r="24" customFormat="false" ht="12.8" hidden="false" customHeight="false" outlineLevel="0" collapsed="false">
      <c r="A24" s="0" t="n">
        <v>71</v>
      </c>
      <c r="B24" s="0" t="n">
        <v>2909983.196962</v>
      </c>
      <c r="C24" s="0" t="n">
        <v>1660508.56975223</v>
      </c>
      <c r="D24" s="0" t="n">
        <v>852559.74147304</v>
      </c>
      <c r="E24" s="0" t="n">
        <v>294380.485076833</v>
      </c>
      <c r="F24" s="0" t="n">
        <v>0</v>
      </c>
      <c r="G24" s="0" t="n">
        <v>4885.98236834655</v>
      </c>
      <c r="H24" s="0" t="n">
        <v>61372.5427973493</v>
      </c>
      <c r="I24" s="0" t="n">
        <v>26114.4871468332</v>
      </c>
      <c r="J24" s="0" t="n">
        <v>10161.3883473687</v>
      </c>
    </row>
    <row r="25" customFormat="false" ht="12.8" hidden="false" customHeight="false" outlineLevel="0" collapsed="false">
      <c r="A25" s="0" t="n">
        <v>72</v>
      </c>
      <c r="B25" s="0" t="n">
        <v>2926673.67510381</v>
      </c>
      <c r="C25" s="0" t="n">
        <v>1646873.32659038</v>
      </c>
      <c r="D25" s="0" t="n">
        <v>887753.260423003</v>
      </c>
      <c r="E25" s="0" t="n">
        <v>282945.768761683</v>
      </c>
      <c r="F25" s="0" t="n">
        <v>0</v>
      </c>
      <c r="G25" s="0" t="n">
        <v>5378.11401609666</v>
      </c>
      <c r="H25" s="0" t="n">
        <v>62382.475412904</v>
      </c>
      <c r="I25" s="0" t="n">
        <v>33421.9857681862</v>
      </c>
      <c r="J25" s="0" t="n">
        <v>7918.74413155864</v>
      </c>
    </row>
    <row r="26" customFormat="false" ht="12.8" hidden="false" customHeight="false" outlineLevel="0" collapsed="false">
      <c r="A26" s="0" t="n">
        <v>73</v>
      </c>
      <c r="B26" s="0" t="n">
        <v>3430207.73497467</v>
      </c>
      <c r="C26" s="0" t="n">
        <v>1535699.01607017</v>
      </c>
      <c r="D26" s="0" t="n">
        <v>919991.861494245</v>
      </c>
      <c r="E26" s="0" t="n">
        <v>274721.646209045</v>
      </c>
      <c r="F26" s="0" t="n">
        <v>605465.58715278</v>
      </c>
      <c r="G26" s="0" t="n">
        <v>8373.71504910603</v>
      </c>
      <c r="H26" s="0" t="n">
        <v>53175.1751033834</v>
      </c>
      <c r="I26" s="0" t="n">
        <v>25388.1274198478</v>
      </c>
      <c r="J26" s="0" t="n">
        <v>7392.60647608598</v>
      </c>
    </row>
    <row r="27" customFormat="false" ht="12.8" hidden="false" customHeight="false" outlineLevel="0" collapsed="false">
      <c r="A27" s="0" t="n">
        <v>74</v>
      </c>
      <c r="B27" s="0" t="n">
        <v>2913921.83210722</v>
      </c>
      <c r="C27" s="0" t="n">
        <v>1571827.59781114</v>
      </c>
      <c r="D27" s="0" t="n">
        <v>955022.397672095</v>
      </c>
      <c r="E27" s="0" t="n">
        <v>277905.805092563</v>
      </c>
      <c r="F27" s="0" t="n">
        <v>0</v>
      </c>
      <c r="G27" s="0" t="n">
        <v>9653.9173470977</v>
      </c>
      <c r="H27" s="0" t="n">
        <v>58557.1691495998</v>
      </c>
      <c r="I27" s="0" t="n">
        <v>32671.8425777697</v>
      </c>
      <c r="J27" s="0" t="n">
        <v>8283.10245696228</v>
      </c>
    </row>
    <row r="28" customFormat="false" ht="12.8" hidden="false" customHeight="false" outlineLevel="0" collapsed="false">
      <c r="A28" s="0" t="n">
        <v>75</v>
      </c>
      <c r="B28" s="0" t="n">
        <v>2605450.56322495</v>
      </c>
      <c r="C28" s="0" t="n">
        <v>1367901.96550197</v>
      </c>
      <c r="D28" s="0" t="n">
        <v>893960.324936739</v>
      </c>
      <c r="E28" s="0" t="n">
        <v>254969.735518866</v>
      </c>
      <c r="F28" s="0" t="n">
        <v>0</v>
      </c>
      <c r="G28" s="0" t="n">
        <v>4269.59405253404</v>
      </c>
      <c r="H28" s="0" t="n">
        <v>47888.6999768389</v>
      </c>
      <c r="I28" s="0" t="n">
        <v>28907.3265658959</v>
      </c>
      <c r="J28" s="0" t="n">
        <v>7451.79238129942</v>
      </c>
    </row>
    <row r="29" customFormat="false" ht="12.8" hidden="false" customHeight="false" outlineLevel="0" collapsed="false">
      <c r="A29" s="0" t="n">
        <v>76</v>
      </c>
      <c r="B29" s="0" t="n">
        <v>3140879.53828137</v>
      </c>
      <c r="C29" s="0" t="n">
        <v>1729547.60272525</v>
      </c>
      <c r="D29" s="0" t="n">
        <v>1003932.76010986</v>
      </c>
      <c r="E29" s="0" t="n">
        <v>292258.35899058</v>
      </c>
      <c r="F29" s="0" t="n">
        <v>0</v>
      </c>
      <c r="G29" s="0" t="n">
        <v>9474.16521546519</v>
      </c>
      <c r="H29" s="0" t="n">
        <v>66604.8697275794</v>
      </c>
      <c r="I29" s="0" t="n">
        <v>29613.6713077834</v>
      </c>
      <c r="J29" s="0" t="n">
        <v>9333.75790826835</v>
      </c>
    </row>
    <row r="30" customFormat="false" ht="12.8" hidden="false" customHeight="false" outlineLevel="0" collapsed="false">
      <c r="A30" s="0" t="n">
        <v>77</v>
      </c>
      <c r="B30" s="0" t="n">
        <v>3443027.77769217</v>
      </c>
      <c r="C30" s="0" t="n">
        <v>1475662.30980259</v>
      </c>
      <c r="D30" s="0" t="n">
        <v>986874.961102775</v>
      </c>
      <c r="E30" s="0" t="n">
        <v>269775.761649461</v>
      </c>
      <c r="F30" s="0" t="n">
        <v>612893.186306835</v>
      </c>
      <c r="G30" s="0" t="n">
        <v>5976.30527364015</v>
      </c>
      <c r="H30" s="0" t="n">
        <v>48731.9995856808</v>
      </c>
      <c r="I30" s="0" t="n">
        <v>35872.3027368564</v>
      </c>
      <c r="J30" s="0" t="n">
        <v>7240.95123433467</v>
      </c>
    </row>
    <row r="31" customFormat="false" ht="12.8" hidden="false" customHeight="false" outlineLevel="0" collapsed="false">
      <c r="A31" s="0" t="n">
        <v>78</v>
      </c>
      <c r="B31" s="0" t="n">
        <v>3319149.65805464</v>
      </c>
      <c r="C31" s="0" t="n">
        <v>1798157.58956515</v>
      </c>
      <c r="D31" s="0" t="n">
        <v>1085852.65032238</v>
      </c>
      <c r="E31" s="0" t="n">
        <v>304879.601691994</v>
      </c>
      <c r="F31" s="0" t="n">
        <v>0</v>
      </c>
      <c r="G31" s="0" t="n">
        <v>8730.53258603753</v>
      </c>
      <c r="H31" s="0" t="n">
        <v>71602.4888323522</v>
      </c>
      <c r="I31" s="0" t="n">
        <v>38909.6943913208</v>
      </c>
      <c r="J31" s="0" t="n">
        <v>10209.0268383997</v>
      </c>
    </row>
    <row r="32" customFormat="false" ht="12.8" hidden="false" customHeight="false" outlineLevel="0" collapsed="false">
      <c r="A32" s="0" t="n">
        <v>79</v>
      </c>
      <c r="B32" s="0" t="n">
        <v>3044366.77496718</v>
      </c>
      <c r="C32" s="0" t="n">
        <v>1631447.62631512</v>
      </c>
      <c r="D32" s="0" t="n">
        <v>1022316.92028957</v>
      </c>
      <c r="E32" s="0" t="n">
        <v>283166.269365102</v>
      </c>
      <c r="F32" s="0" t="n">
        <v>0</v>
      </c>
      <c r="G32" s="0" t="n">
        <v>9250.3843484446</v>
      </c>
      <c r="H32" s="0" t="n">
        <v>49354.4224787467</v>
      </c>
      <c r="I32" s="0" t="n">
        <v>41145.6842142995</v>
      </c>
      <c r="J32" s="0" t="n">
        <v>7685.46795590021</v>
      </c>
    </row>
    <row r="33" customFormat="false" ht="12.8" hidden="false" customHeight="false" outlineLevel="0" collapsed="false">
      <c r="A33" s="0" t="n">
        <v>80</v>
      </c>
      <c r="B33" s="0" t="n">
        <v>3475461.68897669</v>
      </c>
      <c r="C33" s="0" t="n">
        <v>1958952.1834787</v>
      </c>
      <c r="D33" s="0" t="n">
        <v>1056566.24769037</v>
      </c>
      <c r="E33" s="0" t="n">
        <v>311256.612870087</v>
      </c>
      <c r="F33" s="0" t="n">
        <v>0</v>
      </c>
      <c r="G33" s="0" t="n">
        <v>6223.95266414788</v>
      </c>
      <c r="H33" s="0" t="n">
        <v>69830.8060799209</v>
      </c>
      <c r="I33" s="0" t="n">
        <v>63136.5167131366</v>
      </c>
      <c r="J33" s="0" t="n">
        <v>9495.36948032637</v>
      </c>
    </row>
    <row r="34" customFormat="false" ht="12.8" hidden="false" customHeight="false" outlineLevel="0" collapsed="false">
      <c r="A34" s="0" t="n">
        <v>81</v>
      </c>
      <c r="B34" s="0" t="n">
        <v>3877852.62488359</v>
      </c>
      <c r="C34" s="0" t="n">
        <v>1777946.56632314</v>
      </c>
      <c r="D34" s="0" t="n">
        <v>999687.960038454</v>
      </c>
      <c r="E34" s="0" t="n">
        <v>291765.960369249</v>
      </c>
      <c r="F34" s="0" t="n">
        <v>676136.00795547</v>
      </c>
      <c r="G34" s="0" t="n">
        <v>5736.85348318909</v>
      </c>
      <c r="H34" s="0" t="n">
        <v>74693.7421041188</v>
      </c>
      <c r="I34" s="0" t="n">
        <v>41132.6594905635</v>
      </c>
      <c r="J34" s="0" t="n">
        <v>10048.0437049423</v>
      </c>
    </row>
    <row r="35" customFormat="false" ht="12.8" hidden="false" customHeight="false" outlineLevel="0" collapsed="false">
      <c r="A35" s="0" t="n">
        <v>82</v>
      </c>
      <c r="B35" s="0" t="n">
        <v>3604799.95240116</v>
      </c>
      <c r="C35" s="0" t="n">
        <v>1987921.56885418</v>
      </c>
      <c r="D35" s="0" t="n">
        <v>1146527.93634362</v>
      </c>
      <c r="E35" s="0" t="n">
        <v>318669.248642543</v>
      </c>
      <c r="F35" s="0" t="n">
        <v>0</v>
      </c>
      <c r="G35" s="0" t="n">
        <v>9648.64300136387</v>
      </c>
      <c r="H35" s="0" t="n">
        <v>79685.5849713176</v>
      </c>
      <c r="I35" s="0" t="n">
        <v>50822.3758613265</v>
      </c>
      <c r="J35" s="0" t="n">
        <v>10799.0903511691</v>
      </c>
    </row>
    <row r="36" customFormat="false" ht="12.8" hidden="false" customHeight="false" outlineLevel="0" collapsed="false">
      <c r="A36" s="0" t="n">
        <v>83</v>
      </c>
      <c r="B36" s="0" t="n">
        <v>3297237.43881244</v>
      </c>
      <c r="C36" s="0" t="n">
        <v>1857293.70907132</v>
      </c>
      <c r="D36" s="0" t="n">
        <v>1007379.69018995</v>
      </c>
      <c r="E36" s="0" t="n">
        <v>302306.183198541</v>
      </c>
      <c r="F36" s="0" t="n">
        <v>0</v>
      </c>
      <c r="G36" s="0" t="n">
        <v>8903.38052824338</v>
      </c>
      <c r="H36" s="0" t="n">
        <v>79524.9994519285</v>
      </c>
      <c r="I36" s="0" t="n">
        <v>31820.9029924341</v>
      </c>
      <c r="J36" s="0" t="n">
        <v>9437.78352536572</v>
      </c>
    </row>
    <row r="37" customFormat="false" ht="12.8" hidden="false" customHeight="false" outlineLevel="0" collapsed="false">
      <c r="A37" s="0" t="n">
        <v>84</v>
      </c>
      <c r="B37" s="0" t="n">
        <v>3650752.94993018</v>
      </c>
      <c r="C37" s="0" t="n">
        <v>2134162.95900784</v>
      </c>
      <c r="D37" s="0" t="n">
        <v>1039738.32686665</v>
      </c>
      <c r="E37" s="0" t="n">
        <v>324875.637972841</v>
      </c>
      <c r="F37" s="0" t="n">
        <v>0</v>
      </c>
      <c r="G37" s="0" t="n">
        <v>12554.7636578589</v>
      </c>
      <c r="H37" s="0" t="n">
        <v>101632.157375677</v>
      </c>
      <c r="I37" s="0" t="n">
        <v>26238.3596828703</v>
      </c>
      <c r="J37" s="0" t="n">
        <v>11550.7453664451</v>
      </c>
    </row>
    <row r="38" customFormat="false" ht="12.8" hidden="false" customHeight="false" outlineLevel="0" collapsed="false">
      <c r="A38" s="0" t="n">
        <v>85</v>
      </c>
      <c r="B38" s="0" t="n">
        <v>4103075.00012398</v>
      </c>
      <c r="C38" s="0" t="n">
        <v>1937894.39166469</v>
      </c>
      <c r="D38" s="0" t="n">
        <v>1002484.83194271</v>
      </c>
      <c r="E38" s="0" t="n">
        <v>308418.187969352</v>
      </c>
      <c r="F38" s="0" t="n">
        <v>714853.418047138</v>
      </c>
      <c r="G38" s="0" t="n">
        <v>11150.2509250358</v>
      </c>
      <c r="H38" s="0" t="n">
        <v>86007.0270328884</v>
      </c>
      <c r="I38" s="0" t="n">
        <v>31857.1605147674</v>
      </c>
      <c r="J38" s="0" t="n">
        <v>10409.7320274022</v>
      </c>
    </row>
    <row r="39" customFormat="false" ht="12.8" hidden="false" customHeight="false" outlineLevel="0" collapsed="false">
      <c r="A39" s="0" t="n">
        <v>86</v>
      </c>
      <c r="B39" s="0" t="n">
        <v>3705351.64685116</v>
      </c>
      <c r="C39" s="0" t="n">
        <v>2175515.21096061</v>
      </c>
      <c r="D39" s="0" t="n">
        <v>1057080.99762499</v>
      </c>
      <c r="E39" s="0" t="n">
        <v>330756.646111933</v>
      </c>
      <c r="F39" s="0" t="n">
        <v>0</v>
      </c>
      <c r="G39" s="0" t="n">
        <v>9730.32091023409</v>
      </c>
      <c r="H39" s="0" t="n">
        <v>87179.4926187</v>
      </c>
      <c r="I39" s="0" t="n">
        <v>34148.741819253</v>
      </c>
      <c r="J39" s="0" t="n">
        <v>10807.3138352184</v>
      </c>
    </row>
    <row r="40" customFormat="false" ht="12.8" hidden="false" customHeight="false" outlineLevel="0" collapsed="false">
      <c r="A40" s="0" t="n">
        <v>87</v>
      </c>
      <c r="B40" s="0" t="n">
        <v>3497733.755894</v>
      </c>
      <c r="C40" s="0" t="n">
        <v>2055207.59848935</v>
      </c>
      <c r="D40" s="0" t="n">
        <v>981040.575250411</v>
      </c>
      <c r="E40" s="0" t="n">
        <v>312238.130800742</v>
      </c>
      <c r="F40" s="0" t="n">
        <v>0</v>
      </c>
      <c r="G40" s="0" t="n">
        <v>7463.32468150096</v>
      </c>
      <c r="H40" s="0" t="n">
        <v>90069.2856286816</v>
      </c>
      <c r="I40" s="0" t="n">
        <v>38779.2007358011</v>
      </c>
      <c r="J40" s="0" t="n">
        <v>12808.2146851333</v>
      </c>
    </row>
    <row r="41" customFormat="false" ht="12.8" hidden="false" customHeight="false" outlineLevel="0" collapsed="false">
      <c r="A41" s="0" t="n">
        <v>88</v>
      </c>
      <c r="B41" s="0" t="n">
        <v>3828651.61404204</v>
      </c>
      <c r="C41" s="0" t="n">
        <v>2291484.02622802</v>
      </c>
      <c r="D41" s="0" t="n">
        <v>1038951.1431128</v>
      </c>
      <c r="E41" s="0" t="n">
        <v>336098.30109933</v>
      </c>
      <c r="F41" s="0" t="n">
        <v>0</v>
      </c>
      <c r="G41" s="0" t="n">
        <v>9077.09942125766</v>
      </c>
      <c r="H41" s="0" t="n">
        <v>88261.9126384561</v>
      </c>
      <c r="I41" s="0" t="n">
        <v>56101.9342301023</v>
      </c>
      <c r="J41" s="0" t="n">
        <v>12005.1669881365</v>
      </c>
    </row>
    <row r="42" customFormat="false" ht="12.8" hidden="false" customHeight="false" outlineLevel="0" collapsed="false">
      <c r="A42" s="0" t="n">
        <v>89</v>
      </c>
      <c r="B42" s="0" t="n">
        <v>4254331.80542177</v>
      </c>
      <c r="C42" s="0" t="n">
        <v>2060461.17371558</v>
      </c>
      <c r="D42" s="0" t="n">
        <v>1003745.77255624</v>
      </c>
      <c r="E42" s="0" t="n">
        <v>321181.900603431</v>
      </c>
      <c r="F42" s="0" t="n">
        <v>746225.579129505</v>
      </c>
      <c r="G42" s="0" t="n">
        <v>9106.93899959776</v>
      </c>
      <c r="H42" s="0" t="n">
        <v>63280.4923718976</v>
      </c>
      <c r="I42" s="0" t="n">
        <v>39637.2495654841</v>
      </c>
      <c r="J42" s="0" t="n">
        <v>10527.1698106563</v>
      </c>
    </row>
    <row r="43" customFormat="false" ht="12.8" hidden="false" customHeight="false" outlineLevel="0" collapsed="false">
      <c r="A43" s="0" t="n">
        <v>90</v>
      </c>
      <c r="B43" s="0" t="n">
        <v>3863603.61550638</v>
      </c>
      <c r="C43" s="0" t="n">
        <v>2284834.35354111</v>
      </c>
      <c r="D43" s="0" t="n">
        <v>1103295.60976343</v>
      </c>
      <c r="E43" s="0" t="n">
        <v>334143.679461406</v>
      </c>
      <c r="F43" s="0" t="n">
        <v>0</v>
      </c>
      <c r="G43" s="0" t="n">
        <v>7534.59417957331</v>
      </c>
      <c r="H43" s="0" t="n">
        <v>90591.0037802417</v>
      </c>
      <c r="I43" s="0" t="n">
        <v>30187.6088166604</v>
      </c>
      <c r="J43" s="0" t="n">
        <v>13016.7659639586</v>
      </c>
    </row>
    <row r="44" customFormat="false" ht="12.8" hidden="false" customHeight="false" outlineLevel="0" collapsed="false">
      <c r="A44" s="0" t="n">
        <v>91</v>
      </c>
      <c r="B44" s="0" t="n">
        <v>3572581.38516025</v>
      </c>
      <c r="C44" s="0" t="n">
        <v>2129546.31524297</v>
      </c>
      <c r="D44" s="0" t="n">
        <v>990364.942980954</v>
      </c>
      <c r="E44" s="0" t="n">
        <v>318568.832972211</v>
      </c>
      <c r="F44" s="0" t="n">
        <v>0</v>
      </c>
      <c r="G44" s="0" t="n">
        <v>10805.3096084675</v>
      </c>
      <c r="H44" s="0" t="n">
        <v>86804.8351630712</v>
      </c>
      <c r="I44" s="0" t="n">
        <v>29360.1157789648</v>
      </c>
      <c r="J44" s="0" t="n">
        <v>11962.3494232765</v>
      </c>
    </row>
    <row r="45" customFormat="false" ht="12.8" hidden="false" customHeight="false" outlineLevel="0" collapsed="false">
      <c r="A45" s="0" t="n">
        <v>92</v>
      </c>
      <c r="B45" s="0" t="n">
        <v>3867995.59087209</v>
      </c>
      <c r="C45" s="0" t="n">
        <v>2348714.94259764</v>
      </c>
      <c r="D45" s="0" t="n">
        <v>1032200.3914854</v>
      </c>
      <c r="E45" s="0" t="n">
        <v>334811.997875373</v>
      </c>
      <c r="F45" s="0" t="n">
        <v>0</v>
      </c>
      <c r="G45" s="0" t="n">
        <v>11037.8385744523</v>
      </c>
      <c r="H45" s="0" t="n">
        <v>101767.124752808</v>
      </c>
      <c r="I45" s="0" t="n">
        <v>31634.5947923304</v>
      </c>
      <c r="J45" s="0" t="n">
        <v>12780.6893615899</v>
      </c>
    </row>
    <row r="46" customFormat="false" ht="12.8" hidden="false" customHeight="false" outlineLevel="0" collapsed="false">
      <c r="A46" s="0" t="n">
        <v>93</v>
      </c>
      <c r="B46" s="0" t="n">
        <v>4377502.32331222</v>
      </c>
      <c r="C46" s="0" t="n">
        <v>2179607.57086052</v>
      </c>
      <c r="D46" s="0" t="n">
        <v>984638.658628458</v>
      </c>
      <c r="E46" s="0" t="n">
        <v>319923.604254975</v>
      </c>
      <c r="F46" s="0" t="n">
        <v>763820.25546672</v>
      </c>
      <c r="G46" s="0" t="n">
        <v>12057.2148657762</v>
      </c>
      <c r="H46" s="0" t="n">
        <v>81812.2841940199</v>
      </c>
      <c r="I46" s="0" t="n">
        <v>30213.2944110315</v>
      </c>
      <c r="J46" s="0" t="n">
        <v>12248.5618183497</v>
      </c>
    </row>
    <row r="47" customFormat="false" ht="12.8" hidden="false" customHeight="false" outlineLevel="0" collapsed="false">
      <c r="A47" s="0" t="n">
        <v>94</v>
      </c>
      <c r="B47" s="0" t="n">
        <v>3944415.44658759</v>
      </c>
      <c r="C47" s="0" t="n">
        <v>2454053.62450461</v>
      </c>
      <c r="D47" s="0" t="n">
        <v>987756.820157744</v>
      </c>
      <c r="E47" s="0" t="n">
        <v>341668.601860022</v>
      </c>
      <c r="F47" s="0" t="n">
        <v>0</v>
      </c>
      <c r="G47" s="0" t="n">
        <v>15519.7165882905</v>
      </c>
      <c r="H47" s="0" t="n">
        <v>69430.1683196764</v>
      </c>
      <c r="I47" s="0" t="n">
        <v>69209.5031195379</v>
      </c>
      <c r="J47" s="0" t="n">
        <v>9989.04745382874</v>
      </c>
    </row>
    <row r="48" customFormat="false" ht="12.8" hidden="false" customHeight="false" outlineLevel="0" collapsed="false">
      <c r="A48" s="0" t="n">
        <v>95</v>
      </c>
      <c r="B48" s="0" t="n">
        <v>3738257.19095202</v>
      </c>
      <c r="C48" s="0" t="n">
        <v>2252288.8663583</v>
      </c>
      <c r="D48" s="0" t="n">
        <v>1019844.04185042</v>
      </c>
      <c r="E48" s="0" t="n">
        <v>330045.670320176</v>
      </c>
      <c r="F48" s="0" t="n">
        <v>0</v>
      </c>
      <c r="G48" s="0" t="n">
        <v>11173.4191840145</v>
      </c>
      <c r="H48" s="0" t="n">
        <v>70315.8991712757</v>
      </c>
      <c r="I48" s="0" t="n">
        <v>44863.2140766323</v>
      </c>
      <c r="J48" s="0" t="n">
        <v>8844.28260593082</v>
      </c>
    </row>
    <row r="49" customFormat="false" ht="12.8" hidden="false" customHeight="false" outlineLevel="0" collapsed="false">
      <c r="A49" s="0" t="n">
        <v>96</v>
      </c>
      <c r="B49" s="0" t="n">
        <v>4046216.85842962</v>
      </c>
      <c r="C49" s="0" t="n">
        <v>2419956.45699728</v>
      </c>
      <c r="D49" s="0" t="n">
        <v>1115700.55316029</v>
      </c>
      <c r="E49" s="0" t="n">
        <v>347646.47783764</v>
      </c>
      <c r="F49" s="0" t="n">
        <v>0</v>
      </c>
      <c r="G49" s="0" t="n">
        <v>15849.691420936</v>
      </c>
      <c r="H49" s="0" t="n">
        <v>87802.6292931957</v>
      </c>
      <c r="I49" s="0" t="n">
        <v>49090.9825862976</v>
      </c>
      <c r="J49" s="0" t="n">
        <v>12781.0916956098</v>
      </c>
    </row>
    <row r="50" customFormat="false" ht="12.8" hidden="false" customHeight="false" outlineLevel="0" collapsed="false">
      <c r="A50" s="0" t="n">
        <v>97</v>
      </c>
      <c r="B50" s="0" t="n">
        <v>4626386.24818552</v>
      </c>
      <c r="C50" s="0" t="n">
        <v>2341333.53779801</v>
      </c>
      <c r="D50" s="0" t="n">
        <v>1006980.37977633</v>
      </c>
      <c r="E50" s="0" t="n">
        <v>335363.578711095</v>
      </c>
      <c r="F50" s="0" t="n">
        <v>791821.965540599</v>
      </c>
      <c r="G50" s="0" t="n">
        <v>11821.387721191</v>
      </c>
      <c r="H50" s="0" t="n">
        <v>84615.0453783535</v>
      </c>
      <c r="I50" s="0" t="n">
        <v>41329.1986604104</v>
      </c>
      <c r="J50" s="0" t="n">
        <v>12983.0958401466</v>
      </c>
    </row>
    <row r="51" customFormat="false" ht="12.8" hidden="false" customHeight="false" outlineLevel="0" collapsed="false">
      <c r="A51" s="0" t="n">
        <v>98</v>
      </c>
      <c r="B51" s="0" t="n">
        <v>4024935.69288531</v>
      </c>
      <c r="C51" s="0" t="n">
        <v>2524294.05185657</v>
      </c>
      <c r="D51" s="0" t="n">
        <v>1007722.05977354</v>
      </c>
      <c r="E51" s="0" t="n">
        <v>344856.354596044</v>
      </c>
      <c r="F51" s="0" t="n">
        <v>0</v>
      </c>
      <c r="G51" s="0" t="n">
        <v>12407.8838418523</v>
      </c>
      <c r="H51" s="0" t="n">
        <v>91244.8019195429</v>
      </c>
      <c r="I51" s="0" t="n">
        <v>34299.2027236248</v>
      </c>
      <c r="J51" s="0" t="n">
        <v>12869.5014958529</v>
      </c>
    </row>
    <row r="52" customFormat="false" ht="12.8" hidden="false" customHeight="false" outlineLevel="0" collapsed="false">
      <c r="A52" s="0" t="n">
        <v>99</v>
      </c>
      <c r="B52" s="0" t="n">
        <v>3841675.2698486</v>
      </c>
      <c r="C52" s="0" t="n">
        <v>2310189.52609759</v>
      </c>
      <c r="D52" s="0" t="n">
        <v>1037688.18447683</v>
      </c>
      <c r="E52" s="0" t="n">
        <v>334923.811685766</v>
      </c>
      <c r="F52" s="0" t="n">
        <v>0</v>
      </c>
      <c r="G52" s="0" t="n">
        <v>14918.3623417298</v>
      </c>
      <c r="H52" s="0" t="n">
        <v>102152.054168829</v>
      </c>
      <c r="I52" s="0" t="n">
        <v>30141.1703139061</v>
      </c>
      <c r="J52" s="0" t="n">
        <v>12128.0510137042</v>
      </c>
    </row>
    <row r="53" customFormat="false" ht="12.8" hidden="false" customHeight="false" outlineLevel="0" collapsed="false">
      <c r="A53" s="0" t="n">
        <v>100</v>
      </c>
      <c r="B53" s="0" t="n">
        <v>4068617.69279751</v>
      </c>
      <c r="C53" s="0" t="n">
        <v>2515336.47801767</v>
      </c>
      <c r="D53" s="0" t="n">
        <v>1052523.54757089</v>
      </c>
      <c r="E53" s="0" t="n">
        <v>345435.035458085</v>
      </c>
      <c r="F53" s="0" t="n">
        <v>0</v>
      </c>
      <c r="G53" s="0" t="n">
        <v>13867.1745413841</v>
      </c>
      <c r="H53" s="0" t="n">
        <v>98007.2305098808</v>
      </c>
      <c r="I53" s="0" t="n">
        <v>33272.021669782</v>
      </c>
      <c r="J53" s="0" t="n">
        <v>14138.5794536913</v>
      </c>
    </row>
    <row r="54" customFormat="false" ht="12.8" hidden="false" customHeight="false" outlineLevel="0" collapsed="false">
      <c r="A54" s="0" t="n">
        <v>101</v>
      </c>
      <c r="B54" s="0" t="n">
        <v>4734328.15598542</v>
      </c>
      <c r="C54" s="0" t="n">
        <v>2413493.62297254</v>
      </c>
      <c r="D54" s="0" t="n">
        <v>1014465.26748226</v>
      </c>
      <c r="E54" s="0" t="n">
        <v>337694.871765014</v>
      </c>
      <c r="F54" s="0" t="n">
        <v>822526.262524235</v>
      </c>
      <c r="G54" s="0" t="n">
        <v>6954.42092673113</v>
      </c>
      <c r="H54" s="0" t="n">
        <v>90851.5767992325</v>
      </c>
      <c r="I54" s="0" t="n">
        <v>35263.5065360554</v>
      </c>
      <c r="J54" s="0" t="n">
        <v>13684.0263963338</v>
      </c>
    </row>
    <row r="55" customFormat="false" ht="12.8" hidden="false" customHeight="false" outlineLevel="0" collapsed="false">
      <c r="A55" s="0" t="n">
        <v>102</v>
      </c>
      <c r="B55" s="0" t="n">
        <v>4119327.80499372</v>
      </c>
      <c r="C55" s="0" t="n">
        <v>2536520.80547656</v>
      </c>
      <c r="D55" s="0" t="n">
        <v>1062750.52965303</v>
      </c>
      <c r="E55" s="0" t="n">
        <v>346801.751868109</v>
      </c>
      <c r="F55" s="0" t="n">
        <v>0</v>
      </c>
      <c r="G55" s="0" t="n">
        <v>10268.2769429061</v>
      </c>
      <c r="H55" s="0" t="n">
        <v>105468.494363519</v>
      </c>
      <c r="I55" s="0" t="n">
        <v>42702.350150755</v>
      </c>
      <c r="J55" s="0" t="n">
        <v>15304.0411756374</v>
      </c>
    </row>
    <row r="56" customFormat="false" ht="12.8" hidden="false" customHeight="false" outlineLevel="0" collapsed="false">
      <c r="A56" s="0" t="n">
        <v>103</v>
      </c>
      <c r="B56" s="0" t="n">
        <v>4026661.79592284</v>
      </c>
      <c r="C56" s="0" t="n">
        <v>2537832.43416816</v>
      </c>
      <c r="D56" s="0" t="n">
        <v>987282.026915481</v>
      </c>
      <c r="E56" s="0" t="n">
        <v>343809.723924722</v>
      </c>
      <c r="F56" s="0" t="n">
        <v>0</v>
      </c>
      <c r="G56" s="0" t="n">
        <v>13614.4787733502</v>
      </c>
      <c r="H56" s="0" t="n">
        <v>98778.8676564461</v>
      </c>
      <c r="I56" s="0" t="n">
        <v>32268.9841370315</v>
      </c>
      <c r="J56" s="0" t="n">
        <v>14676.3222480272</v>
      </c>
    </row>
    <row r="57" customFormat="false" ht="12.8" hidden="false" customHeight="false" outlineLevel="0" collapsed="false">
      <c r="A57" s="0" t="n">
        <v>104</v>
      </c>
      <c r="B57" s="0" t="n">
        <v>4091021.23296818</v>
      </c>
      <c r="C57" s="0" t="n">
        <v>2555157.32691242</v>
      </c>
      <c r="D57" s="0" t="n">
        <v>1019641.46895061</v>
      </c>
      <c r="E57" s="0" t="n">
        <v>349300.334302677</v>
      </c>
      <c r="F57" s="0" t="n">
        <v>0</v>
      </c>
      <c r="G57" s="0" t="n">
        <v>12979.2870841835</v>
      </c>
      <c r="H57" s="0" t="n">
        <v>94381.4011426211</v>
      </c>
      <c r="I57" s="0" t="n">
        <v>46267.3709375066</v>
      </c>
      <c r="J57" s="0" t="n">
        <v>14933.023767919</v>
      </c>
    </row>
    <row r="58" customFormat="false" ht="12.8" hidden="false" customHeight="false" outlineLevel="0" collapsed="false">
      <c r="A58" s="0" t="n">
        <v>105</v>
      </c>
      <c r="B58" s="0" t="n">
        <v>4852070.39200033</v>
      </c>
      <c r="C58" s="0" t="n">
        <v>2545203.36555762</v>
      </c>
      <c r="D58" s="0" t="n">
        <v>969168.736768722</v>
      </c>
      <c r="E58" s="0" t="n">
        <v>339221.669218741</v>
      </c>
      <c r="F58" s="0" t="n">
        <v>836781.176928008</v>
      </c>
      <c r="G58" s="0" t="n">
        <v>12332.4343542652</v>
      </c>
      <c r="H58" s="0" t="n">
        <v>99825.0397032317</v>
      </c>
      <c r="I58" s="0" t="n">
        <v>37234.8518785973</v>
      </c>
      <c r="J58" s="0" t="n">
        <v>14372.5202590962</v>
      </c>
    </row>
    <row r="59" customFormat="false" ht="12.8" hidden="false" customHeight="false" outlineLevel="0" collapsed="false">
      <c r="A59" s="0" t="n">
        <v>106</v>
      </c>
      <c r="B59" s="0" t="n">
        <v>4105850.96497331</v>
      </c>
      <c r="C59" s="0" t="n">
        <v>2626590.75001658</v>
      </c>
      <c r="D59" s="0" t="n">
        <v>964352.599502784</v>
      </c>
      <c r="E59" s="0" t="n">
        <v>344551.305733968</v>
      </c>
      <c r="F59" s="0" t="n">
        <v>0</v>
      </c>
      <c r="G59" s="0" t="n">
        <v>11638.4553195304</v>
      </c>
      <c r="H59" s="0" t="n">
        <v>100115.958064036</v>
      </c>
      <c r="I59" s="0" t="n">
        <v>49928.8850456526</v>
      </c>
      <c r="J59" s="0" t="n">
        <v>14698.2847463615</v>
      </c>
    </row>
    <row r="60" customFormat="false" ht="12.8" hidden="false" customHeight="false" outlineLevel="0" collapsed="false">
      <c r="A60" s="0" t="n">
        <v>107</v>
      </c>
      <c r="B60" s="0" t="n">
        <v>3988116.61709698</v>
      </c>
      <c r="C60" s="0" t="n">
        <v>2460313.19102799</v>
      </c>
      <c r="D60" s="0" t="n">
        <v>1016679.59084158</v>
      </c>
      <c r="E60" s="0" t="n">
        <v>338724.458336709</v>
      </c>
      <c r="F60" s="0" t="n">
        <v>0</v>
      </c>
      <c r="G60" s="0" t="n">
        <v>11644.9230570596</v>
      </c>
      <c r="H60" s="0" t="n">
        <v>94722.1187735716</v>
      </c>
      <c r="I60" s="0" t="n">
        <v>53507.2757550159</v>
      </c>
      <c r="J60" s="0" t="n">
        <v>12977.585113425</v>
      </c>
    </row>
    <row r="61" customFormat="false" ht="12.8" hidden="false" customHeight="false" outlineLevel="0" collapsed="false">
      <c r="A61" s="0" t="n">
        <v>108</v>
      </c>
      <c r="B61" s="0" t="n">
        <v>4019648.27307133</v>
      </c>
      <c r="C61" s="0" t="n">
        <v>2593057.36239543</v>
      </c>
      <c r="D61" s="0" t="n">
        <v>931096.872550167</v>
      </c>
      <c r="E61" s="0" t="n">
        <v>341227.968343436</v>
      </c>
      <c r="F61" s="0" t="n">
        <v>0</v>
      </c>
      <c r="G61" s="0" t="n">
        <v>15523.1001090857</v>
      </c>
      <c r="H61" s="0" t="n">
        <v>98649.5274244511</v>
      </c>
      <c r="I61" s="0" t="n">
        <v>27386.3653509585</v>
      </c>
      <c r="J61" s="0" t="n">
        <v>13806.4914693843</v>
      </c>
    </row>
    <row r="62" customFormat="false" ht="12.8" hidden="false" customHeight="false" outlineLevel="0" collapsed="false">
      <c r="A62" s="0" t="n">
        <v>109</v>
      </c>
      <c r="B62" s="0" t="n">
        <v>4850217.09572976</v>
      </c>
      <c r="C62" s="0" t="n">
        <v>2525689.68366783</v>
      </c>
      <c r="D62" s="0" t="n">
        <v>1006690.63057123</v>
      </c>
      <c r="E62" s="0" t="n">
        <v>336491.120229719</v>
      </c>
      <c r="F62" s="0" t="n">
        <v>833052.685029567</v>
      </c>
      <c r="G62" s="0" t="n">
        <v>10641.1450866177</v>
      </c>
      <c r="H62" s="0" t="n">
        <v>87511.6499982411</v>
      </c>
      <c r="I62" s="0" t="n">
        <v>43303.7214679887</v>
      </c>
      <c r="J62" s="0" t="n">
        <v>12199.5210348849</v>
      </c>
    </row>
    <row r="63" customFormat="false" ht="12.8" hidden="false" customHeight="false" outlineLevel="0" collapsed="false">
      <c r="A63" s="0" t="n">
        <v>110</v>
      </c>
      <c r="B63" s="0" t="n">
        <v>4093133.12190978</v>
      </c>
      <c r="C63" s="0" t="n">
        <v>2558610.11335246</v>
      </c>
      <c r="D63" s="0" t="n">
        <v>1001041.41608183</v>
      </c>
      <c r="E63" s="0" t="n">
        <v>344021.585840398</v>
      </c>
      <c r="F63" s="0" t="n">
        <v>0</v>
      </c>
      <c r="G63" s="0" t="n">
        <v>11943.4393354634</v>
      </c>
      <c r="H63" s="0" t="n">
        <v>103735.105655279</v>
      </c>
      <c r="I63" s="0" t="n">
        <v>58624.2252520946</v>
      </c>
      <c r="J63" s="0" t="n">
        <v>14708.351253476</v>
      </c>
    </row>
    <row r="64" customFormat="false" ht="12.8" hidden="false" customHeight="false" outlineLevel="0" collapsed="false">
      <c r="A64" s="0" t="n">
        <v>111</v>
      </c>
      <c r="B64" s="0" t="n">
        <v>4041590.38941123</v>
      </c>
      <c r="C64" s="0" t="n">
        <v>2538434.70302133</v>
      </c>
      <c r="D64" s="0" t="n">
        <v>971911.344173452</v>
      </c>
      <c r="E64" s="0" t="n">
        <v>337207.083543006</v>
      </c>
      <c r="F64" s="0" t="n">
        <v>0</v>
      </c>
      <c r="G64" s="0" t="n">
        <v>13262.722621214</v>
      </c>
      <c r="H64" s="0" t="n">
        <v>105779.904939587</v>
      </c>
      <c r="I64" s="0" t="n">
        <v>58785.2066841616</v>
      </c>
      <c r="J64" s="0" t="n">
        <v>14561.4240705383</v>
      </c>
    </row>
    <row r="65" customFormat="false" ht="12.8" hidden="false" customHeight="false" outlineLevel="0" collapsed="false">
      <c r="A65" s="0" t="n">
        <v>112</v>
      </c>
      <c r="B65" s="0" t="n">
        <v>4095669.69561148</v>
      </c>
      <c r="C65" s="0" t="n">
        <v>2624100.89830599</v>
      </c>
      <c r="D65" s="0" t="n">
        <v>970129.764254577</v>
      </c>
      <c r="E65" s="0" t="n">
        <v>343517.228362712</v>
      </c>
      <c r="F65" s="0" t="n">
        <v>0</v>
      </c>
      <c r="G65" s="0" t="n">
        <v>11073.6661766088</v>
      </c>
      <c r="H65" s="0" t="n">
        <v>97203.2621289036</v>
      </c>
      <c r="I65" s="0" t="n">
        <v>33331.7510936225</v>
      </c>
      <c r="J65" s="0" t="n">
        <v>12162.5917025592</v>
      </c>
    </row>
    <row r="66" customFormat="false" ht="12.8" hidden="false" customHeight="false" outlineLevel="0" collapsed="false">
      <c r="A66" s="0" t="n">
        <v>113</v>
      </c>
      <c r="B66" s="0" t="n">
        <v>4853865.39922539</v>
      </c>
      <c r="C66" s="0" t="n">
        <v>2590268.31285021</v>
      </c>
      <c r="D66" s="0" t="n">
        <v>928355.492347043</v>
      </c>
      <c r="E66" s="0" t="n">
        <v>335133.552598886</v>
      </c>
      <c r="F66" s="0" t="n">
        <v>828763.423155009</v>
      </c>
      <c r="G66" s="0" t="n">
        <v>14460.1471955455</v>
      </c>
      <c r="H66" s="0" t="n">
        <v>95952.1842562739</v>
      </c>
      <c r="I66" s="0" t="n">
        <v>46499.5597384887</v>
      </c>
      <c r="J66" s="0" t="n">
        <v>13031.4620611716</v>
      </c>
    </row>
    <row r="67" customFormat="false" ht="12.8" hidden="false" customHeight="false" outlineLevel="0" collapsed="false">
      <c r="A67" s="0" t="n">
        <v>114</v>
      </c>
      <c r="B67" s="0" t="n">
        <v>4160340.16768154</v>
      </c>
      <c r="C67" s="0" t="n">
        <v>2637938.16095459</v>
      </c>
      <c r="D67" s="0" t="n">
        <v>1003132.57577235</v>
      </c>
      <c r="E67" s="0" t="n">
        <v>337104.411897969</v>
      </c>
      <c r="F67" s="0" t="n">
        <v>0</v>
      </c>
      <c r="G67" s="0" t="n">
        <v>9139.00503896606</v>
      </c>
      <c r="H67" s="0" t="n">
        <v>109351.764619066</v>
      </c>
      <c r="I67" s="0" t="n">
        <v>49354.294203517</v>
      </c>
      <c r="J67" s="0" t="n">
        <v>14262.3733398141</v>
      </c>
    </row>
    <row r="68" customFormat="false" ht="12.8" hidden="false" customHeight="false" outlineLevel="0" collapsed="false">
      <c r="A68" s="0" t="n">
        <v>115</v>
      </c>
      <c r="B68" s="0" t="n">
        <v>4091718.8231908</v>
      </c>
      <c r="C68" s="0" t="n">
        <v>2562726.4603235</v>
      </c>
      <c r="D68" s="0" t="n">
        <v>1025149.49980209</v>
      </c>
      <c r="E68" s="0" t="n">
        <v>334595.726464847</v>
      </c>
      <c r="F68" s="0" t="n">
        <v>0</v>
      </c>
      <c r="G68" s="0" t="n">
        <v>16207.9230290274</v>
      </c>
      <c r="H68" s="0" t="n">
        <v>92573.4316702547</v>
      </c>
      <c r="I68" s="0" t="n">
        <v>47207.5951127248</v>
      </c>
      <c r="J68" s="0" t="n">
        <v>12103.7817765842</v>
      </c>
    </row>
    <row r="69" customFormat="false" ht="12.8" hidden="false" customHeight="false" outlineLevel="0" collapsed="false">
      <c r="A69" s="0" t="n">
        <v>116</v>
      </c>
      <c r="B69" s="0" t="n">
        <v>4153062.55470435</v>
      </c>
      <c r="C69" s="0" t="n">
        <v>2661340.24590557</v>
      </c>
      <c r="D69" s="0" t="n">
        <v>979620.793974067</v>
      </c>
      <c r="E69" s="0" t="n">
        <v>334793.916182139</v>
      </c>
      <c r="F69" s="0" t="n">
        <v>0</v>
      </c>
      <c r="G69" s="0" t="n">
        <v>11717.3047256798</v>
      </c>
      <c r="H69" s="0" t="n">
        <v>88296.9146739014</v>
      </c>
      <c r="I69" s="0" t="n">
        <v>64137.6367091525</v>
      </c>
      <c r="J69" s="0" t="n">
        <v>12966.7382268292</v>
      </c>
    </row>
    <row r="70" customFormat="false" ht="12.8" hidden="false" customHeight="false" outlineLevel="0" collapsed="false">
      <c r="A70" s="0" t="n">
        <v>117</v>
      </c>
      <c r="B70" s="0" t="n">
        <v>4874191.71520146</v>
      </c>
      <c r="C70" s="0" t="n">
        <v>2530548.19016738</v>
      </c>
      <c r="D70" s="0" t="n">
        <v>1000886.34885496</v>
      </c>
      <c r="E70" s="0" t="n">
        <v>332910.207341051</v>
      </c>
      <c r="F70" s="0" t="n">
        <v>820909.646180601</v>
      </c>
      <c r="G70" s="0" t="n">
        <v>8990.79228776712</v>
      </c>
      <c r="H70" s="0" t="n">
        <v>92241.9848387874</v>
      </c>
      <c r="I70" s="0" t="n">
        <v>66542.6132317312</v>
      </c>
      <c r="J70" s="0" t="n">
        <v>12804.750792476</v>
      </c>
    </row>
    <row r="71" customFormat="false" ht="12.8" hidden="false" customHeight="false" outlineLevel="0" collapsed="false">
      <c r="A71" s="0" t="n">
        <v>118</v>
      </c>
      <c r="B71" s="0" t="n">
        <v>4089526.69679556</v>
      </c>
      <c r="C71" s="0" t="n">
        <v>2560974.08905247</v>
      </c>
      <c r="D71" s="0" t="n">
        <v>997021.285563806</v>
      </c>
      <c r="E71" s="0" t="n">
        <v>335034.46857347</v>
      </c>
      <c r="F71" s="0" t="n">
        <v>0</v>
      </c>
      <c r="G71" s="0" t="n">
        <v>13045.2694281459</v>
      </c>
      <c r="H71" s="0" t="n">
        <v>110061.545881818</v>
      </c>
      <c r="I71" s="0" t="n">
        <v>56396.7714070775</v>
      </c>
      <c r="J71" s="0" t="n">
        <v>14983.9636077405</v>
      </c>
    </row>
    <row r="72" customFormat="false" ht="12.8" hidden="false" customHeight="false" outlineLevel="0" collapsed="false">
      <c r="A72" s="0" t="n">
        <v>119</v>
      </c>
      <c r="B72" s="0" t="n">
        <v>4043551.15341471</v>
      </c>
      <c r="C72" s="0" t="n">
        <v>2590737.58099467</v>
      </c>
      <c r="D72" s="0" t="n">
        <v>935167.603447551</v>
      </c>
      <c r="E72" s="0" t="n">
        <v>328756.504172321</v>
      </c>
      <c r="F72" s="0" t="n">
        <v>0</v>
      </c>
      <c r="G72" s="0" t="n">
        <v>15273.6297130353</v>
      </c>
      <c r="H72" s="0" t="n">
        <v>104936.503998049</v>
      </c>
      <c r="I72" s="0" t="n">
        <v>49564.7613455795</v>
      </c>
      <c r="J72" s="0" t="n">
        <v>13788.8255340979</v>
      </c>
    </row>
    <row r="73" customFormat="false" ht="12.8" hidden="false" customHeight="false" outlineLevel="0" collapsed="false">
      <c r="A73" s="0" t="n">
        <v>120</v>
      </c>
      <c r="B73" s="0" t="n">
        <v>4072975.03067602</v>
      </c>
      <c r="C73" s="0" t="n">
        <v>2648687.72968818</v>
      </c>
      <c r="D73" s="0" t="n">
        <v>895396.622989277</v>
      </c>
      <c r="E73" s="0" t="n">
        <v>333428.66407231</v>
      </c>
      <c r="F73" s="0" t="n">
        <v>0</v>
      </c>
      <c r="G73" s="0" t="n">
        <v>11989.3361230385</v>
      </c>
      <c r="H73" s="0" t="n">
        <v>111844.183486773</v>
      </c>
      <c r="I73" s="0" t="n">
        <v>53638.7970536979</v>
      </c>
      <c r="J73" s="0" t="n">
        <v>15582.2105460986</v>
      </c>
    </row>
    <row r="74" customFormat="false" ht="12.8" hidden="false" customHeight="false" outlineLevel="0" collapsed="false">
      <c r="A74" s="0" t="n">
        <v>121</v>
      </c>
      <c r="B74" s="0" t="n">
        <v>4822520.85291329</v>
      </c>
      <c r="C74" s="0" t="n">
        <v>2615285.55319978</v>
      </c>
      <c r="D74" s="0" t="n">
        <v>885432.055305997</v>
      </c>
      <c r="E74" s="0" t="n">
        <v>326703.921502941</v>
      </c>
      <c r="F74" s="0" t="n">
        <v>806036.949579362</v>
      </c>
      <c r="G74" s="0" t="n">
        <v>12900.8433130366</v>
      </c>
      <c r="H74" s="0" t="n">
        <v>92116.2089056285</v>
      </c>
      <c r="I74" s="0" t="n">
        <v>65422.2861699542</v>
      </c>
      <c r="J74" s="0" t="n">
        <v>12233.3345659997</v>
      </c>
    </row>
    <row r="75" customFormat="false" ht="12.8" hidden="false" customHeight="false" outlineLevel="0" collapsed="false">
      <c r="A75" s="0" t="n">
        <v>122</v>
      </c>
      <c r="B75" s="0" t="n">
        <v>4027261.52715932</v>
      </c>
      <c r="C75" s="0" t="n">
        <v>2621880.39518929</v>
      </c>
      <c r="D75" s="0" t="n">
        <v>913784.622715331</v>
      </c>
      <c r="E75" s="0" t="n">
        <v>331062.240461072</v>
      </c>
      <c r="F75" s="0" t="n">
        <v>0</v>
      </c>
      <c r="G75" s="0" t="n">
        <v>12546.6409062334</v>
      </c>
      <c r="H75" s="0" t="n">
        <v>94744.5908408052</v>
      </c>
      <c r="I75" s="0" t="n">
        <v>37742.3640469866</v>
      </c>
      <c r="J75" s="0" t="n">
        <v>13023.8884609576</v>
      </c>
    </row>
    <row r="76" customFormat="false" ht="12.8" hidden="false" customHeight="false" outlineLevel="0" collapsed="false">
      <c r="A76" s="0" t="n">
        <v>123</v>
      </c>
      <c r="B76" s="0" t="n">
        <v>3939665.15528985</v>
      </c>
      <c r="C76" s="0" t="n">
        <v>2597825.21445866</v>
      </c>
      <c r="D76" s="0" t="n">
        <v>856221.284353715</v>
      </c>
      <c r="E76" s="0" t="n">
        <v>322645.066197836</v>
      </c>
      <c r="F76" s="0" t="n">
        <v>0</v>
      </c>
      <c r="G76" s="0" t="n">
        <v>10023.4803749121</v>
      </c>
      <c r="H76" s="0" t="n">
        <v>103801.540396853</v>
      </c>
      <c r="I76" s="0" t="n">
        <v>29331.1031435434</v>
      </c>
      <c r="J76" s="0" t="n">
        <v>14033.013662152</v>
      </c>
    </row>
    <row r="77" customFormat="false" ht="12.8" hidden="false" customHeight="false" outlineLevel="0" collapsed="false">
      <c r="A77" s="0" t="n">
        <v>124</v>
      </c>
      <c r="B77" s="0" t="n">
        <v>4072405.85119884</v>
      </c>
      <c r="C77" s="0" t="n">
        <v>2686846.33928453</v>
      </c>
      <c r="D77" s="0" t="n">
        <v>870595.321667041</v>
      </c>
      <c r="E77" s="0" t="n">
        <v>328786.895014638</v>
      </c>
      <c r="F77" s="0" t="n">
        <v>0</v>
      </c>
      <c r="G77" s="0" t="n">
        <v>10484.1051484504</v>
      </c>
      <c r="H77" s="0" t="n">
        <v>117641.189800499</v>
      </c>
      <c r="I77" s="0" t="n">
        <v>34292.7813912242</v>
      </c>
      <c r="J77" s="0" t="n">
        <v>17383.2708711853</v>
      </c>
    </row>
    <row r="78" customFormat="false" ht="12.8" hidden="false" customHeight="false" outlineLevel="0" collapsed="false">
      <c r="A78" s="0" t="n">
        <v>125</v>
      </c>
      <c r="B78" s="0" t="n">
        <v>4806024.72366262</v>
      </c>
      <c r="C78" s="0" t="n">
        <v>2648666.33951975</v>
      </c>
      <c r="D78" s="0" t="n">
        <v>840169.286032053</v>
      </c>
      <c r="E78" s="0" t="n">
        <v>324697.77717773</v>
      </c>
      <c r="F78" s="0" t="n">
        <v>811400.712310327</v>
      </c>
      <c r="G78" s="0" t="n">
        <v>12310.4059621634</v>
      </c>
      <c r="H78" s="0" t="n">
        <v>109987.828235232</v>
      </c>
      <c r="I78" s="0" t="n">
        <v>37711.0162962426</v>
      </c>
      <c r="J78" s="0" t="n">
        <v>12839.7268192527</v>
      </c>
    </row>
    <row r="79" customFormat="false" ht="12.8" hidden="false" customHeight="false" outlineLevel="0" collapsed="false">
      <c r="A79" s="0" t="n">
        <v>126</v>
      </c>
      <c r="B79" s="0" t="n">
        <v>4011133.78476532</v>
      </c>
      <c r="C79" s="0" t="n">
        <v>2645597.1494385</v>
      </c>
      <c r="D79" s="0" t="n">
        <v>868875.238454274</v>
      </c>
      <c r="E79" s="0" t="n">
        <v>330043.118112101</v>
      </c>
      <c r="F79" s="0" t="n">
        <v>0</v>
      </c>
      <c r="G79" s="0" t="n">
        <v>14442.2757974538</v>
      </c>
      <c r="H79" s="0" t="n">
        <v>102262.38552295</v>
      </c>
      <c r="I79" s="0" t="n">
        <v>28518.0739112633</v>
      </c>
      <c r="J79" s="0" t="n">
        <v>13736.7595382559</v>
      </c>
    </row>
    <row r="80" customFormat="false" ht="12.8" hidden="false" customHeight="false" outlineLevel="0" collapsed="false">
      <c r="A80" s="0" t="n">
        <v>127</v>
      </c>
      <c r="B80" s="0" t="n">
        <v>3871249.64081628</v>
      </c>
      <c r="C80" s="0" t="n">
        <v>2513260.49692076</v>
      </c>
      <c r="D80" s="0" t="n">
        <v>861152.598407126</v>
      </c>
      <c r="E80" s="0" t="n">
        <v>324174.045581307</v>
      </c>
      <c r="F80" s="0" t="n">
        <v>0</v>
      </c>
      <c r="G80" s="0" t="n">
        <v>12658.9765681573</v>
      </c>
      <c r="H80" s="0" t="n">
        <v>101262.902403196</v>
      </c>
      <c r="I80" s="0" t="n">
        <v>37228.3406580485</v>
      </c>
      <c r="J80" s="0" t="n">
        <v>13643.1847604697</v>
      </c>
    </row>
    <row r="81" customFormat="false" ht="12.8" hidden="false" customHeight="false" outlineLevel="0" collapsed="false">
      <c r="A81" s="0" t="n">
        <v>128</v>
      </c>
      <c r="B81" s="0" t="n">
        <v>3922103.15999008</v>
      </c>
      <c r="C81" s="0" t="n">
        <v>2500796.54197697</v>
      </c>
      <c r="D81" s="0" t="n">
        <v>928060.276472922</v>
      </c>
      <c r="E81" s="0" t="n">
        <v>331305.265397097</v>
      </c>
      <c r="F81" s="0" t="n">
        <v>0</v>
      </c>
      <c r="G81" s="0" t="n">
        <v>10383.7496062658</v>
      </c>
      <c r="H81" s="0" t="n">
        <v>93879.995896554</v>
      </c>
      <c r="I81" s="0" t="n">
        <v>33998.2381774574</v>
      </c>
      <c r="J81" s="0" t="n">
        <v>14364.1104409135</v>
      </c>
    </row>
    <row r="82" customFormat="false" ht="12.8" hidden="false" customHeight="false" outlineLevel="0" collapsed="false">
      <c r="A82" s="0" t="n">
        <v>129</v>
      </c>
      <c r="B82" s="0" t="n">
        <v>4690173.36269187</v>
      </c>
      <c r="C82" s="0" t="n">
        <v>2556541.71450957</v>
      </c>
      <c r="D82" s="0" t="n">
        <v>843317.82271952</v>
      </c>
      <c r="E82" s="0" t="n">
        <v>325128.289532468</v>
      </c>
      <c r="F82" s="0" t="n">
        <v>801266.89449996</v>
      </c>
      <c r="G82" s="0" t="n">
        <v>12390.5616002695</v>
      </c>
      <c r="H82" s="0" t="n">
        <v>100891.767265207</v>
      </c>
      <c r="I82" s="0" t="n">
        <v>33752.6423127497</v>
      </c>
      <c r="J82" s="0" t="n">
        <v>13177.2569453187</v>
      </c>
    </row>
    <row r="83" customFormat="false" ht="12.8" hidden="false" customHeight="false" outlineLevel="0" collapsed="false">
      <c r="A83" s="0" t="n">
        <v>130</v>
      </c>
      <c r="B83" s="0" t="n">
        <v>3942265.60221784</v>
      </c>
      <c r="C83" s="0" t="n">
        <v>2561373.69780759</v>
      </c>
      <c r="D83" s="0" t="n">
        <v>879012.428689739</v>
      </c>
      <c r="E83" s="0" t="n">
        <v>328141.457780916</v>
      </c>
      <c r="F83" s="0" t="n">
        <v>0</v>
      </c>
      <c r="G83" s="0" t="n">
        <v>12869.1860657391</v>
      </c>
      <c r="H83" s="0" t="n">
        <v>96532.7273255078</v>
      </c>
      <c r="I83" s="0" t="n">
        <v>43946.9505155604</v>
      </c>
      <c r="J83" s="0" t="n">
        <v>15052.06616592</v>
      </c>
    </row>
    <row r="84" customFormat="false" ht="12.8" hidden="false" customHeight="false" outlineLevel="0" collapsed="false">
      <c r="A84" s="0" t="n">
        <v>131</v>
      </c>
      <c r="B84" s="0" t="n">
        <v>3937851.83550448</v>
      </c>
      <c r="C84" s="0" t="n">
        <v>2530969.46881066</v>
      </c>
      <c r="D84" s="0" t="n">
        <v>890935.62275867</v>
      </c>
      <c r="E84" s="0" t="n">
        <v>324638.241581614</v>
      </c>
      <c r="F84" s="0" t="n">
        <v>0</v>
      </c>
      <c r="G84" s="0" t="n">
        <v>12203.1400277245</v>
      </c>
      <c r="H84" s="0" t="n">
        <v>115074.033584449</v>
      </c>
      <c r="I84" s="0" t="n">
        <v>41658.7965245407</v>
      </c>
      <c r="J84" s="0" t="n">
        <v>14808.609894443</v>
      </c>
    </row>
    <row r="85" customFormat="false" ht="12.8" hidden="false" customHeight="false" outlineLevel="0" collapsed="false">
      <c r="A85" s="0" t="n">
        <v>132</v>
      </c>
      <c r="B85" s="0" t="n">
        <v>4000549.96835859</v>
      </c>
      <c r="C85" s="0" t="n">
        <v>2699502.93637717</v>
      </c>
      <c r="D85" s="0" t="n">
        <v>786307.445467143</v>
      </c>
      <c r="E85" s="0" t="n">
        <v>329666.858001687</v>
      </c>
      <c r="F85" s="0" t="n">
        <v>0</v>
      </c>
      <c r="G85" s="0" t="n">
        <v>17794.6417970895</v>
      </c>
      <c r="H85" s="0" t="n">
        <v>97475.5261333919</v>
      </c>
      <c r="I85" s="0" t="n">
        <v>48067.1147341522</v>
      </c>
      <c r="J85" s="0" t="n">
        <v>13494.7565276292</v>
      </c>
    </row>
    <row r="86" customFormat="false" ht="12.8" hidden="false" customHeight="false" outlineLevel="0" collapsed="false">
      <c r="A86" s="0" t="n">
        <v>133</v>
      </c>
      <c r="B86" s="0" t="n">
        <v>4673008.30836788</v>
      </c>
      <c r="C86" s="0" t="n">
        <v>2549061.91666961</v>
      </c>
      <c r="D86" s="0" t="n">
        <v>825826.745027867</v>
      </c>
      <c r="E86" s="0" t="n">
        <v>323989.398412533</v>
      </c>
      <c r="F86" s="0" t="n">
        <v>813686.465556162</v>
      </c>
      <c r="G86" s="0" t="n">
        <v>11573.5681451177</v>
      </c>
      <c r="H86" s="0" t="n">
        <v>91797.6045605309</v>
      </c>
      <c r="I86" s="0" t="n">
        <v>28648.2725288459</v>
      </c>
      <c r="J86" s="0" t="n">
        <v>13717.3747345876</v>
      </c>
    </row>
    <row r="87" customFormat="false" ht="12.8" hidden="false" customHeight="false" outlineLevel="0" collapsed="false">
      <c r="A87" s="0" t="n">
        <v>134</v>
      </c>
      <c r="B87" s="0" t="n">
        <v>4060086.45252174</v>
      </c>
      <c r="C87" s="0" t="n">
        <v>2720464.2680259</v>
      </c>
      <c r="D87" s="0" t="n">
        <v>833264.806525346</v>
      </c>
      <c r="E87" s="0" t="n">
        <v>327483.427884337</v>
      </c>
      <c r="F87" s="0" t="n">
        <v>0</v>
      </c>
      <c r="G87" s="0" t="n">
        <v>13760.8031540071</v>
      </c>
      <c r="H87" s="0" t="n">
        <v>109346.541658292</v>
      </c>
      <c r="I87" s="0" t="n">
        <v>34429.2740678701</v>
      </c>
      <c r="J87" s="0" t="n">
        <v>15927.3893304067</v>
      </c>
    </row>
    <row r="88" customFormat="false" ht="12.8" hidden="false" customHeight="false" outlineLevel="0" collapsed="false">
      <c r="A88" s="0" t="n">
        <v>135</v>
      </c>
      <c r="B88" s="0" t="n">
        <v>3940804.37868448</v>
      </c>
      <c r="C88" s="0" t="n">
        <v>2725811.3549811</v>
      </c>
      <c r="D88" s="0" t="n">
        <v>724637.888740556</v>
      </c>
      <c r="E88" s="0" t="n">
        <v>322601.99394377</v>
      </c>
      <c r="F88" s="0" t="n">
        <v>0</v>
      </c>
      <c r="G88" s="0" t="n">
        <v>13699.7599498523</v>
      </c>
      <c r="H88" s="0" t="n">
        <v>100722.580649687</v>
      </c>
      <c r="I88" s="0" t="n">
        <v>29043.1701226032</v>
      </c>
      <c r="J88" s="0" t="n">
        <v>13969.1781697052</v>
      </c>
    </row>
    <row r="89" customFormat="false" ht="12.8" hidden="false" customHeight="false" outlineLevel="0" collapsed="false">
      <c r="A89" s="0" t="n">
        <v>136</v>
      </c>
      <c r="B89" s="0" t="n">
        <v>3971507.10424423</v>
      </c>
      <c r="C89" s="0" t="n">
        <v>2712576.9067923</v>
      </c>
      <c r="D89" s="0" t="n">
        <v>762057.175103228</v>
      </c>
      <c r="E89" s="0" t="n">
        <v>325913.508127543</v>
      </c>
      <c r="F89" s="0" t="n">
        <v>0</v>
      </c>
      <c r="G89" s="0" t="n">
        <v>11648.2371556109</v>
      </c>
      <c r="H89" s="0" t="n">
        <v>103457.620649845</v>
      </c>
      <c r="I89" s="0" t="n">
        <v>29804.9404030172</v>
      </c>
      <c r="J89" s="0" t="n">
        <v>15151.4536413482</v>
      </c>
    </row>
    <row r="90" customFormat="false" ht="12.8" hidden="false" customHeight="false" outlineLevel="0" collapsed="false">
      <c r="A90" s="0" t="n">
        <v>137</v>
      </c>
      <c r="B90" s="0" t="n">
        <v>4754095.50686753</v>
      </c>
      <c r="C90" s="0" t="n">
        <v>2666483.99271159</v>
      </c>
      <c r="D90" s="0" t="n">
        <v>765874.394522976</v>
      </c>
      <c r="E90" s="0" t="n">
        <v>320620.216284402</v>
      </c>
      <c r="F90" s="0" t="n">
        <v>816253.395862535</v>
      </c>
      <c r="G90" s="0" t="n">
        <v>15538.6367747035</v>
      </c>
      <c r="H90" s="0" t="n">
        <v>115952.692489817</v>
      </c>
      <c r="I90" s="0" t="n">
        <v>26535.9988940814</v>
      </c>
      <c r="J90" s="0" t="n">
        <v>15630.3475621016</v>
      </c>
    </row>
    <row r="91" customFormat="false" ht="12.8" hidden="false" customHeight="false" outlineLevel="0" collapsed="false">
      <c r="A91" s="0" t="n">
        <v>138</v>
      </c>
      <c r="B91" s="0" t="n">
        <v>3947829.2295606</v>
      </c>
      <c r="C91" s="0" t="n">
        <v>2624276.56772513</v>
      </c>
      <c r="D91" s="0" t="n">
        <v>832994.840694724</v>
      </c>
      <c r="E91" s="0" t="n">
        <v>319734.80279781</v>
      </c>
      <c r="F91" s="0" t="n">
        <v>0</v>
      </c>
      <c r="G91" s="0" t="n">
        <v>15049.7997136393</v>
      </c>
      <c r="H91" s="0" t="n">
        <v>92921.4222133408</v>
      </c>
      <c r="I91" s="0" t="n">
        <v>38434.3304796742</v>
      </c>
      <c r="J91" s="0" t="n">
        <v>13991.7248229484</v>
      </c>
    </row>
    <row r="92" customFormat="false" ht="12.8" hidden="false" customHeight="false" outlineLevel="0" collapsed="false">
      <c r="A92" s="0" t="n">
        <v>139</v>
      </c>
      <c r="B92" s="0" t="n">
        <v>3806018.92532062</v>
      </c>
      <c r="C92" s="0" t="n">
        <v>2527734.0687704</v>
      </c>
      <c r="D92" s="0" t="n">
        <v>799044.017256598</v>
      </c>
      <c r="E92" s="0" t="n">
        <v>315643.813498828</v>
      </c>
      <c r="F92" s="0" t="n">
        <v>0</v>
      </c>
      <c r="G92" s="0" t="n">
        <v>14487.1520625112</v>
      </c>
      <c r="H92" s="0" t="n">
        <v>96887.5415027372</v>
      </c>
      <c r="I92" s="0" t="n">
        <v>30869.733438736</v>
      </c>
      <c r="J92" s="0" t="n">
        <v>14454.2663768747</v>
      </c>
    </row>
    <row r="93" customFormat="false" ht="12.8" hidden="false" customHeight="false" outlineLevel="0" collapsed="false">
      <c r="A93" s="0" t="n">
        <v>140</v>
      </c>
      <c r="B93" s="0" t="n">
        <v>3951349.5354022</v>
      </c>
      <c r="C93" s="0" t="n">
        <v>2621986.93096911</v>
      </c>
      <c r="D93" s="0" t="n">
        <v>834881.518857679</v>
      </c>
      <c r="E93" s="0" t="n">
        <v>323339.802745861</v>
      </c>
      <c r="F93" s="0" t="n">
        <v>0</v>
      </c>
      <c r="G93" s="0" t="n">
        <v>13132.2881058816</v>
      </c>
      <c r="H93" s="0" t="n">
        <v>113823.784104126</v>
      </c>
      <c r="I93" s="0" t="n">
        <v>22494.6506390759</v>
      </c>
      <c r="J93" s="0" t="n">
        <v>16017.9136506353</v>
      </c>
    </row>
    <row r="94" customFormat="false" ht="12.8" hidden="false" customHeight="false" outlineLevel="0" collapsed="false">
      <c r="A94" s="0" t="n">
        <v>141</v>
      </c>
      <c r="B94" s="0" t="n">
        <v>4754545.50887998</v>
      </c>
      <c r="C94" s="0" t="n">
        <v>2670545.24285133</v>
      </c>
      <c r="D94" s="0" t="n">
        <v>776279.421413165</v>
      </c>
      <c r="E94" s="0" t="n">
        <v>321074.482080221</v>
      </c>
      <c r="F94" s="0" t="n">
        <v>828104.073701558</v>
      </c>
      <c r="G94" s="0" t="n">
        <v>14958.1519927251</v>
      </c>
      <c r="H94" s="0" t="n">
        <v>98364.8843385781</v>
      </c>
      <c r="I94" s="0" t="n">
        <v>28241.3220725561</v>
      </c>
      <c r="J94" s="0" t="n">
        <v>13665.6102243573</v>
      </c>
    </row>
    <row r="95" customFormat="false" ht="12.8" hidden="false" customHeight="false" outlineLevel="0" collapsed="false">
      <c r="A95" s="0" t="n">
        <v>142</v>
      </c>
      <c r="B95" s="0" t="n">
        <v>4012778.38142213</v>
      </c>
      <c r="C95" s="0" t="n">
        <v>2720173.03629104</v>
      </c>
      <c r="D95" s="0" t="n">
        <v>806452.562194157</v>
      </c>
      <c r="E95" s="0" t="n">
        <v>323768.224000333</v>
      </c>
      <c r="F95" s="0" t="n">
        <v>0</v>
      </c>
      <c r="G95" s="0" t="n">
        <v>14055.4491844861</v>
      </c>
      <c r="H95" s="0" t="n">
        <v>108547.781378895</v>
      </c>
      <c r="I95" s="0" t="n">
        <v>18713.5880230066</v>
      </c>
      <c r="J95" s="0" t="n">
        <v>15086.5848757214</v>
      </c>
    </row>
    <row r="96" customFormat="false" ht="12.8" hidden="false" customHeight="false" outlineLevel="0" collapsed="false">
      <c r="A96" s="0" t="n">
        <v>143</v>
      </c>
      <c r="B96" s="0" t="n">
        <v>3885360.13034931</v>
      </c>
      <c r="C96" s="0" t="n">
        <v>2561906.81029755</v>
      </c>
      <c r="D96" s="0" t="n">
        <v>849699.979504935</v>
      </c>
      <c r="E96" s="0" t="n">
        <v>317707.335062747</v>
      </c>
      <c r="F96" s="0" t="n">
        <v>0</v>
      </c>
      <c r="G96" s="0" t="n">
        <v>15276.4083924468</v>
      </c>
      <c r="H96" s="0" t="n">
        <v>95951.0005817542</v>
      </c>
      <c r="I96" s="0" t="n">
        <v>28442.6182722589</v>
      </c>
      <c r="J96" s="0" t="n">
        <v>13978.5781973165</v>
      </c>
    </row>
    <row r="97" customFormat="false" ht="12.8" hidden="false" customHeight="false" outlineLevel="0" collapsed="false">
      <c r="A97" s="0" t="n">
        <v>144</v>
      </c>
      <c r="B97" s="0" t="n">
        <v>3918453.22482326</v>
      </c>
      <c r="C97" s="0" t="n">
        <v>2669782.03972919</v>
      </c>
      <c r="D97" s="0" t="n">
        <v>768766.473421675</v>
      </c>
      <c r="E97" s="0" t="n">
        <v>325251.874107548</v>
      </c>
      <c r="F97" s="0" t="n">
        <v>0</v>
      </c>
      <c r="G97" s="0" t="n">
        <v>14889.4575760951</v>
      </c>
      <c r="H97" s="0" t="n">
        <v>89650.372126178</v>
      </c>
      <c r="I97" s="0" t="n">
        <v>31173.6263058147</v>
      </c>
      <c r="J97" s="0" t="n">
        <v>13968.8353205996</v>
      </c>
    </row>
    <row r="98" customFormat="false" ht="12.8" hidden="false" customHeight="false" outlineLevel="0" collapsed="false">
      <c r="A98" s="0" t="n">
        <v>145</v>
      </c>
      <c r="B98" s="0" t="n">
        <v>4636859.43974276</v>
      </c>
      <c r="C98" s="0" t="n">
        <v>2593768.71298686</v>
      </c>
      <c r="D98" s="0" t="n">
        <v>736203.079150636</v>
      </c>
      <c r="E98" s="0" t="n">
        <v>317237.941059864</v>
      </c>
      <c r="F98" s="0" t="n">
        <v>821599.48187685</v>
      </c>
      <c r="G98" s="0" t="n">
        <v>14025.9640260987</v>
      </c>
      <c r="H98" s="0" t="n">
        <v>96800.1055981742</v>
      </c>
      <c r="I98" s="0" t="n">
        <v>30152.0749649064</v>
      </c>
      <c r="J98" s="0" t="n">
        <v>14244.6002964535</v>
      </c>
    </row>
    <row r="99" customFormat="false" ht="12.8" hidden="false" customHeight="false" outlineLevel="0" collapsed="false">
      <c r="A99" s="0" t="n">
        <v>146</v>
      </c>
      <c r="B99" s="0" t="n">
        <v>3912566.09773224</v>
      </c>
      <c r="C99" s="0" t="n">
        <v>2583191.3765313</v>
      </c>
      <c r="D99" s="0" t="n">
        <v>847551.633264569</v>
      </c>
      <c r="E99" s="0" t="n">
        <v>327006.263534051</v>
      </c>
      <c r="F99" s="0" t="n">
        <v>0</v>
      </c>
      <c r="G99" s="0" t="n">
        <v>20916.9262882695</v>
      </c>
      <c r="H99" s="0" t="n">
        <v>92437.5697355281</v>
      </c>
      <c r="I99" s="0" t="n">
        <v>20752.1564549222</v>
      </c>
      <c r="J99" s="0" t="n">
        <v>13761.1808662898</v>
      </c>
    </row>
    <row r="100" customFormat="false" ht="12.8" hidden="false" customHeight="false" outlineLevel="0" collapsed="false">
      <c r="A100" s="0" t="n">
        <v>147</v>
      </c>
      <c r="B100" s="0" t="n">
        <v>3844902.01299453</v>
      </c>
      <c r="C100" s="0" t="n">
        <v>2554620.00189974</v>
      </c>
      <c r="D100" s="0" t="n">
        <v>812744.789616796</v>
      </c>
      <c r="E100" s="0" t="n">
        <v>323296.325795942</v>
      </c>
      <c r="F100" s="0" t="n">
        <v>0</v>
      </c>
      <c r="G100" s="0" t="n">
        <v>16341.3842227467</v>
      </c>
      <c r="H100" s="0" t="n">
        <v>94880.5959611877</v>
      </c>
      <c r="I100" s="0" t="n">
        <v>24262.8970726414</v>
      </c>
      <c r="J100" s="0" t="n">
        <v>13331.2608566368</v>
      </c>
    </row>
    <row r="101" customFormat="false" ht="12.8" hidden="false" customHeight="false" outlineLevel="0" collapsed="false">
      <c r="A101" s="0" t="n">
        <v>148</v>
      </c>
      <c r="B101" s="0" t="n">
        <v>3878347.31601994</v>
      </c>
      <c r="C101" s="0" t="n">
        <v>2620187.22382723</v>
      </c>
      <c r="D101" s="0" t="n">
        <v>790563.523668252</v>
      </c>
      <c r="E101" s="0" t="n">
        <v>326015.071731299</v>
      </c>
      <c r="F101" s="0" t="n">
        <v>0</v>
      </c>
      <c r="G101" s="0" t="n">
        <v>14188.965365223</v>
      </c>
      <c r="H101" s="0" t="n">
        <v>87712.3568868208</v>
      </c>
      <c r="I101" s="0" t="n">
        <v>16389.000323027</v>
      </c>
      <c r="J101" s="0" t="n">
        <v>13164.8628638027</v>
      </c>
    </row>
    <row r="102" customFormat="false" ht="12.8" hidden="false" customHeight="false" outlineLevel="0" collapsed="false">
      <c r="A102" s="0" t="n">
        <v>149</v>
      </c>
      <c r="B102" s="0" t="n">
        <v>4592327.37984988</v>
      </c>
      <c r="C102" s="0" t="n">
        <v>2489960.87478085</v>
      </c>
      <c r="D102" s="0" t="n">
        <v>799703.333412298</v>
      </c>
      <c r="E102" s="0" t="n">
        <v>317398.040858605</v>
      </c>
      <c r="F102" s="0" t="n">
        <v>820290.641948596</v>
      </c>
      <c r="G102" s="0" t="n">
        <v>19781.6726551442</v>
      </c>
      <c r="H102" s="0" t="n">
        <v>88019.7176769965</v>
      </c>
      <c r="I102" s="0" t="n">
        <v>38823.0838522613</v>
      </c>
      <c r="J102" s="0" t="n">
        <v>12527.2615053327</v>
      </c>
    </row>
    <row r="103" customFormat="false" ht="12.8" hidden="false" customHeight="false" outlineLevel="0" collapsed="false">
      <c r="A103" s="0" t="n">
        <v>150</v>
      </c>
      <c r="B103" s="0" t="n">
        <v>3821489.9619534</v>
      </c>
      <c r="C103" s="0" t="n">
        <v>2638846.55578655</v>
      </c>
      <c r="D103" s="0" t="n">
        <v>701948.208651879</v>
      </c>
      <c r="E103" s="0" t="n">
        <v>323176.540375195</v>
      </c>
      <c r="F103" s="0" t="n">
        <v>0</v>
      </c>
      <c r="G103" s="0" t="n">
        <v>20020.0437568213</v>
      </c>
      <c r="H103" s="0" t="n">
        <v>85154.2340921369</v>
      </c>
      <c r="I103" s="0" t="n">
        <v>23381.4127450972</v>
      </c>
      <c r="J103" s="0" t="n">
        <v>11974.3948975785</v>
      </c>
    </row>
    <row r="104" customFormat="false" ht="12.8" hidden="false" customHeight="false" outlineLevel="0" collapsed="false">
      <c r="A104" s="0" t="n">
        <v>151</v>
      </c>
      <c r="B104" s="0" t="n">
        <v>3676533.42356327</v>
      </c>
      <c r="C104" s="0" t="n">
        <v>2569030.80608539</v>
      </c>
      <c r="D104" s="0" t="n">
        <v>643036.707518847</v>
      </c>
      <c r="E104" s="0" t="n">
        <v>317667.262078161</v>
      </c>
      <c r="F104" s="0" t="n">
        <v>0</v>
      </c>
      <c r="G104" s="0" t="n">
        <v>9855.07999487669</v>
      </c>
      <c r="H104" s="0" t="n">
        <v>90369.6439867478</v>
      </c>
      <c r="I104" s="0" t="n">
        <v>19763.6891089937</v>
      </c>
      <c r="J104" s="0" t="n">
        <v>12909.3410926906</v>
      </c>
    </row>
    <row r="105" customFormat="false" ht="12.8" hidden="false" customHeight="false" outlineLevel="0" collapsed="false">
      <c r="A105" s="0" t="n">
        <v>152</v>
      </c>
      <c r="B105" s="0" t="n">
        <v>3804270.54642419</v>
      </c>
      <c r="C105" s="0" t="n">
        <v>2645143.27538857</v>
      </c>
      <c r="D105" s="0" t="n">
        <v>671329.004471351</v>
      </c>
      <c r="E105" s="0" t="n">
        <v>324699.877125807</v>
      </c>
      <c r="F105" s="0" t="n">
        <v>0</v>
      </c>
      <c r="G105" s="0" t="n">
        <v>19288.1774806123</v>
      </c>
      <c r="H105" s="0" t="n">
        <v>99498.6858345075</v>
      </c>
      <c r="I105" s="0" t="n">
        <v>15434.5113283662</v>
      </c>
      <c r="J105" s="0" t="n">
        <v>16301.1810829547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39" activeCellId="0" sqref="D39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8.43"/>
    <col collapsed="false" customWidth="true" hidden="false" outlineLevel="0" max="3" min="3" style="0" width="27.77"/>
    <col collapsed="false" customWidth="true" hidden="false" outlineLevel="0" max="4" min="4" style="0" width="18.96"/>
    <col collapsed="false" customWidth="true" hidden="false" outlineLevel="0" max="5" min="5" style="0" width="18.63"/>
    <col collapsed="false" customWidth="true" hidden="false" outlineLevel="0" max="6" min="6" style="0" width="18.96"/>
    <col collapsed="false" customWidth="true" hidden="false" outlineLevel="0" max="7" min="7" style="0" width="19.43"/>
    <col collapsed="false" customWidth="true" hidden="false" outlineLevel="0" max="8" min="8" style="0" width="19.31"/>
    <col collapsed="false" customWidth="true" hidden="false" outlineLevel="0" max="9" min="9" style="0" width="21.24"/>
    <col collapsed="false" customWidth="true" hidden="false" outlineLevel="0" max="10" min="10" style="0" width="16.3"/>
  </cols>
  <sheetData>
    <row r="1" customFormat="false" ht="12.8" hidden="false" customHeight="false" outlineLevel="0" collapsed="false">
      <c r="A1" s="0" t="s">
        <v>238</v>
      </c>
      <c r="B1" s="0" t="s">
        <v>255</v>
      </c>
      <c r="C1" s="0" t="s">
        <v>256</v>
      </c>
      <c r="D1" s="0" t="s">
        <v>257</v>
      </c>
      <c r="E1" s="0" t="s">
        <v>258</v>
      </c>
      <c r="F1" s="0" t="s">
        <v>259</v>
      </c>
      <c r="G1" s="0" t="s">
        <v>260</v>
      </c>
      <c r="H1" s="0" t="s">
        <v>261</v>
      </c>
      <c r="I1" s="0" t="s">
        <v>262</v>
      </c>
      <c r="J1" s="0" t="s">
        <v>263</v>
      </c>
    </row>
    <row r="2" customFormat="false" ht="12.8" hidden="false" customHeight="false" outlineLevel="0" collapsed="false">
      <c r="A2" s="0" t="n">
        <v>49</v>
      </c>
      <c r="B2" s="0" t="n">
        <v>2791267.91076696</v>
      </c>
      <c r="C2" s="0" t="n">
        <v>792935.431268643</v>
      </c>
      <c r="D2" s="0" t="n">
        <v>1375225.68636862</v>
      </c>
      <c r="E2" s="0" t="n">
        <v>184084.186624039</v>
      </c>
      <c r="F2" s="0" t="n">
        <v>348404.143238573</v>
      </c>
      <c r="G2" s="0" t="n">
        <v>24201.7883651603</v>
      </c>
      <c r="H2" s="0" t="n">
        <v>20147.6677991878</v>
      </c>
      <c r="I2" s="0" t="n">
        <v>38879.4918752268</v>
      </c>
      <c r="J2" s="0" t="n">
        <v>7952.19459085804</v>
      </c>
    </row>
    <row r="3" customFormat="false" ht="12.8" hidden="false" customHeight="false" outlineLevel="0" collapsed="false">
      <c r="A3" s="0" t="n">
        <v>50</v>
      </c>
      <c r="B3" s="0" t="n">
        <v>2473088.33497295</v>
      </c>
      <c r="C3" s="0" t="n">
        <v>685809.763979967</v>
      </c>
      <c r="D3" s="0" t="n">
        <v>1276176.8217366</v>
      </c>
      <c r="E3" s="0" t="n">
        <v>184261.083074611</v>
      </c>
      <c r="F3" s="0" t="n">
        <v>243508.467010515</v>
      </c>
      <c r="G3" s="0" t="n">
        <v>24090.9988107159</v>
      </c>
      <c r="H3" s="0" t="n">
        <v>16046.8727531296</v>
      </c>
      <c r="I3" s="0" t="n">
        <v>37744.2292158236</v>
      </c>
      <c r="J3" s="0" t="n">
        <v>6191.77328492736</v>
      </c>
    </row>
    <row r="4" customFormat="false" ht="12.8" hidden="false" customHeight="false" outlineLevel="0" collapsed="false">
      <c r="A4" s="0" t="n">
        <v>51</v>
      </c>
      <c r="B4" s="0" t="n">
        <v>2939599.29544949</v>
      </c>
      <c r="C4" s="0" t="n">
        <v>926578.95373313</v>
      </c>
      <c r="D4" s="0" t="n">
        <v>1556658.3631057</v>
      </c>
      <c r="E4" s="0" t="n">
        <v>348524.262323632</v>
      </c>
      <c r="F4" s="0" t="n">
        <v>0</v>
      </c>
      <c r="G4" s="0" t="n">
        <v>5234.82237136178</v>
      </c>
      <c r="H4" s="0" t="n">
        <v>40951.5546627429</v>
      </c>
      <c r="I4" s="0" t="n">
        <v>52406.5386337177</v>
      </c>
      <c r="J4" s="0" t="n">
        <v>10350.8553253245</v>
      </c>
    </row>
    <row r="5" customFormat="false" ht="12.8" hidden="false" customHeight="false" outlineLevel="0" collapsed="false">
      <c r="A5" s="0" t="n">
        <v>52</v>
      </c>
      <c r="B5" s="0" t="n">
        <v>2780299.20968738</v>
      </c>
      <c r="C5" s="0" t="n">
        <v>892839.845679808</v>
      </c>
      <c r="D5" s="0" t="n">
        <v>1463651.14262471</v>
      </c>
      <c r="E5" s="0" t="n">
        <v>327200.028433272</v>
      </c>
      <c r="F5" s="0" t="n">
        <v>0</v>
      </c>
      <c r="G5" s="0" t="n">
        <v>6870.25108178752</v>
      </c>
      <c r="H5" s="0" t="n">
        <v>26850.1716755691</v>
      </c>
      <c r="I5" s="0" t="n">
        <v>56041.4734725889</v>
      </c>
      <c r="J5" s="0" t="n">
        <v>7019.95490603175</v>
      </c>
    </row>
    <row r="6" customFormat="false" ht="12.8" hidden="false" customHeight="false" outlineLevel="0" collapsed="false">
      <c r="A6" s="0" t="n">
        <v>53</v>
      </c>
      <c r="B6" s="0" t="n">
        <v>2803488.45953235</v>
      </c>
      <c r="C6" s="0" t="n">
        <v>644261.659120604</v>
      </c>
      <c r="D6" s="0" t="n">
        <v>1270738.83768124</v>
      </c>
      <c r="E6" s="0" t="n">
        <v>283448.953179014</v>
      </c>
      <c r="F6" s="0" t="n">
        <v>529121.582773691</v>
      </c>
      <c r="G6" s="0" t="n">
        <v>3428.67959502065</v>
      </c>
      <c r="H6" s="0" t="n">
        <v>18830.6593147662</v>
      </c>
      <c r="I6" s="0" t="n">
        <v>50025.0519068467</v>
      </c>
      <c r="J6" s="0" t="n">
        <v>5994.89829561465</v>
      </c>
    </row>
    <row r="7" customFormat="false" ht="12.8" hidden="false" customHeight="false" outlineLevel="0" collapsed="false">
      <c r="A7" s="0" t="n">
        <v>54</v>
      </c>
      <c r="B7" s="0" t="n">
        <v>2802922.16273646</v>
      </c>
      <c r="C7" s="0" t="n">
        <v>1147360.600338</v>
      </c>
      <c r="D7" s="0" t="n">
        <v>1280974.33542594</v>
      </c>
      <c r="E7" s="0" t="n">
        <v>284162.61488804</v>
      </c>
      <c r="F7" s="0" t="n">
        <v>0</v>
      </c>
      <c r="G7" s="0" t="n">
        <v>6606.34372396438</v>
      </c>
      <c r="H7" s="0" t="n">
        <v>29544.9266157365</v>
      </c>
      <c r="I7" s="0" t="n">
        <v>53799.4916672559</v>
      </c>
      <c r="J7" s="0" t="n">
        <v>3827.42694502258</v>
      </c>
    </row>
    <row r="8" customFormat="false" ht="12.8" hidden="false" customHeight="false" outlineLevel="0" collapsed="false">
      <c r="A8" s="0" t="n">
        <v>55</v>
      </c>
      <c r="B8" s="0" t="n">
        <v>2463001.16332742</v>
      </c>
      <c r="C8" s="0" t="n">
        <v>946077.522116732</v>
      </c>
      <c r="D8" s="0" t="n">
        <v>1156448.64073935</v>
      </c>
      <c r="E8" s="0" t="n">
        <v>266559.735534198</v>
      </c>
      <c r="F8" s="0" t="n">
        <v>0</v>
      </c>
      <c r="G8" s="0" t="n">
        <v>3603.83017868763</v>
      </c>
      <c r="H8" s="0" t="n">
        <v>39591.612870315</v>
      </c>
      <c r="I8" s="0" t="n">
        <v>48559.7626589298</v>
      </c>
      <c r="J8" s="0" t="n">
        <v>4536.133619126</v>
      </c>
    </row>
    <row r="9" customFormat="false" ht="12.8" hidden="false" customHeight="false" outlineLevel="0" collapsed="false">
      <c r="A9" s="0" t="n">
        <v>56</v>
      </c>
      <c r="B9" s="0" t="n">
        <v>3848143.23699587</v>
      </c>
      <c r="C9" s="0" t="n">
        <v>2110948.23534887</v>
      </c>
      <c r="D9" s="0" t="n">
        <v>1269214.58327633</v>
      </c>
      <c r="E9" s="0" t="n">
        <v>343073.139511436</v>
      </c>
      <c r="F9" s="0" t="n">
        <v>0</v>
      </c>
      <c r="G9" s="0" t="n">
        <v>8721.27259886111</v>
      </c>
      <c r="H9" s="0" t="n">
        <v>53787.2605333128</v>
      </c>
      <c r="I9" s="0" t="n">
        <v>55305.3489784683</v>
      </c>
      <c r="J9" s="0" t="n">
        <v>9092.12598109226</v>
      </c>
    </row>
    <row r="10" customFormat="false" ht="12.8" hidden="false" customHeight="false" outlineLevel="0" collapsed="false">
      <c r="A10" s="0" t="n">
        <v>57</v>
      </c>
      <c r="B10" s="0" t="n">
        <v>4282215.60582722</v>
      </c>
      <c r="C10" s="0" t="n">
        <v>1834697.63660981</v>
      </c>
      <c r="D10" s="0" t="n">
        <v>1250917.55693624</v>
      </c>
      <c r="E10" s="0" t="n">
        <v>324306.305941402</v>
      </c>
      <c r="F10" s="0" t="n">
        <v>747486.837774641</v>
      </c>
      <c r="G10" s="0" t="n">
        <v>4045.70318118363</v>
      </c>
      <c r="H10" s="0" t="n">
        <v>62585.2046368201</v>
      </c>
      <c r="I10" s="0" t="n">
        <v>51897.3491136143</v>
      </c>
      <c r="J10" s="0" t="n">
        <v>7501.11345125798</v>
      </c>
    </row>
    <row r="11" customFormat="false" ht="12.8" hidden="false" customHeight="false" outlineLevel="0" collapsed="false">
      <c r="A11" s="0" t="n">
        <v>58</v>
      </c>
      <c r="B11" s="0" t="n">
        <v>3934527.82955623</v>
      </c>
      <c r="C11" s="0" t="n">
        <v>2189813.36005223</v>
      </c>
      <c r="D11" s="0" t="n">
        <v>1252342.93875887</v>
      </c>
      <c r="E11" s="0" t="n">
        <v>351708.731308633</v>
      </c>
      <c r="F11" s="0" t="n">
        <v>0</v>
      </c>
      <c r="G11" s="0" t="n">
        <v>8068.36194094845</v>
      </c>
      <c r="H11" s="0" t="n">
        <v>73642.1326493332</v>
      </c>
      <c r="I11" s="0" t="n">
        <v>49066.1956306439</v>
      </c>
      <c r="J11" s="0" t="n">
        <v>10813.8727806334</v>
      </c>
    </row>
    <row r="12" customFormat="false" ht="12.8" hidden="false" customHeight="false" outlineLevel="0" collapsed="false">
      <c r="A12" s="0" t="n">
        <v>59</v>
      </c>
      <c r="B12" s="0" t="n">
        <v>3540681.69951909</v>
      </c>
      <c r="C12" s="0" t="n">
        <v>1848323.21633331</v>
      </c>
      <c r="D12" s="0" t="n">
        <v>1207874.66102665</v>
      </c>
      <c r="E12" s="0" t="n">
        <v>338134.555643063</v>
      </c>
      <c r="F12" s="0" t="n">
        <v>0</v>
      </c>
      <c r="G12" s="0" t="n">
        <v>13236.0678372995</v>
      </c>
      <c r="H12" s="0" t="n">
        <v>76840.255912659</v>
      </c>
      <c r="I12" s="0" t="n">
        <v>45416.0961030766</v>
      </c>
      <c r="J12" s="0" t="n">
        <v>11361.7302023101</v>
      </c>
    </row>
    <row r="13" customFormat="false" ht="12.8" hidden="false" customHeight="false" outlineLevel="0" collapsed="false">
      <c r="A13" s="0" t="n">
        <v>60</v>
      </c>
      <c r="B13" s="0" t="n">
        <v>4002263.45266173</v>
      </c>
      <c r="C13" s="0" t="n">
        <v>2254039.43143253</v>
      </c>
      <c r="D13" s="0" t="n">
        <v>1247474.99946587</v>
      </c>
      <c r="E13" s="0" t="n">
        <v>363525.138623818</v>
      </c>
      <c r="F13" s="0" t="n">
        <v>0</v>
      </c>
      <c r="G13" s="0" t="n">
        <v>12449.5146989598</v>
      </c>
      <c r="H13" s="0" t="n">
        <v>69623.207621263</v>
      </c>
      <c r="I13" s="0" t="n">
        <v>47285.5272230673</v>
      </c>
      <c r="J13" s="0" t="n">
        <v>8411.10876494169</v>
      </c>
    </row>
    <row r="14" customFormat="false" ht="12.8" hidden="false" customHeight="false" outlineLevel="0" collapsed="false">
      <c r="A14" s="0" t="n">
        <v>61</v>
      </c>
      <c r="B14" s="0" t="n">
        <v>4244737.7954941</v>
      </c>
      <c r="C14" s="0" t="n">
        <v>1933563.09103504</v>
      </c>
      <c r="D14" s="0" t="n">
        <v>1120801.66111941</v>
      </c>
      <c r="E14" s="0" t="n">
        <v>335109.273700819</v>
      </c>
      <c r="F14" s="0" t="n">
        <v>745987.522635099</v>
      </c>
      <c r="G14" s="0" t="n">
        <v>7211.14287149354</v>
      </c>
      <c r="H14" s="0" t="n">
        <v>51518.188692136</v>
      </c>
      <c r="I14" s="0" t="n">
        <v>43345.7543735149</v>
      </c>
      <c r="J14" s="0" t="n">
        <v>7850.32548239993</v>
      </c>
    </row>
    <row r="15" customFormat="false" ht="12.8" hidden="false" customHeight="false" outlineLevel="0" collapsed="false">
      <c r="A15" s="0" t="n">
        <v>62</v>
      </c>
      <c r="B15" s="0" t="n">
        <v>3638783.13527951</v>
      </c>
      <c r="C15" s="0" t="n">
        <v>1895466.64705157</v>
      </c>
      <c r="D15" s="0" t="n">
        <v>1286307.05114672</v>
      </c>
      <c r="E15" s="0" t="n">
        <v>324881.265212588</v>
      </c>
      <c r="F15" s="0" t="n">
        <v>0</v>
      </c>
      <c r="G15" s="0" t="n">
        <v>4677.03950894534</v>
      </c>
      <c r="H15" s="0" t="n">
        <v>72127.7514522665</v>
      </c>
      <c r="I15" s="0" t="n">
        <v>47025.3136673582</v>
      </c>
      <c r="J15" s="0" t="n">
        <v>8298.06724007222</v>
      </c>
    </row>
    <row r="16" customFormat="false" ht="12.8" hidden="false" customHeight="false" outlineLevel="0" collapsed="false">
      <c r="A16" s="0" t="n">
        <v>63</v>
      </c>
      <c r="B16" s="0" t="n">
        <v>3267878.84085963</v>
      </c>
      <c r="C16" s="0" t="n">
        <v>1724732.80942549</v>
      </c>
      <c r="D16" s="0" t="n">
        <v>1100037.87644271</v>
      </c>
      <c r="E16" s="0" t="n">
        <v>313048.359011113</v>
      </c>
      <c r="F16" s="0" t="n">
        <v>0</v>
      </c>
      <c r="G16" s="0" t="n">
        <v>10651.1204276835</v>
      </c>
      <c r="H16" s="0" t="n">
        <v>67007.8536466473</v>
      </c>
      <c r="I16" s="0" t="n">
        <v>44966.8973500813</v>
      </c>
      <c r="J16" s="0" t="n">
        <v>7433.9245559079</v>
      </c>
    </row>
    <row r="17" customFormat="false" ht="12.8" hidden="false" customHeight="false" outlineLevel="0" collapsed="false">
      <c r="A17" s="0" t="n">
        <v>64</v>
      </c>
      <c r="B17" s="0" t="n">
        <v>2997014.76629459</v>
      </c>
      <c r="C17" s="0" t="n">
        <v>1530749.90219923</v>
      </c>
      <c r="D17" s="0" t="n">
        <v>1070262.28215693</v>
      </c>
      <c r="E17" s="0" t="n">
        <v>286707.639040292</v>
      </c>
      <c r="F17" s="0" t="n">
        <v>0</v>
      </c>
      <c r="G17" s="0" t="n">
        <v>8868.32300832091</v>
      </c>
      <c r="H17" s="0" t="n">
        <v>65560.6409234239</v>
      </c>
      <c r="I17" s="0" t="n">
        <v>25276.9330795562</v>
      </c>
      <c r="J17" s="0" t="n">
        <v>9589.04588683836</v>
      </c>
    </row>
    <row r="18" customFormat="false" ht="12.8" hidden="false" customHeight="false" outlineLevel="0" collapsed="false">
      <c r="A18" s="0" t="n">
        <v>65</v>
      </c>
      <c r="B18" s="0" t="n">
        <v>3514113.18561026</v>
      </c>
      <c r="C18" s="0" t="n">
        <v>1459956.32232317</v>
      </c>
      <c r="D18" s="0" t="n">
        <v>1045227.95131919</v>
      </c>
      <c r="E18" s="0" t="n">
        <v>281718.108574226</v>
      </c>
      <c r="F18" s="0" t="n">
        <v>626840.844213701</v>
      </c>
      <c r="G18" s="0" t="n">
        <v>6344.19751287951</v>
      </c>
      <c r="H18" s="0" t="n">
        <v>55037.8087387293</v>
      </c>
      <c r="I18" s="0" t="n">
        <v>30573.7720319432</v>
      </c>
      <c r="J18" s="0" t="n">
        <v>8414.18089642115</v>
      </c>
    </row>
    <row r="19" customFormat="false" ht="12.8" hidden="false" customHeight="false" outlineLevel="0" collapsed="false">
      <c r="A19" s="0" t="n">
        <v>66</v>
      </c>
      <c r="B19" s="0" t="n">
        <v>3220351.57066625</v>
      </c>
      <c r="C19" s="0" t="n">
        <v>1482957.99388502</v>
      </c>
      <c r="D19" s="0" t="n">
        <v>1344184.6458</v>
      </c>
      <c r="E19" s="0" t="n">
        <v>285633.68944355</v>
      </c>
      <c r="F19" s="0" t="n">
        <v>0</v>
      </c>
      <c r="G19" s="0" t="n">
        <v>8251.02553821496</v>
      </c>
      <c r="H19" s="0" t="n">
        <v>57728.1179909986</v>
      </c>
      <c r="I19" s="0" t="n">
        <v>33404.7825607999</v>
      </c>
      <c r="J19" s="0" t="n">
        <v>8191.3154476738</v>
      </c>
    </row>
    <row r="20" customFormat="false" ht="12.8" hidden="false" customHeight="false" outlineLevel="0" collapsed="false">
      <c r="A20" s="0" t="n">
        <v>67</v>
      </c>
      <c r="B20" s="0" t="n">
        <v>3151590.38644392</v>
      </c>
      <c r="C20" s="0" t="n">
        <v>1503163.18261948</v>
      </c>
      <c r="D20" s="0" t="n">
        <v>1255020.24908</v>
      </c>
      <c r="E20" s="0" t="n">
        <v>292192.924733542</v>
      </c>
      <c r="F20" s="0" t="n">
        <v>0</v>
      </c>
      <c r="G20" s="0" t="n">
        <v>6517.25392167021</v>
      </c>
      <c r="H20" s="0" t="n">
        <v>50582.2065234014</v>
      </c>
      <c r="I20" s="0" t="n">
        <v>36059.1301562073</v>
      </c>
      <c r="J20" s="0" t="n">
        <v>8055.43940961917</v>
      </c>
    </row>
    <row r="21" customFormat="false" ht="12.8" hidden="false" customHeight="false" outlineLevel="0" collapsed="false">
      <c r="A21" s="0" t="n">
        <v>68</v>
      </c>
      <c r="B21" s="0" t="n">
        <v>3305397.44907219</v>
      </c>
      <c r="C21" s="0" t="n">
        <v>1511495.41641209</v>
      </c>
      <c r="D21" s="0" t="n">
        <v>1396719.23616</v>
      </c>
      <c r="E21" s="0" t="n">
        <v>286380.953216179</v>
      </c>
      <c r="F21" s="0" t="n">
        <v>0</v>
      </c>
      <c r="G21" s="0" t="n">
        <v>2508.09197963762</v>
      </c>
      <c r="H21" s="0" t="n">
        <v>56123.1457784528</v>
      </c>
      <c r="I21" s="0" t="n">
        <v>44487.6436597067</v>
      </c>
      <c r="J21" s="0" t="n">
        <v>8255.78954611692</v>
      </c>
    </row>
    <row r="22" customFormat="false" ht="12.8" hidden="false" customHeight="false" outlineLevel="0" collapsed="false">
      <c r="A22" s="0" t="n">
        <v>69</v>
      </c>
      <c r="B22" s="0" t="n">
        <v>3800149.86655555</v>
      </c>
      <c r="C22" s="0" t="n">
        <v>1476402.23333544</v>
      </c>
      <c r="D22" s="0" t="n">
        <v>1315890.73563414</v>
      </c>
      <c r="E22" s="0" t="n">
        <v>285009.907331</v>
      </c>
      <c r="F22" s="0" t="n">
        <v>621011.890317072</v>
      </c>
      <c r="G22" s="0" t="n">
        <v>5681.12644037476</v>
      </c>
      <c r="H22" s="0" t="n">
        <v>55991.849662227</v>
      </c>
      <c r="I22" s="0" t="n">
        <v>32424.3603058632</v>
      </c>
      <c r="J22" s="0" t="n">
        <v>7737.76352943345</v>
      </c>
    </row>
    <row r="23" customFormat="false" ht="12.8" hidden="false" customHeight="false" outlineLevel="0" collapsed="false">
      <c r="A23" s="0" t="n">
        <v>70</v>
      </c>
      <c r="B23" s="0" t="n">
        <v>2945031.41658614</v>
      </c>
      <c r="C23" s="0" t="n">
        <v>1752728.35112661</v>
      </c>
      <c r="D23" s="0" t="n">
        <v>782010.066301382</v>
      </c>
      <c r="E23" s="0" t="n">
        <v>302931.54675676</v>
      </c>
      <c r="F23" s="0" t="n">
        <v>0</v>
      </c>
      <c r="G23" s="0" t="n">
        <v>6082.14427518001</v>
      </c>
      <c r="H23" s="0" t="n">
        <v>59451.9756721316</v>
      </c>
      <c r="I23" s="0" t="n">
        <v>32130.2110336611</v>
      </c>
      <c r="J23" s="0" t="n">
        <v>9697.12142041802</v>
      </c>
    </row>
    <row r="24" customFormat="false" ht="12.8" hidden="false" customHeight="false" outlineLevel="0" collapsed="false">
      <c r="A24" s="0" t="n">
        <v>71</v>
      </c>
      <c r="B24" s="0" t="n">
        <v>2909983.19696201</v>
      </c>
      <c r="C24" s="0" t="n">
        <v>1660508.56975224</v>
      </c>
      <c r="D24" s="0" t="n">
        <v>852559.741473042</v>
      </c>
      <c r="E24" s="0" t="n">
        <v>294380.485076833</v>
      </c>
      <c r="F24" s="0" t="n">
        <v>0</v>
      </c>
      <c r="G24" s="0" t="n">
        <v>4885.98236834655</v>
      </c>
      <c r="H24" s="0" t="n">
        <v>61372.5427973493</v>
      </c>
      <c r="I24" s="0" t="n">
        <v>26114.4871468332</v>
      </c>
      <c r="J24" s="0" t="n">
        <v>10161.3883473687</v>
      </c>
    </row>
    <row r="25" customFormat="false" ht="12.8" hidden="false" customHeight="false" outlineLevel="0" collapsed="false">
      <c r="A25" s="0" t="n">
        <v>72</v>
      </c>
      <c r="B25" s="0" t="n">
        <v>2897256.63421547</v>
      </c>
      <c r="C25" s="0" t="n">
        <v>1620083.77282176</v>
      </c>
      <c r="D25" s="0" t="n">
        <v>887753.260423003</v>
      </c>
      <c r="E25" s="0" t="n">
        <v>281859.23882605</v>
      </c>
      <c r="F25" s="0" t="n">
        <v>0</v>
      </c>
      <c r="G25" s="0" t="n">
        <v>5378.11401609666</v>
      </c>
      <c r="H25" s="0" t="n">
        <v>61328.0701512176</v>
      </c>
      <c r="I25" s="0" t="n">
        <v>33421.9857681862</v>
      </c>
      <c r="J25" s="0" t="n">
        <v>7432.19220915734</v>
      </c>
    </row>
    <row r="26" customFormat="false" ht="12.8" hidden="false" customHeight="false" outlineLevel="0" collapsed="false">
      <c r="A26" s="0" t="n">
        <v>73</v>
      </c>
      <c r="B26" s="0" t="n">
        <v>3537283.95291083</v>
      </c>
      <c r="C26" s="0" t="n">
        <v>1579400.32517955</v>
      </c>
      <c r="D26" s="0" t="n">
        <v>952413.481022621</v>
      </c>
      <c r="E26" s="0" t="n">
        <v>284309.193602989</v>
      </c>
      <c r="F26" s="0" t="n">
        <v>624665.99033095</v>
      </c>
      <c r="G26" s="0" t="n">
        <v>8668.81483718479</v>
      </c>
      <c r="H26" s="0" t="n">
        <v>53890.1815588774</v>
      </c>
      <c r="I26" s="0" t="n">
        <v>26282.8355604256</v>
      </c>
      <c r="J26" s="0" t="n">
        <v>7653.13081822677</v>
      </c>
    </row>
    <row r="27" customFormat="false" ht="12.8" hidden="false" customHeight="false" outlineLevel="0" collapsed="false">
      <c r="A27" s="0" t="n">
        <v>74</v>
      </c>
      <c r="B27" s="0" t="n">
        <v>3111248.11103349</v>
      </c>
      <c r="C27" s="0" t="n">
        <v>1685399.07817872</v>
      </c>
      <c r="D27" s="0" t="n">
        <v>1014432.08079443</v>
      </c>
      <c r="E27" s="0" t="n">
        <v>295363.884342901</v>
      </c>
      <c r="F27" s="0" t="n">
        <v>0</v>
      </c>
      <c r="G27" s="0" t="n">
        <v>10254.4646974827</v>
      </c>
      <c r="H27" s="0" t="n">
        <v>62295.9477820518</v>
      </c>
      <c r="I27" s="0" t="n">
        <v>34704.2805805847</v>
      </c>
      <c r="J27" s="0" t="n">
        <v>8798.37465731854</v>
      </c>
    </row>
    <row r="28" customFormat="false" ht="12.8" hidden="false" customHeight="false" outlineLevel="0" collapsed="false">
      <c r="A28" s="0" t="n">
        <v>75</v>
      </c>
      <c r="B28" s="0" t="n">
        <v>2791914.86563412</v>
      </c>
      <c r="C28" s="0" t="n">
        <v>1468125.93626736</v>
      </c>
      <c r="D28" s="0" t="n">
        <v>955700.897572096</v>
      </c>
      <c r="E28" s="0" t="n">
        <v>272688.243512184</v>
      </c>
      <c r="F28" s="0" t="n">
        <v>0</v>
      </c>
      <c r="G28" s="0" t="n">
        <v>4672.31252671547</v>
      </c>
      <c r="H28" s="0" t="n">
        <v>51749.1383326631</v>
      </c>
      <c r="I28" s="0" t="n">
        <v>30903.7852965022</v>
      </c>
      <c r="J28" s="0" t="n">
        <v>7966.44377683398</v>
      </c>
    </row>
    <row r="29" customFormat="false" ht="12.8" hidden="false" customHeight="false" outlineLevel="0" collapsed="false">
      <c r="A29" s="0" t="n">
        <v>76</v>
      </c>
      <c r="B29" s="0" t="n">
        <v>3470588.18712941</v>
      </c>
      <c r="C29" s="0" t="n">
        <v>1923770.35804689</v>
      </c>
      <c r="D29" s="0" t="n">
        <v>1097951.5679573</v>
      </c>
      <c r="E29" s="0" t="n">
        <v>322200.845791831</v>
      </c>
      <c r="F29" s="0" t="n">
        <v>0</v>
      </c>
      <c r="G29" s="0" t="n">
        <v>10409.7000053747</v>
      </c>
      <c r="H29" s="0" t="n">
        <v>73661.4362675424</v>
      </c>
      <c r="I29" s="0" t="n">
        <v>32164.8934015318</v>
      </c>
      <c r="J29" s="0" t="n">
        <v>10303.7415440836</v>
      </c>
    </row>
    <row r="30" customFormat="false" ht="12.8" hidden="false" customHeight="false" outlineLevel="0" collapsed="false">
      <c r="A30" s="0" t="n">
        <v>77</v>
      </c>
      <c r="B30" s="0" t="n">
        <v>3812987.93614775</v>
      </c>
      <c r="C30" s="0" t="n">
        <v>1645712.3065469</v>
      </c>
      <c r="D30" s="0" t="n">
        <v>1080238.7683623</v>
      </c>
      <c r="E30" s="0" t="n">
        <v>299466.250768596</v>
      </c>
      <c r="F30" s="0" t="n">
        <v>678686.640640191</v>
      </c>
      <c r="G30" s="0" t="n">
        <v>6613.5592840882</v>
      </c>
      <c r="H30" s="0" t="n">
        <v>54455.2481829543</v>
      </c>
      <c r="I30" s="0" t="n">
        <v>39697.3698538086</v>
      </c>
      <c r="J30" s="0" t="n">
        <v>8117.79250891548</v>
      </c>
    </row>
    <row r="31" customFormat="false" ht="12.8" hidden="false" customHeight="false" outlineLevel="0" collapsed="false">
      <c r="A31" s="0" t="n">
        <v>78</v>
      </c>
      <c r="B31" s="0" t="n">
        <v>3781056.65668723</v>
      </c>
      <c r="C31" s="0" t="n">
        <v>2081884.47635205</v>
      </c>
      <c r="D31" s="0" t="n">
        <v>1201850.73157852</v>
      </c>
      <c r="E31" s="0" t="n">
        <v>348003.460098124</v>
      </c>
      <c r="F31" s="0" t="n">
        <v>0</v>
      </c>
      <c r="G31" s="0" t="n">
        <v>9897.8947949201</v>
      </c>
      <c r="H31" s="0" t="n">
        <v>84894.1763410262</v>
      </c>
      <c r="I31" s="0" t="n">
        <v>41666.4899520328</v>
      </c>
      <c r="J31" s="0" t="n">
        <v>11943.3059425307</v>
      </c>
    </row>
    <row r="32" customFormat="false" ht="12.8" hidden="false" customHeight="false" outlineLevel="0" collapsed="false">
      <c r="A32" s="0" t="n">
        <v>79</v>
      </c>
      <c r="B32" s="0" t="n">
        <v>3498845.68068364</v>
      </c>
      <c r="C32" s="0" t="n">
        <v>1907253.99294138</v>
      </c>
      <c r="D32" s="0" t="n">
        <v>1141040.96310763</v>
      </c>
      <c r="E32" s="0" t="n">
        <v>325181.791796031</v>
      </c>
      <c r="F32" s="0" t="n">
        <v>0</v>
      </c>
      <c r="G32" s="0" t="n">
        <v>10596.1472361374</v>
      </c>
      <c r="H32" s="0" t="n">
        <v>59094.8974219763</v>
      </c>
      <c r="I32" s="0" t="n">
        <v>46534.8646051711</v>
      </c>
      <c r="J32" s="0" t="n">
        <v>9143.02357531875</v>
      </c>
    </row>
    <row r="33" customFormat="false" ht="12.8" hidden="false" customHeight="false" outlineLevel="0" collapsed="false">
      <c r="A33" s="0" t="n">
        <v>80</v>
      </c>
      <c r="B33" s="0" t="n">
        <v>4057952.79577839</v>
      </c>
      <c r="C33" s="0" t="n">
        <v>2340897.26529865</v>
      </c>
      <c r="D33" s="0" t="n">
        <v>1172245.05678267</v>
      </c>
      <c r="E33" s="0" t="n">
        <v>363516.225749048</v>
      </c>
      <c r="F33" s="0" t="n">
        <v>0</v>
      </c>
      <c r="G33" s="0" t="n">
        <v>7010.26897666245</v>
      </c>
      <c r="H33" s="0" t="n">
        <v>89157.788298791</v>
      </c>
      <c r="I33" s="0" t="n">
        <v>72580.8715285976</v>
      </c>
      <c r="J33" s="0" t="n">
        <v>12545.3191439722</v>
      </c>
    </row>
    <row r="34" customFormat="false" ht="12.8" hidden="false" customHeight="false" outlineLevel="0" collapsed="false">
      <c r="A34" s="0" t="n">
        <v>81</v>
      </c>
      <c r="B34" s="0" t="n">
        <v>4554987.62065743</v>
      </c>
      <c r="C34" s="0" t="n">
        <v>2121183.16920174</v>
      </c>
      <c r="D34" s="0" t="n">
        <v>1137259.83201642</v>
      </c>
      <c r="E34" s="0" t="n">
        <v>343205.415057327</v>
      </c>
      <c r="F34" s="0" t="n">
        <v>796441.087943059</v>
      </c>
      <c r="G34" s="0" t="n">
        <v>6428.71119849186</v>
      </c>
      <c r="H34" s="0" t="n">
        <v>87317.357286077</v>
      </c>
      <c r="I34" s="0" t="n">
        <v>50344.3996479875</v>
      </c>
      <c r="J34" s="0" t="n">
        <v>11987.2365888419</v>
      </c>
    </row>
    <row r="35" customFormat="false" ht="12.8" hidden="false" customHeight="false" outlineLevel="0" collapsed="false">
      <c r="A35" s="0" t="n">
        <v>82</v>
      </c>
      <c r="B35" s="0" t="n">
        <v>4143950.82431059</v>
      </c>
      <c r="C35" s="0" t="n">
        <v>2402114.22685091</v>
      </c>
      <c r="D35" s="0" t="n">
        <v>1211010.50839802</v>
      </c>
      <c r="E35" s="0" t="n">
        <v>375147.10031176</v>
      </c>
      <c r="F35" s="0" t="n">
        <v>0</v>
      </c>
      <c r="G35" s="0" t="n">
        <v>10823.1582512452</v>
      </c>
      <c r="H35" s="0" t="n">
        <v>77188.7195599517</v>
      </c>
      <c r="I35" s="0" t="n">
        <v>55841.8803470312</v>
      </c>
      <c r="J35" s="0" t="n">
        <v>11128.3730133166</v>
      </c>
    </row>
    <row r="36" customFormat="false" ht="12.8" hidden="false" customHeight="false" outlineLevel="0" collapsed="false">
      <c r="A36" s="0" t="n">
        <v>83</v>
      </c>
      <c r="B36" s="0" t="n">
        <v>3851655.82114635</v>
      </c>
      <c r="C36" s="0" t="n">
        <v>2248518.58939997</v>
      </c>
      <c r="D36" s="0" t="n">
        <v>1098391.44538348</v>
      </c>
      <c r="E36" s="0" t="n">
        <v>358616.502133261</v>
      </c>
      <c r="F36" s="0" t="n">
        <v>0</v>
      </c>
      <c r="G36" s="0" t="n">
        <v>11981.2129918684</v>
      </c>
      <c r="H36" s="0" t="n">
        <v>84086.3273281049</v>
      </c>
      <c r="I36" s="0" t="n">
        <v>35694.871952005</v>
      </c>
      <c r="J36" s="0" t="n">
        <v>14366.8719576559</v>
      </c>
    </row>
    <row r="37" customFormat="false" ht="12.8" hidden="false" customHeight="false" outlineLevel="0" collapsed="false">
      <c r="A37" s="0" t="n">
        <v>84</v>
      </c>
      <c r="B37" s="0" t="n">
        <v>4271175.68646575</v>
      </c>
      <c r="C37" s="0" t="n">
        <v>2488239.82175381</v>
      </c>
      <c r="D37" s="0" t="n">
        <v>1214504.1988235</v>
      </c>
      <c r="E37" s="0" t="n">
        <v>382766.782588592</v>
      </c>
      <c r="F37" s="0" t="n">
        <v>0</v>
      </c>
      <c r="G37" s="0" t="n">
        <v>9963.91477496519</v>
      </c>
      <c r="H37" s="0" t="n">
        <v>120706.419195664</v>
      </c>
      <c r="I37" s="0" t="n">
        <v>38671.3370321521</v>
      </c>
      <c r="J37" s="0" t="n">
        <v>16112.2073646778</v>
      </c>
    </row>
    <row r="38" customFormat="false" ht="12.8" hidden="false" customHeight="false" outlineLevel="0" collapsed="false">
      <c r="A38" s="0" t="n">
        <v>85</v>
      </c>
      <c r="B38" s="0" t="n">
        <v>4840893.05690292</v>
      </c>
      <c r="C38" s="0" t="n">
        <v>2363820.50201043</v>
      </c>
      <c r="D38" s="0" t="n">
        <v>1124423.79704133</v>
      </c>
      <c r="E38" s="0" t="n">
        <v>361998.875011633</v>
      </c>
      <c r="F38" s="0" t="n">
        <v>847253.725403063</v>
      </c>
      <c r="G38" s="0" t="n">
        <v>10547.8897487306</v>
      </c>
      <c r="H38" s="0" t="n">
        <v>91257.5840736105</v>
      </c>
      <c r="I38" s="0" t="n">
        <v>29499.6719225568</v>
      </c>
      <c r="J38" s="0" t="n">
        <v>11904.2437524318</v>
      </c>
    </row>
    <row r="39" customFormat="false" ht="12.8" hidden="false" customHeight="false" outlineLevel="0" collapsed="false">
      <c r="A39" s="0" t="n">
        <v>86</v>
      </c>
      <c r="B39" s="0" t="n">
        <v>4355884.55441978</v>
      </c>
      <c r="C39" s="0" t="n">
        <v>2624915.25290304</v>
      </c>
      <c r="D39" s="0" t="n">
        <v>1182564.74805565</v>
      </c>
      <c r="E39" s="0" t="n">
        <v>387174.390451173</v>
      </c>
      <c r="F39" s="0" t="n">
        <v>0</v>
      </c>
      <c r="G39" s="0" t="n">
        <v>8431.58857698419</v>
      </c>
      <c r="H39" s="0" t="n">
        <v>100174.660105342</v>
      </c>
      <c r="I39" s="0" t="n">
        <v>38235.7492027141</v>
      </c>
      <c r="J39" s="0" t="n">
        <v>13502.494714743</v>
      </c>
    </row>
    <row r="40" customFormat="false" ht="12.8" hidden="false" customHeight="false" outlineLevel="0" collapsed="false">
      <c r="A40" s="0" t="n">
        <v>87</v>
      </c>
      <c r="B40" s="0" t="n">
        <v>4027599.22183852</v>
      </c>
      <c r="C40" s="0" t="n">
        <v>2343224.08099831</v>
      </c>
      <c r="D40" s="0" t="n">
        <v>1156866.86140899</v>
      </c>
      <c r="E40" s="0" t="n">
        <v>369612.258315792</v>
      </c>
      <c r="F40" s="0" t="n">
        <v>0</v>
      </c>
      <c r="G40" s="0" t="n">
        <v>14311.1497184844</v>
      </c>
      <c r="H40" s="0" t="n">
        <v>91159.3938888765</v>
      </c>
      <c r="I40" s="0" t="n">
        <v>40857.7217782872</v>
      </c>
      <c r="J40" s="0" t="n">
        <v>11567.7557297851</v>
      </c>
    </row>
    <row r="41" customFormat="false" ht="12.8" hidden="false" customHeight="false" outlineLevel="0" collapsed="false">
      <c r="A41" s="0" t="n">
        <v>88</v>
      </c>
      <c r="B41" s="0" t="n">
        <v>4406740.17173242</v>
      </c>
      <c r="C41" s="0" t="n">
        <v>2651144.8653432</v>
      </c>
      <c r="D41" s="0" t="n">
        <v>1203592.53389015</v>
      </c>
      <c r="E41" s="0" t="n">
        <v>397872.76419268</v>
      </c>
      <c r="F41" s="0" t="n">
        <v>0</v>
      </c>
      <c r="G41" s="0" t="n">
        <v>13925.548640387</v>
      </c>
      <c r="H41" s="0" t="n">
        <v>78064.3924301962</v>
      </c>
      <c r="I41" s="0" t="n">
        <v>51050.8911174612</v>
      </c>
      <c r="J41" s="0" t="n">
        <v>10279.1839610191</v>
      </c>
    </row>
    <row r="42" customFormat="false" ht="12.8" hidden="false" customHeight="false" outlineLevel="0" collapsed="false">
      <c r="A42" s="0" t="n">
        <v>89</v>
      </c>
      <c r="B42" s="0" t="n">
        <v>4995311.33191644</v>
      </c>
      <c r="C42" s="0" t="n">
        <v>2487844.49894951</v>
      </c>
      <c r="D42" s="0" t="n">
        <v>1112061.1484732</v>
      </c>
      <c r="E42" s="0" t="n">
        <v>383876.765328922</v>
      </c>
      <c r="F42" s="0" t="n">
        <v>882335.627891599</v>
      </c>
      <c r="G42" s="0" t="n">
        <v>10499.2893434619</v>
      </c>
      <c r="H42" s="0" t="n">
        <v>89369.2397590518</v>
      </c>
      <c r="I42" s="0" t="n">
        <v>35357.5842770957</v>
      </c>
      <c r="J42" s="0" t="n">
        <v>12318.2425003075</v>
      </c>
    </row>
    <row r="43" customFormat="false" ht="12.8" hidden="false" customHeight="false" outlineLevel="0" collapsed="false">
      <c r="A43" s="0" t="n">
        <v>90</v>
      </c>
      <c r="B43" s="0" t="n">
        <v>4405547.93371594</v>
      </c>
      <c r="C43" s="0" t="n">
        <v>2708677.55251799</v>
      </c>
      <c r="D43" s="0" t="n">
        <v>1144448.78499725</v>
      </c>
      <c r="E43" s="0" t="n">
        <v>404756.599840089</v>
      </c>
      <c r="F43" s="0" t="n">
        <v>0</v>
      </c>
      <c r="G43" s="0" t="n">
        <v>14330.3509531461</v>
      </c>
      <c r="H43" s="0" t="n">
        <v>97577.1822776257</v>
      </c>
      <c r="I43" s="0" t="n">
        <v>33504.2839401135</v>
      </c>
      <c r="J43" s="0" t="n">
        <v>15573.3619568698</v>
      </c>
    </row>
    <row r="44" customFormat="false" ht="12.8" hidden="false" customHeight="false" outlineLevel="0" collapsed="false">
      <c r="A44" s="0" t="n">
        <v>91</v>
      </c>
      <c r="B44" s="0" t="n">
        <v>4212132.54298159</v>
      </c>
      <c r="C44" s="0" t="n">
        <v>2626117.97964403</v>
      </c>
      <c r="D44" s="0" t="n">
        <v>1044365.35958056</v>
      </c>
      <c r="E44" s="0" t="n">
        <v>390668.136579011</v>
      </c>
      <c r="F44" s="0" t="n">
        <v>0</v>
      </c>
      <c r="G44" s="0" t="n">
        <v>13751.4441277683</v>
      </c>
      <c r="H44" s="0" t="n">
        <v>97647.0590541658</v>
      </c>
      <c r="I44" s="0" t="n">
        <v>38729.083893465</v>
      </c>
      <c r="J44" s="0" t="n">
        <v>15172.8646915741</v>
      </c>
    </row>
    <row r="45" customFormat="false" ht="12.8" hidden="false" customHeight="false" outlineLevel="0" collapsed="false">
      <c r="A45" s="0" t="n">
        <v>92</v>
      </c>
      <c r="B45" s="0" t="n">
        <v>4430069.5134662</v>
      </c>
      <c r="C45" s="0" t="n">
        <v>2881833.98890105</v>
      </c>
      <c r="D45" s="0" t="n">
        <v>1009064.33015224</v>
      </c>
      <c r="E45" s="0" t="n">
        <v>410789.945320322</v>
      </c>
      <c r="F45" s="0" t="n">
        <v>0</v>
      </c>
      <c r="G45" s="0" t="n">
        <v>15266.8677836628</v>
      </c>
      <c r="H45" s="0" t="n">
        <v>87158.3731441525</v>
      </c>
      <c r="I45" s="0" t="n">
        <v>26835.0141719136</v>
      </c>
      <c r="J45" s="0" t="n">
        <v>13088.8222792035</v>
      </c>
    </row>
    <row r="46" customFormat="false" ht="12.8" hidden="false" customHeight="false" outlineLevel="0" collapsed="false">
      <c r="A46" s="0" t="n">
        <v>93</v>
      </c>
      <c r="B46" s="0" t="n">
        <v>5221327.17809231</v>
      </c>
      <c r="C46" s="0" t="n">
        <v>2749936.94301953</v>
      </c>
      <c r="D46" s="0" t="n">
        <v>1014960.17581644</v>
      </c>
      <c r="E46" s="0" t="n">
        <v>403061.006095298</v>
      </c>
      <c r="F46" s="0" t="n">
        <v>930860.857287369</v>
      </c>
      <c r="G46" s="0" t="n">
        <v>8680.79081304626</v>
      </c>
      <c r="H46" s="0" t="n">
        <v>84090.9337655266</v>
      </c>
      <c r="I46" s="0" t="n">
        <v>37223.0139948897</v>
      </c>
      <c r="J46" s="0" t="n">
        <v>11781.0486385936</v>
      </c>
    </row>
    <row r="47" customFormat="false" ht="12.8" hidden="false" customHeight="false" outlineLevel="0" collapsed="false">
      <c r="A47" s="0" t="n">
        <v>94</v>
      </c>
      <c r="B47" s="0" t="n">
        <v>4657578.61234216</v>
      </c>
      <c r="C47" s="0" t="n">
        <v>3005499.50379769</v>
      </c>
      <c r="D47" s="0" t="n">
        <v>1048015.61536881</v>
      </c>
      <c r="E47" s="0" t="n">
        <v>430182.590324471</v>
      </c>
      <c r="F47" s="0" t="n">
        <v>0</v>
      </c>
      <c r="G47" s="0" t="n">
        <v>13747.4258145507</v>
      </c>
      <c r="H47" s="0" t="n">
        <v>121417.297993084</v>
      </c>
      <c r="I47" s="0" t="n">
        <v>37971.5545556591</v>
      </c>
      <c r="J47" s="0" t="n">
        <v>16112.4624788342</v>
      </c>
    </row>
    <row r="48" customFormat="false" ht="12.8" hidden="false" customHeight="false" outlineLevel="0" collapsed="false">
      <c r="A48" s="0" t="n">
        <v>95</v>
      </c>
      <c r="B48" s="0" t="n">
        <v>4564072.48314927</v>
      </c>
      <c r="C48" s="0" t="n">
        <v>2928266.06741386</v>
      </c>
      <c r="D48" s="0" t="n">
        <v>1044768.92397386</v>
      </c>
      <c r="E48" s="0" t="n">
        <v>422656.951495986</v>
      </c>
      <c r="F48" s="0" t="n">
        <v>0</v>
      </c>
      <c r="G48" s="0" t="n">
        <v>16030.2098359446</v>
      </c>
      <c r="H48" s="0" t="n">
        <v>109589.88965329</v>
      </c>
      <c r="I48" s="0" t="n">
        <v>44177.5274087043</v>
      </c>
      <c r="J48" s="0" t="n">
        <v>14905.5339362977</v>
      </c>
    </row>
    <row r="49" customFormat="false" ht="12.8" hidden="false" customHeight="false" outlineLevel="0" collapsed="false">
      <c r="A49" s="0" t="n">
        <v>96</v>
      </c>
      <c r="B49" s="0" t="n">
        <v>4886075.23052378</v>
      </c>
      <c r="C49" s="0" t="n">
        <v>3178116.17149399</v>
      </c>
      <c r="D49" s="0" t="n">
        <v>1092687.84122072</v>
      </c>
      <c r="E49" s="0" t="n">
        <v>438629.513260378</v>
      </c>
      <c r="F49" s="0" t="n">
        <v>0</v>
      </c>
      <c r="G49" s="0" t="n">
        <v>20286.2246439809</v>
      </c>
      <c r="H49" s="0" t="n">
        <v>118127.676516459</v>
      </c>
      <c r="I49" s="0" t="n">
        <v>46170.867580137</v>
      </c>
      <c r="J49" s="0" t="n">
        <v>17147.2445385793</v>
      </c>
    </row>
    <row r="50" customFormat="false" ht="12.8" hidden="false" customHeight="false" outlineLevel="0" collapsed="false">
      <c r="A50" s="0" t="n">
        <v>97</v>
      </c>
      <c r="B50" s="0" t="n">
        <v>5713793.11666788</v>
      </c>
      <c r="C50" s="0" t="n">
        <v>3069468.43606208</v>
      </c>
      <c r="D50" s="0" t="n">
        <v>1052736.77111955</v>
      </c>
      <c r="E50" s="0" t="n">
        <v>433767.829148527</v>
      </c>
      <c r="F50" s="0" t="n">
        <v>1004241.06847804</v>
      </c>
      <c r="G50" s="0" t="n">
        <v>16904.7299160491</v>
      </c>
      <c r="H50" s="0" t="n">
        <v>117639.890062683</v>
      </c>
      <c r="I50" s="0" t="n">
        <v>35291.0076385302</v>
      </c>
      <c r="J50" s="0" t="n">
        <v>17384.9195188073</v>
      </c>
    </row>
    <row r="51" customFormat="false" ht="12.8" hidden="false" customHeight="false" outlineLevel="0" collapsed="false">
      <c r="A51" s="0" t="n">
        <v>98</v>
      </c>
      <c r="B51" s="0" t="n">
        <v>4926146.354487</v>
      </c>
      <c r="C51" s="0" t="n">
        <v>3207588.92554828</v>
      </c>
      <c r="D51" s="0" t="n">
        <v>1116013.42052365</v>
      </c>
      <c r="E51" s="0" t="n">
        <v>443427.292837149</v>
      </c>
      <c r="F51" s="0" t="n">
        <v>0</v>
      </c>
      <c r="G51" s="0" t="n">
        <v>16611.2328349363</v>
      </c>
      <c r="H51" s="0" t="n">
        <v>120592.834829857</v>
      </c>
      <c r="I51" s="0" t="n">
        <v>31104.946792396</v>
      </c>
      <c r="J51" s="0" t="n">
        <v>16814.3424425224</v>
      </c>
    </row>
    <row r="52" customFormat="false" ht="12.8" hidden="false" customHeight="false" outlineLevel="0" collapsed="false">
      <c r="A52" s="0" t="n">
        <v>99</v>
      </c>
      <c r="B52" s="0" t="n">
        <v>4769272.44756984</v>
      </c>
      <c r="C52" s="0" t="n">
        <v>3151694.45266386</v>
      </c>
      <c r="D52" s="0" t="n">
        <v>1011097.11848712</v>
      </c>
      <c r="E52" s="0" t="n">
        <v>432922.59364334</v>
      </c>
      <c r="F52" s="0" t="n">
        <v>0</v>
      </c>
      <c r="G52" s="0" t="n">
        <v>16885.2155318983</v>
      </c>
      <c r="H52" s="0" t="n">
        <v>122649.748642276</v>
      </c>
      <c r="I52" s="0" t="n">
        <v>25612.20964017</v>
      </c>
      <c r="J52" s="0" t="n">
        <v>17162.3832581804</v>
      </c>
    </row>
    <row r="53" customFormat="false" ht="12.8" hidden="false" customHeight="false" outlineLevel="0" collapsed="false">
      <c r="A53" s="0" t="n">
        <v>100</v>
      </c>
      <c r="B53" s="0" t="n">
        <v>4925929.25240365</v>
      </c>
      <c r="C53" s="0" t="n">
        <v>3352111.1181027</v>
      </c>
      <c r="D53" s="0" t="n">
        <v>985464.37278635</v>
      </c>
      <c r="E53" s="0" t="n">
        <v>444743.778493236</v>
      </c>
      <c r="F53" s="0" t="n">
        <v>0</v>
      </c>
      <c r="G53" s="0" t="n">
        <v>16866.471412769</v>
      </c>
      <c r="H53" s="0" t="n">
        <v>111606.537829829</v>
      </c>
      <c r="I53" s="0" t="n">
        <v>25696.3168547594</v>
      </c>
      <c r="J53" s="0" t="n">
        <v>15997.1869376331</v>
      </c>
    </row>
    <row r="54" customFormat="false" ht="12.8" hidden="false" customHeight="false" outlineLevel="0" collapsed="false">
      <c r="A54" s="0" t="n">
        <v>101</v>
      </c>
      <c r="B54" s="0" t="n">
        <v>5857170.89499345</v>
      </c>
      <c r="C54" s="0" t="n">
        <v>3231989.74383602</v>
      </c>
      <c r="D54" s="0" t="n">
        <v>1004341.97328612</v>
      </c>
      <c r="E54" s="0" t="n">
        <v>438216.8189569</v>
      </c>
      <c r="F54" s="0" t="n">
        <v>1033996.88367622</v>
      </c>
      <c r="G54" s="0" t="n">
        <v>16001.1822049419</v>
      </c>
      <c r="H54" s="0" t="n">
        <v>95925.3078857778</v>
      </c>
      <c r="I54" s="0" t="n">
        <v>41457.8179850982</v>
      </c>
      <c r="J54" s="0" t="n">
        <v>15386.1457990735</v>
      </c>
    </row>
    <row r="55" customFormat="false" ht="12.8" hidden="false" customHeight="false" outlineLevel="0" collapsed="false">
      <c r="A55" s="0" t="n">
        <v>102</v>
      </c>
      <c r="B55" s="0" t="n">
        <v>4979767.78149477</v>
      </c>
      <c r="C55" s="0" t="n">
        <v>3383352.87567898</v>
      </c>
      <c r="D55" s="0" t="n">
        <v>1012146.46592925</v>
      </c>
      <c r="E55" s="0" t="n">
        <v>445501.921827141</v>
      </c>
      <c r="F55" s="0" t="n">
        <v>0</v>
      </c>
      <c r="G55" s="0" t="n">
        <v>16500.5473274909</v>
      </c>
      <c r="H55" s="0" t="n">
        <v>100890.960673889</v>
      </c>
      <c r="I55" s="0" t="n">
        <v>32149.6042326628</v>
      </c>
      <c r="J55" s="0" t="n">
        <v>15935.4709056602</v>
      </c>
    </row>
    <row r="56" customFormat="false" ht="12.8" hidden="false" customHeight="false" outlineLevel="0" collapsed="false">
      <c r="A56" s="0" t="n">
        <v>103</v>
      </c>
      <c r="B56" s="0" t="n">
        <v>4828336.21271134</v>
      </c>
      <c r="C56" s="0" t="n">
        <v>3175299.74882687</v>
      </c>
      <c r="D56" s="0" t="n">
        <v>1048618.79785067</v>
      </c>
      <c r="E56" s="0" t="n">
        <v>440660.276326121</v>
      </c>
      <c r="F56" s="0" t="n">
        <v>0</v>
      </c>
      <c r="G56" s="0" t="n">
        <v>13506.5312864739</v>
      </c>
      <c r="H56" s="0" t="n">
        <v>112786.495803492</v>
      </c>
      <c r="I56" s="0" t="n">
        <v>38074.254011302</v>
      </c>
      <c r="J56" s="0" t="n">
        <v>16493.9247759092</v>
      </c>
    </row>
    <row r="57" customFormat="false" ht="12.8" hidden="false" customHeight="false" outlineLevel="0" collapsed="false">
      <c r="A57" s="0" t="n">
        <v>104</v>
      </c>
      <c r="B57" s="0" t="n">
        <v>4911666.15485926</v>
      </c>
      <c r="C57" s="0" t="n">
        <v>3341634.92172384</v>
      </c>
      <c r="D57" s="0" t="n">
        <v>988219.692598886</v>
      </c>
      <c r="E57" s="0" t="n">
        <v>446722.287524766</v>
      </c>
      <c r="F57" s="0" t="n">
        <v>0</v>
      </c>
      <c r="G57" s="0" t="n">
        <v>17923.4053986954</v>
      </c>
      <c r="H57" s="0" t="n">
        <v>101275.331761868</v>
      </c>
      <c r="I57" s="0" t="n">
        <v>28318.1680026388</v>
      </c>
      <c r="J57" s="0" t="n">
        <v>13681.3987198543</v>
      </c>
    </row>
    <row r="58" customFormat="false" ht="12.8" hidden="false" customHeight="false" outlineLevel="0" collapsed="false">
      <c r="A58" s="0" t="n">
        <v>105</v>
      </c>
      <c r="B58" s="0" t="n">
        <v>5935291.97496519</v>
      </c>
      <c r="C58" s="0" t="n">
        <v>3209622.97410488</v>
      </c>
      <c r="D58" s="0" t="n">
        <v>1032701.90140928</v>
      </c>
      <c r="E58" s="0" t="n">
        <v>447300.151373333</v>
      </c>
      <c r="F58" s="0" t="n">
        <v>1060393.76082482</v>
      </c>
      <c r="G58" s="0" t="n">
        <v>18523.7100038219</v>
      </c>
      <c r="H58" s="0" t="n">
        <v>117887.333975423</v>
      </c>
      <c r="I58" s="0" t="n">
        <v>53503.226885019</v>
      </c>
      <c r="J58" s="0" t="n">
        <v>15108.1518370916</v>
      </c>
    </row>
    <row r="59" customFormat="false" ht="12.8" hidden="false" customHeight="false" outlineLevel="0" collapsed="false">
      <c r="A59" s="0" t="n">
        <v>106</v>
      </c>
      <c r="B59" s="0" t="n">
        <v>4921224.86622708</v>
      </c>
      <c r="C59" s="0" t="n">
        <v>3276364.36511034</v>
      </c>
      <c r="D59" s="0" t="n">
        <v>1018088.34664383</v>
      </c>
      <c r="E59" s="0" t="n">
        <v>455324.022302589</v>
      </c>
      <c r="F59" s="0" t="n">
        <v>0</v>
      </c>
      <c r="G59" s="0" t="n">
        <v>21799.1615554962</v>
      </c>
      <c r="H59" s="0" t="n">
        <v>129520.980999719</v>
      </c>
      <c r="I59" s="0" t="n">
        <v>27767.436984867</v>
      </c>
      <c r="J59" s="0" t="n">
        <v>16639.1344950078</v>
      </c>
    </row>
    <row r="60" customFormat="false" ht="12.8" hidden="false" customHeight="false" outlineLevel="0" collapsed="false">
      <c r="A60" s="0" t="n">
        <v>107</v>
      </c>
      <c r="B60" s="0" t="n">
        <v>4820085.59000966</v>
      </c>
      <c r="C60" s="0" t="n">
        <v>3214464.0193198</v>
      </c>
      <c r="D60" s="0" t="n">
        <v>984267.230049304</v>
      </c>
      <c r="E60" s="0" t="n">
        <v>447858.497809854</v>
      </c>
      <c r="F60" s="0" t="n">
        <v>0</v>
      </c>
      <c r="G60" s="0" t="n">
        <v>14395.092702947</v>
      </c>
      <c r="H60" s="0" t="n">
        <v>128351.523718933</v>
      </c>
      <c r="I60" s="0" t="n">
        <v>28851.4256074096</v>
      </c>
      <c r="J60" s="0" t="n">
        <v>17416.0662417389</v>
      </c>
    </row>
    <row r="61" customFormat="false" ht="12.8" hidden="false" customHeight="false" outlineLevel="0" collapsed="false">
      <c r="A61" s="0" t="n">
        <v>108</v>
      </c>
      <c r="B61" s="0" t="n">
        <v>4882098.11574054</v>
      </c>
      <c r="C61" s="0" t="n">
        <v>3277145.00391551</v>
      </c>
      <c r="D61" s="0" t="n">
        <v>983391.425336794</v>
      </c>
      <c r="E61" s="0" t="n">
        <v>455469.817304264</v>
      </c>
      <c r="F61" s="0" t="n">
        <v>0</v>
      </c>
      <c r="G61" s="0" t="n">
        <v>30800.0825897978</v>
      </c>
      <c r="H61" s="0" t="n">
        <v>102864.495285848</v>
      </c>
      <c r="I61" s="0" t="n">
        <v>40714.2729727977</v>
      </c>
      <c r="J61" s="0" t="n">
        <v>15114.3614020879</v>
      </c>
    </row>
    <row r="62" customFormat="false" ht="12.8" hidden="false" customHeight="false" outlineLevel="0" collapsed="false">
      <c r="A62" s="0" t="n">
        <v>109</v>
      </c>
      <c r="B62" s="0" t="n">
        <v>5872122.31384767</v>
      </c>
      <c r="C62" s="0" t="n">
        <v>3252527.08178832</v>
      </c>
      <c r="D62" s="0" t="n">
        <v>935077.661529093</v>
      </c>
      <c r="E62" s="0" t="n">
        <v>451805.449840201</v>
      </c>
      <c r="F62" s="0" t="n">
        <v>1051826.92681732</v>
      </c>
      <c r="G62" s="0" t="n">
        <v>22930.3198058115</v>
      </c>
      <c r="H62" s="0" t="n">
        <v>127745.687146001</v>
      </c>
      <c r="I62" s="0" t="n">
        <v>36034.7161079918</v>
      </c>
      <c r="J62" s="0" t="n">
        <v>13631.1187378973</v>
      </c>
    </row>
    <row r="63" customFormat="false" ht="12.8" hidden="false" customHeight="false" outlineLevel="0" collapsed="false">
      <c r="A63" s="0" t="n">
        <v>110</v>
      </c>
      <c r="B63" s="0" t="n">
        <v>4967000.2988951</v>
      </c>
      <c r="C63" s="0" t="n">
        <v>3299476.84308016</v>
      </c>
      <c r="D63" s="0" t="n">
        <v>1015718.64810407</v>
      </c>
      <c r="E63" s="0" t="n">
        <v>459213.453089612</v>
      </c>
      <c r="F63" s="0" t="n">
        <v>0</v>
      </c>
      <c r="G63" s="0" t="n">
        <v>19194.6263033914</v>
      </c>
      <c r="H63" s="0" t="n">
        <v>140574.583618626</v>
      </c>
      <c r="I63" s="0" t="n">
        <v>36396.833295016</v>
      </c>
      <c r="J63" s="0" t="n">
        <v>19174.9228207604</v>
      </c>
    </row>
    <row r="64" customFormat="false" ht="12.8" hidden="false" customHeight="false" outlineLevel="0" collapsed="false">
      <c r="A64" s="0" t="n">
        <v>111</v>
      </c>
      <c r="B64" s="0" t="n">
        <v>4873293.28426325</v>
      </c>
      <c r="C64" s="0" t="n">
        <v>3327500.20187392</v>
      </c>
      <c r="D64" s="0" t="n">
        <v>903643.959941684</v>
      </c>
      <c r="E64" s="0" t="n">
        <v>456206.813214603</v>
      </c>
      <c r="F64" s="0" t="n">
        <v>0</v>
      </c>
      <c r="G64" s="0" t="n">
        <v>17134.5076894808</v>
      </c>
      <c r="H64" s="0" t="n">
        <v>126713.903992614</v>
      </c>
      <c r="I64" s="0" t="n">
        <v>20946.9592965756</v>
      </c>
      <c r="J64" s="0" t="n">
        <v>18308.2706447155</v>
      </c>
    </row>
    <row r="65" customFormat="false" ht="12.8" hidden="false" customHeight="false" outlineLevel="0" collapsed="false">
      <c r="A65" s="0" t="n">
        <v>112</v>
      </c>
      <c r="B65" s="0" t="n">
        <v>4981598.01424032</v>
      </c>
      <c r="C65" s="0" t="n">
        <v>3359622.21966349</v>
      </c>
      <c r="D65" s="0" t="n">
        <v>983932.351342815</v>
      </c>
      <c r="E65" s="0" t="n">
        <v>462653.904785087</v>
      </c>
      <c r="F65" s="0" t="n">
        <v>0</v>
      </c>
      <c r="G65" s="0" t="n">
        <v>23183.6298115734</v>
      </c>
      <c r="H65" s="0" t="n">
        <v>123151.221930841</v>
      </c>
      <c r="I65" s="0" t="n">
        <v>23412.7686219684</v>
      </c>
      <c r="J65" s="0" t="n">
        <v>19875.6643899503</v>
      </c>
    </row>
    <row r="66" customFormat="false" ht="12.8" hidden="false" customHeight="false" outlineLevel="0" collapsed="false">
      <c r="A66" s="0" t="n">
        <v>113</v>
      </c>
      <c r="B66" s="0" t="n">
        <v>5900316.46992026</v>
      </c>
      <c r="C66" s="0" t="n">
        <v>3282016.68381077</v>
      </c>
      <c r="D66" s="0" t="n">
        <v>931797.763491375</v>
      </c>
      <c r="E66" s="0" t="n">
        <v>455981.02092051</v>
      </c>
      <c r="F66" s="0" t="n">
        <v>1046535.01028811</v>
      </c>
      <c r="G66" s="0" t="n">
        <v>12018.1425510259</v>
      </c>
      <c r="H66" s="0" t="n">
        <v>151539.367606107</v>
      </c>
      <c r="I66" s="0" t="n">
        <v>20524.6033912456</v>
      </c>
      <c r="J66" s="0" t="n">
        <v>20405.5441833003</v>
      </c>
    </row>
    <row r="67" customFormat="false" ht="12.8" hidden="false" customHeight="false" outlineLevel="0" collapsed="false">
      <c r="A67" s="0" t="n">
        <v>114</v>
      </c>
      <c r="B67" s="0" t="n">
        <v>4957384.1853719</v>
      </c>
      <c r="C67" s="0" t="n">
        <v>3344055.36297455</v>
      </c>
      <c r="D67" s="0" t="n">
        <v>956858.695819471</v>
      </c>
      <c r="E67" s="0" t="n">
        <v>459235.816714271</v>
      </c>
      <c r="F67" s="0" t="n">
        <v>0</v>
      </c>
      <c r="G67" s="0" t="n">
        <v>21052.5499757896</v>
      </c>
      <c r="H67" s="0" t="n">
        <v>140974.763687902</v>
      </c>
      <c r="I67" s="0" t="n">
        <v>38006.2606608058</v>
      </c>
      <c r="J67" s="0" t="n">
        <v>20804.1373129809</v>
      </c>
    </row>
    <row r="68" customFormat="false" ht="12.8" hidden="false" customHeight="false" outlineLevel="0" collapsed="false">
      <c r="A68" s="0" t="n">
        <v>115</v>
      </c>
      <c r="B68" s="0" t="n">
        <v>4807030.41355029</v>
      </c>
      <c r="C68" s="0" t="n">
        <v>3214383.4424005</v>
      </c>
      <c r="D68" s="0" t="n">
        <v>936650.799033024</v>
      </c>
      <c r="E68" s="0" t="n">
        <v>450693.400463765</v>
      </c>
      <c r="F68" s="0" t="n">
        <v>0</v>
      </c>
      <c r="G68" s="0" t="n">
        <v>16984.0713594475</v>
      </c>
      <c r="H68" s="0" t="n">
        <v>117278.761349085</v>
      </c>
      <c r="I68" s="0" t="n">
        <v>46525.1917154702</v>
      </c>
      <c r="J68" s="0" t="n">
        <v>19994.5553316607</v>
      </c>
    </row>
    <row r="69" customFormat="false" ht="12.8" hidden="false" customHeight="false" outlineLevel="0" collapsed="false">
      <c r="A69" s="0" t="n">
        <v>116</v>
      </c>
      <c r="B69" s="0" t="n">
        <v>4902702.61209765</v>
      </c>
      <c r="C69" s="0" t="n">
        <v>3398002.62615432</v>
      </c>
      <c r="D69" s="0" t="n">
        <v>859575.382005264</v>
      </c>
      <c r="E69" s="0" t="n">
        <v>456549.050927635</v>
      </c>
      <c r="F69" s="0" t="n">
        <v>0</v>
      </c>
      <c r="G69" s="0" t="n">
        <v>16937.5903423338</v>
      </c>
      <c r="H69" s="0" t="n">
        <v>126727.116569934</v>
      </c>
      <c r="I69" s="0" t="n">
        <v>37279.7395927232</v>
      </c>
      <c r="J69" s="0" t="n">
        <v>19388.3184076881</v>
      </c>
    </row>
    <row r="70" customFormat="false" ht="12.8" hidden="false" customHeight="false" outlineLevel="0" collapsed="false">
      <c r="A70" s="0" t="n">
        <v>117</v>
      </c>
      <c r="B70" s="0" t="n">
        <v>5919817.36798268</v>
      </c>
      <c r="C70" s="0" t="n">
        <v>3414672.87105906</v>
      </c>
      <c r="D70" s="0" t="n">
        <v>790596.557075181</v>
      </c>
      <c r="E70" s="0" t="n">
        <v>451231.327018103</v>
      </c>
      <c r="F70" s="0" t="n">
        <v>1035309.77513514</v>
      </c>
      <c r="G70" s="0" t="n">
        <v>14223.1398770825</v>
      </c>
      <c r="H70" s="0" t="n">
        <v>148600.956212814</v>
      </c>
      <c r="I70" s="0" t="n">
        <v>39501.2795550039</v>
      </c>
      <c r="J70" s="0" t="n">
        <v>18973.3182774405</v>
      </c>
    </row>
    <row r="71" customFormat="false" ht="12.8" hidden="false" customHeight="false" outlineLevel="0" collapsed="false">
      <c r="A71" s="0" t="n">
        <v>118</v>
      </c>
      <c r="B71" s="0" t="n">
        <v>4922444.31527439</v>
      </c>
      <c r="C71" s="0" t="n">
        <v>3472763.38724681</v>
      </c>
      <c r="D71" s="0" t="n">
        <v>800827.09942406</v>
      </c>
      <c r="E71" s="0" t="n">
        <v>453974.686553934</v>
      </c>
      <c r="F71" s="0" t="n">
        <v>0</v>
      </c>
      <c r="G71" s="0" t="n">
        <v>20310.4182668646</v>
      </c>
      <c r="H71" s="0" t="n">
        <v>125972.781058935</v>
      </c>
      <c r="I71" s="0" t="n">
        <v>43601.9982774214</v>
      </c>
      <c r="J71" s="0" t="n">
        <v>18933.9203102236</v>
      </c>
    </row>
    <row r="72" customFormat="false" ht="12.8" hidden="false" customHeight="false" outlineLevel="0" collapsed="false">
      <c r="A72" s="0" t="n">
        <v>119</v>
      </c>
      <c r="B72" s="0" t="n">
        <v>4793519.46820472</v>
      </c>
      <c r="C72" s="0" t="n">
        <v>3391810.34516522</v>
      </c>
      <c r="D72" s="0" t="n">
        <v>778546.929579805</v>
      </c>
      <c r="E72" s="0" t="n">
        <v>450839.925898124</v>
      </c>
      <c r="F72" s="0" t="n">
        <v>0</v>
      </c>
      <c r="G72" s="0" t="n">
        <v>28938.805307938</v>
      </c>
      <c r="H72" s="0" t="n">
        <v>107999.658479955</v>
      </c>
      <c r="I72" s="0" t="n">
        <v>31721.3330113806</v>
      </c>
      <c r="J72" s="0" t="n">
        <v>16234.0958608335</v>
      </c>
    </row>
    <row r="73" customFormat="false" ht="12.8" hidden="false" customHeight="false" outlineLevel="0" collapsed="false">
      <c r="A73" s="0" t="n">
        <v>120</v>
      </c>
      <c r="B73" s="0" t="n">
        <v>4957794.76963821</v>
      </c>
      <c r="C73" s="0" t="n">
        <v>3520052.14483307</v>
      </c>
      <c r="D73" s="0" t="n">
        <v>778809.772278088</v>
      </c>
      <c r="E73" s="0" t="n">
        <v>457536.763449652</v>
      </c>
      <c r="F73" s="0" t="n">
        <v>0</v>
      </c>
      <c r="G73" s="0" t="n">
        <v>15503.682666702</v>
      </c>
      <c r="H73" s="0" t="n">
        <v>141302.811479376</v>
      </c>
      <c r="I73" s="0" t="n">
        <v>37265.4073849645</v>
      </c>
      <c r="J73" s="0" t="n">
        <v>20775.981797787</v>
      </c>
    </row>
    <row r="74" customFormat="false" ht="12.8" hidden="false" customHeight="false" outlineLevel="0" collapsed="false">
      <c r="A74" s="0" t="n">
        <v>121</v>
      </c>
      <c r="B74" s="0" t="n">
        <v>5891112.01227994</v>
      </c>
      <c r="C74" s="0" t="n">
        <v>3373493.32298891</v>
      </c>
      <c r="D74" s="0" t="n">
        <v>801249.614649903</v>
      </c>
      <c r="E74" s="0" t="n">
        <v>452360.088978297</v>
      </c>
      <c r="F74" s="0" t="n">
        <v>1028841.48194135</v>
      </c>
      <c r="G74" s="0" t="n">
        <v>27082.4823190479</v>
      </c>
      <c r="H74" s="0" t="n">
        <v>138965.422186576</v>
      </c>
      <c r="I74" s="0" t="n">
        <v>43393.8443865718</v>
      </c>
      <c r="J74" s="0" t="n">
        <v>19634.2447619526</v>
      </c>
    </row>
    <row r="75" customFormat="false" ht="12.8" hidden="false" customHeight="false" outlineLevel="0" collapsed="false">
      <c r="A75" s="0" t="n">
        <v>122</v>
      </c>
      <c r="B75" s="0" t="n">
        <v>4969586.82532358</v>
      </c>
      <c r="C75" s="0" t="n">
        <v>3552264.41934013</v>
      </c>
      <c r="D75" s="0" t="n">
        <v>758967.436932811</v>
      </c>
      <c r="E75" s="0" t="n">
        <v>462150.976879157</v>
      </c>
      <c r="F75" s="0" t="n">
        <v>0</v>
      </c>
      <c r="G75" s="0" t="n">
        <v>24466.8954976882</v>
      </c>
      <c r="H75" s="0" t="n">
        <v>141593.590772181</v>
      </c>
      <c r="I75" s="0" t="n">
        <v>17808.70255072</v>
      </c>
      <c r="J75" s="0" t="n">
        <v>21529.5546120165</v>
      </c>
    </row>
    <row r="76" customFormat="false" ht="12.8" hidden="false" customHeight="false" outlineLevel="0" collapsed="false">
      <c r="A76" s="0" t="n">
        <v>123</v>
      </c>
      <c r="B76" s="0" t="n">
        <v>4853754.62479604</v>
      </c>
      <c r="C76" s="0" t="n">
        <v>3459273.82608834</v>
      </c>
      <c r="D76" s="0" t="n">
        <v>724738.081836134</v>
      </c>
      <c r="E76" s="0" t="n">
        <v>456477.551414455</v>
      </c>
      <c r="F76" s="0" t="n">
        <v>0</v>
      </c>
      <c r="G76" s="0" t="n">
        <v>19424.3896339995</v>
      </c>
      <c r="H76" s="0" t="n">
        <v>142692.882741296</v>
      </c>
      <c r="I76" s="0" t="n">
        <v>24314.3387440972</v>
      </c>
      <c r="J76" s="0" t="n">
        <v>22304.3736618663</v>
      </c>
    </row>
    <row r="77" customFormat="false" ht="12.8" hidden="false" customHeight="false" outlineLevel="0" collapsed="false">
      <c r="A77" s="0" t="n">
        <v>124</v>
      </c>
      <c r="B77" s="0" t="n">
        <v>4893351.28387181</v>
      </c>
      <c r="C77" s="0" t="n">
        <v>3532830.81556401</v>
      </c>
      <c r="D77" s="0" t="n">
        <v>688309.685350634</v>
      </c>
      <c r="E77" s="0" t="n">
        <v>471920.140364711</v>
      </c>
      <c r="F77" s="0" t="n">
        <v>0</v>
      </c>
      <c r="G77" s="0" t="n">
        <v>24969.0574371939</v>
      </c>
      <c r="H77" s="0" t="n">
        <v>124547.288193771</v>
      </c>
      <c r="I77" s="0" t="n">
        <v>37692.3042816828</v>
      </c>
      <c r="J77" s="0" t="n">
        <v>18692.7390337622</v>
      </c>
    </row>
    <row r="78" customFormat="false" ht="12.8" hidden="false" customHeight="false" outlineLevel="0" collapsed="false">
      <c r="A78" s="0" t="n">
        <v>125</v>
      </c>
      <c r="B78" s="0" t="n">
        <v>5910271.17860539</v>
      </c>
      <c r="C78" s="0" t="n">
        <v>3521473.32424564</v>
      </c>
      <c r="D78" s="0" t="n">
        <v>680805.846513101</v>
      </c>
      <c r="E78" s="0" t="n">
        <v>467654.618265518</v>
      </c>
      <c r="F78" s="0" t="n">
        <v>1051464.36683007</v>
      </c>
      <c r="G78" s="0" t="n">
        <v>33284.2930352616</v>
      </c>
      <c r="H78" s="0" t="n">
        <v>129902.394902384</v>
      </c>
      <c r="I78" s="0" t="n">
        <v>15854.487952195</v>
      </c>
      <c r="J78" s="0" t="n">
        <v>20179.6902397925</v>
      </c>
    </row>
    <row r="79" customFormat="false" ht="12.8" hidden="false" customHeight="false" outlineLevel="0" collapsed="false">
      <c r="A79" s="0" t="n">
        <v>126</v>
      </c>
      <c r="B79" s="0" t="n">
        <v>4838564.75557982</v>
      </c>
      <c r="C79" s="0" t="n">
        <v>3548101.94215695</v>
      </c>
      <c r="D79" s="0" t="n">
        <v>617954.79406399</v>
      </c>
      <c r="E79" s="0" t="n">
        <v>476355.24050968</v>
      </c>
      <c r="F79" s="0" t="n">
        <v>0</v>
      </c>
      <c r="G79" s="0" t="n">
        <v>23136.5532465772</v>
      </c>
      <c r="H79" s="0" t="n">
        <v>142339.743163054</v>
      </c>
      <c r="I79" s="0" t="n">
        <v>16867.5643709291</v>
      </c>
      <c r="J79" s="0" t="n">
        <v>21087.516733132</v>
      </c>
    </row>
    <row r="80" customFormat="false" ht="12.8" hidden="false" customHeight="false" outlineLevel="0" collapsed="false">
      <c r="A80" s="0" t="n">
        <v>127</v>
      </c>
      <c r="B80" s="0" t="n">
        <v>4822010.65041397</v>
      </c>
      <c r="C80" s="0" t="n">
        <v>3483192.6785001</v>
      </c>
      <c r="D80" s="0" t="n">
        <v>691209.495035259</v>
      </c>
      <c r="E80" s="0" t="n">
        <v>473806.842699352</v>
      </c>
      <c r="F80" s="0" t="n">
        <v>0</v>
      </c>
      <c r="G80" s="0" t="n">
        <v>32856.0134436936</v>
      </c>
      <c r="H80" s="0" t="n">
        <v>110876.006690643</v>
      </c>
      <c r="I80" s="0" t="n">
        <v>17986.2508278531</v>
      </c>
      <c r="J80" s="0" t="n">
        <v>17364.2905365726</v>
      </c>
    </row>
    <row r="81" customFormat="false" ht="12.8" hidden="false" customHeight="false" outlineLevel="0" collapsed="false">
      <c r="A81" s="0" t="n">
        <v>128</v>
      </c>
      <c r="B81" s="0" t="n">
        <v>4944130.33200937</v>
      </c>
      <c r="C81" s="0" t="n">
        <v>3578317.55283487</v>
      </c>
      <c r="D81" s="0" t="n">
        <v>666323.705663151</v>
      </c>
      <c r="E81" s="0" t="n">
        <v>481003.265543705</v>
      </c>
      <c r="F81" s="0" t="n">
        <v>0</v>
      </c>
      <c r="G81" s="0" t="n">
        <v>28796.9091890911</v>
      </c>
      <c r="H81" s="0" t="n">
        <v>133707.753704677</v>
      </c>
      <c r="I81" s="0" t="n">
        <v>33880.3883399957</v>
      </c>
      <c r="J81" s="0" t="n">
        <v>20396.0127260097</v>
      </c>
    </row>
    <row r="82" customFormat="false" ht="12.8" hidden="false" customHeight="false" outlineLevel="0" collapsed="false">
      <c r="A82" s="0" t="n">
        <v>129</v>
      </c>
      <c r="B82" s="0" t="n">
        <v>5908887.25975633</v>
      </c>
      <c r="C82" s="0" t="n">
        <v>3561338.85075811</v>
      </c>
      <c r="D82" s="0" t="n">
        <v>637123.287575511</v>
      </c>
      <c r="E82" s="0" t="n">
        <v>472307.421400472</v>
      </c>
      <c r="F82" s="0" t="n">
        <v>1047832.72387872</v>
      </c>
      <c r="G82" s="0" t="n">
        <v>23533.3527924889</v>
      </c>
      <c r="H82" s="0" t="n">
        <v>118368.819397664</v>
      </c>
      <c r="I82" s="0" t="n">
        <v>23546.8523968882</v>
      </c>
      <c r="J82" s="0" t="n">
        <v>17511.3367065709</v>
      </c>
    </row>
    <row r="83" customFormat="false" ht="12.8" hidden="false" customHeight="false" outlineLevel="0" collapsed="false">
      <c r="A83" s="0" t="n">
        <v>130</v>
      </c>
      <c r="B83" s="0" t="n">
        <v>4953123.72607593</v>
      </c>
      <c r="C83" s="0" t="n">
        <v>3585761.02404654</v>
      </c>
      <c r="D83" s="0" t="n">
        <v>666149.89556786</v>
      </c>
      <c r="E83" s="0" t="n">
        <v>473517.415967358</v>
      </c>
      <c r="F83" s="0" t="n">
        <v>0</v>
      </c>
      <c r="G83" s="0" t="n">
        <v>28085.523811781</v>
      </c>
      <c r="H83" s="0" t="n">
        <v>140287.995831733</v>
      </c>
      <c r="I83" s="0" t="n">
        <v>31737.4416879984</v>
      </c>
      <c r="J83" s="0" t="n">
        <v>21011.8027480425</v>
      </c>
    </row>
    <row r="84" customFormat="false" ht="12.8" hidden="false" customHeight="false" outlineLevel="0" collapsed="false">
      <c r="A84" s="0" t="n">
        <v>131</v>
      </c>
      <c r="B84" s="0" t="n">
        <v>4892702.76040911</v>
      </c>
      <c r="C84" s="0" t="n">
        <v>3613460.36439504</v>
      </c>
      <c r="D84" s="0" t="n">
        <v>597719.311181344</v>
      </c>
      <c r="E84" s="0" t="n">
        <v>470677.463199483</v>
      </c>
      <c r="F84" s="0" t="n">
        <v>0</v>
      </c>
      <c r="G84" s="0" t="n">
        <v>23055.1855485257</v>
      </c>
      <c r="H84" s="0" t="n">
        <v>148369.726157074</v>
      </c>
      <c r="I84" s="0" t="n">
        <v>20524.7322983715</v>
      </c>
      <c r="J84" s="0" t="n">
        <v>22610.8974148806</v>
      </c>
    </row>
    <row r="85" customFormat="false" ht="12.8" hidden="false" customHeight="false" outlineLevel="0" collapsed="false">
      <c r="A85" s="0" t="n">
        <v>132</v>
      </c>
      <c r="B85" s="0" t="n">
        <v>4858457.85124628</v>
      </c>
      <c r="C85" s="0" t="n">
        <v>3511709.46025776</v>
      </c>
      <c r="D85" s="0" t="n">
        <v>675131.566779407</v>
      </c>
      <c r="E85" s="0" t="n">
        <v>480752.148976419</v>
      </c>
      <c r="F85" s="0" t="n">
        <v>0</v>
      </c>
      <c r="G85" s="0" t="n">
        <v>24412.2206308796</v>
      </c>
      <c r="H85" s="0" t="n">
        <v>129541.503584949</v>
      </c>
      <c r="I85" s="0" t="n">
        <v>17842.1170732054</v>
      </c>
      <c r="J85" s="0" t="n">
        <v>19514.2920452543</v>
      </c>
    </row>
    <row r="86" customFormat="false" ht="12.8" hidden="false" customHeight="false" outlineLevel="0" collapsed="false">
      <c r="A86" s="0" t="n">
        <v>133</v>
      </c>
      <c r="B86" s="0" t="n">
        <v>5970410.49539117</v>
      </c>
      <c r="C86" s="0" t="n">
        <v>3569397.04953686</v>
      </c>
      <c r="D86" s="0" t="n">
        <v>663959.224741998</v>
      </c>
      <c r="E86" s="0" t="n">
        <v>475093.303092011</v>
      </c>
      <c r="F86" s="0" t="n">
        <v>1072047.79448638</v>
      </c>
      <c r="G86" s="0" t="n">
        <v>19749.1872735131</v>
      </c>
      <c r="H86" s="0" t="n">
        <v>117277.703861711</v>
      </c>
      <c r="I86" s="0" t="n">
        <v>43441.0038226542</v>
      </c>
      <c r="J86" s="0" t="n">
        <v>20701.6709247052</v>
      </c>
    </row>
    <row r="87" customFormat="false" ht="12.8" hidden="false" customHeight="false" outlineLevel="0" collapsed="false">
      <c r="A87" s="0" t="n">
        <v>134</v>
      </c>
      <c r="B87" s="0" t="n">
        <v>4976438.82000201</v>
      </c>
      <c r="C87" s="0" t="n">
        <v>3631667.56865555</v>
      </c>
      <c r="D87" s="0" t="n">
        <v>605458.140940714</v>
      </c>
      <c r="E87" s="0" t="n">
        <v>481434.338470663</v>
      </c>
      <c r="F87" s="0" t="n">
        <v>0</v>
      </c>
      <c r="G87" s="0" t="n">
        <v>25258.8618143572</v>
      </c>
      <c r="H87" s="0" t="n">
        <v>195598.889432372</v>
      </c>
      <c r="I87" s="0" t="n">
        <v>17236.6513235453</v>
      </c>
      <c r="J87" s="0" t="n">
        <v>28025.898091446</v>
      </c>
    </row>
    <row r="88" customFormat="false" ht="12.8" hidden="false" customHeight="false" outlineLevel="0" collapsed="false">
      <c r="A88" s="0" t="n">
        <v>135</v>
      </c>
      <c r="B88" s="0" t="n">
        <v>4890438.58289037</v>
      </c>
      <c r="C88" s="0" t="n">
        <v>3629132.66139044</v>
      </c>
      <c r="D88" s="0" t="n">
        <v>599980.843960333</v>
      </c>
      <c r="E88" s="0" t="n">
        <v>475682.29229356</v>
      </c>
      <c r="F88" s="0" t="n">
        <v>0</v>
      </c>
      <c r="G88" s="0" t="n">
        <v>25826.0838219386</v>
      </c>
      <c r="H88" s="0" t="n">
        <v>125245.085913001</v>
      </c>
      <c r="I88" s="0" t="n">
        <v>26329.3007813146</v>
      </c>
      <c r="J88" s="0" t="n">
        <v>20853.9704610107</v>
      </c>
    </row>
    <row r="89" customFormat="false" ht="12.8" hidden="false" customHeight="false" outlineLevel="0" collapsed="false">
      <c r="A89" s="0" t="n">
        <v>136</v>
      </c>
      <c r="B89" s="0" t="n">
        <v>4850186.84801463</v>
      </c>
      <c r="C89" s="0" t="n">
        <v>3520179.85908992</v>
      </c>
      <c r="D89" s="0" t="n">
        <v>652443.651860946</v>
      </c>
      <c r="E89" s="0" t="n">
        <v>484187.843173605</v>
      </c>
      <c r="F89" s="0" t="n">
        <v>0</v>
      </c>
      <c r="G89" s="0" t="n">
        <v>17318.0341244593</v>
      </c>
      <c r="H89" s="0" t="n">
        <v>136475.04274936</v>
      </c>
      <c r="I89" s="0" t="n">
        <v>19035.2832513703</v>
      </c>
      <c r="J89" s="0" t="n">
        <v>24468.5236282857</v>
      </c>
    </row>
    <row r="90" customFormat="false" ht="12.8" hidden="false" customHeight="false" outlineLevel="0" collapsed="false">
      <c r="A90" s="0" t="n">
        <v>137</v>
      </c>
      <c r="B90" s="0" t="n">
        <v>5865906.02353868</v>
      </c>
      <c r="C90" s="0" t="n">
        <v>3504073.57991287</v>
      </c>
      <c r="D90" s="0" t="n">
        <v>614178.926976372</v>
      </c>
      <c r="E90" s="0" t="n">
        <v>478397.7160396</v>
      </c>
      <c r="F90" s="0" t="n">
        <v>1049958.55301275</v>
      </c>
      <c r="G90" s="0" t="n">
        <v>25243.3529858549</v>
      </c>
      <c r="H90" s="0" t="n">
        <v>160871.377686668</v>
      </c>
      <c r="I90" s="0" t="n">
        <v>22845.1342549942</v>
      </c>
      <c r="J90" s="0" t="n">
        <v>23565.4960374057</v>
      </c>
    </row>
    <row r="91" customFormat="false" ht="12.8" hidden="false" customHeight="false" outlineLevel="0" collapsed="false">
      <c r="A91" s="0" t="n">
        <v>138</v>
      </c>
      <c r="B91" s="0" t="n">
        <v>4957817.13931968</v>
      </c>
      <c r="C91" s="0" t="n">
        <v>3617323.77252686</v>
      </c>
      <c r="D91" s="0" t="n">
        <v>617365.44475537</v>
      </c>
      <c r="E91" s="0" t="n">
        <v>484447.550384499</v>
      </c>
      <c r="F91" s="0" t="n">
        <v>0</v>
      </c>
      <c r="G91" s="0" t="n">
        <v>32172.7883308348</v>
      </c>
      <c r="H91" s="0" t="n">
        <v>178559.69812781</v>
      </c>
      <c r="I91" s="0" t="n">
        <v>11709.2996942098</v>
      </c>
      <c r="J91" s="0" t="n">
        <v>23049.8846224719</v>
      </c>
    </row>
    <row r="92" customFormat="false" ht="12.8" hidden="false" customHeight="false" outlineLevel="0" collapsed="false">
      <c r="A92" s="0" t="n">
        <v>139</v>
      </c>
      <c r="B92" s="0" t="n">
        <v>4873805.45880242</v>
      </c>
      <c r="C92" s="0" t="n">
        <v>3640139.76208398</v>
      </c>
      <c r="D92" s="0" t="n">
        <v>517419.099245357</v>
      </c>
      <c r="E92" s="0" t="n">
        <v>483666.708529268</v>
      </c>
      <c r="F92" s="0" t="n">
        <v>0</v>
      </c>
      <c r="G92" s="0" t="n">
        <v>26074.9924743568</v>
      </c>
      <c r="H92" s="0" t="n">
        <v>174862.637749338</v>
      </c>
      <c r="I92" s="0" t="n">
        <v>14475.2586525917</v>
      </c>
      <c r="J92" s="0" t="n">
        <v>24545.4025024368</v>
      </c>
    </row>
    <row r="93" customFormat="false" ht="12.8" hidden="false" customHeight="false" outlineLevel="0" collapsed="false">
      <c r="A93" s="0" t="n">
        <v>140</v>
      </c>
      <c r="B93" s="0" t="n">
        <v>4928162.45146116</v>
      </c>
      <c r="C93" s="0" t="n">
        <v>3675325.62912231</v>
      </c>
      <c r="D93" s="0" t="n">
        <v>571966.793104093</v>
      </c>
      <c r="E93" s="0" t="n">
        <v>497913.364926859</v>
      </c>
      <c r="F93" s="0" t="n">
        <v>0</v>
      </c>
      <c r="G93" s="0" t="n">
        <v>20857.1972980229</v>
      </c>
      <c r="H93" s="0" t="n">
        <v>119979.954151024</v>
      </c>
      <c r="I93" s="0" t="n">
        <v>37856.3074223006</v>
      </c>
      <c r="J93" s="0" t="n">
        <v>18760.6842502428</v>
      </c>
    </row>
    <row r="94" customFormat="false" ht="12.8" hidden="false" customHeight="false" outlineLevel="0" collapsed="false">
      <c r="A94" s="0" t="n">
        <v>141</v>
      </c>
      <c r="B94" s="0" t="n">
        <v>5994132.15773696</v>
      </c>
      <c r="C94" s="0" t="n">
        <v>3606778.08891885</v>
      </c>
      <c r="D94" s="0" t="n">
        <v>620265.963801203</v>
      </c>
      <c r="E94" s="0" t="n">
        <v>495814.862941617</v>
      </c>
      <c r="F94" s="0" t="n">
        <v>1076438.81901208</v>
      </c>
      <c r="G94" s="0" t="n">
        <v>26156.8262396275</v>
      </c>
      <c r="H94" s="0" t="n">
        <v>138211.278707921</v>
      </c>
      <c r="I94" s="0" t="n">
        <v>22863.1403746231</v>
      </c>
      <c r="J94" s="0" t="n">
        <v>20137.373383242</v>
      </c>
    </row>
    <row r="95" customFormat="false" ht="12.8" hidden="false" customHeight="false" outlineLevel="0" collapsed="false">
      <c r="A95" s="0" t="n">
        <v>142</v>
      </c>
      <c r="B95" s="0" t="n">
        <v>4937796.26464099</v>
      </c>
      <c r="C95" s="0" t="n">
        <v>3676804.39007721</v>
      </c>
      <c r="D95" s="0" t="n">
        <v>558579.01348164</v>
      </c>
      <c r="E95" s="0" t="n">
        <v>496202.81134974</v>
      </c>
      <c r="F95" s="0" t="n">
        <v>0</v>
      </c>
      <c r="G95" s="0" t="n">
        <v>28916.1641294165</v>
      </c>
      <c r="H95" s="0" t="n">
        <v>145028.306386605</v>
      </c>
      <c r="I95" s="0" t="n">
        <v>13945.5411734951</v>
      </c>
      <c r="J95" s="0" t="n">
        <v>24546.6575559255</v>
      </c>
    </row>
    <row r="96" customFormat="false" ht="12.8" hidden="false" customHeight="false" outlineLevel="0" collapsed="false">
      <c r="A96" s="0" t="n">
        <v>143</v>
      </c>
      <c r="B96" s="0" t="n">
        <v>4874060.53628821</v>
      </c>
      <c r="C96" s="0" t="n">
        <v>3614908.87710867</v>
      </c>
      <c r="D96" s="0" t="n">
        <v>555902.840152603</v>
      </c>
      <c r="E96" s="0" t="n">
        <v>492866.719876348</v>
      </c>
      <c r="F96" s="0" t="n">
        <v>0</v>
      </c>
      <c r="G96" s="0" t="n">
        <v>29965.9068422324</v>
      </c>
      <c r="H96" s="0" t="n">
        <v>147122.519122906</v>
      </c>
      <c r="I96" s="0" t="n">
        <v>12703.2813580541</v>
      </c>
      <c r="J96" s="0" t="n">
        <v>24415.9607318824</v>
      </c>
    </row>
    <row r="97" customFormat="false" ht="12.8" hidden="false" customHeight="false" outlineLevel="0" collapsed="false">
      <c r="A97" s="0" t="n">
        <v>144</v>
      </c>
      <c r="B97" s="0" t="n">
        <v>4863672.10376678</v>
      </c>
      <c r="C97" s="0" t="n">
        <v>3612984.9664465</v>
      </c>
      <c r="D97" s="0" t="n">
        <v>570614.385331121</v>
      </c>
      <c r="E97" s="0" t="n">
        <v>496218.608022437</v>
      </c>
      <c r="F97" s="0" t="n">
        <v>0</v>
      </c>
      <c r="G97" s="0" t="n">
        <v>25112.5233417803</v>
      </c>
      <c r="H97" s="0" t="n">
        <v>123177.91216985</v>
      </c>
      <c r="I97" s="0" t="n">
        <v>26853.8306937985</v>
      </c>
      <c r="J97" s="0" t="n">
        <v>17728.8863109105</v>
      </c>
    </row>
    <row r="98" customFormat="false" ht="12.8" hidden="false" customHeight="false" outlineLevel="0" collapsed="false">
      <c r="A98" s="0" t="n">
        <v>145</v>
      </c>
      <c r="B98" s="0" t="n">
        <v>5995175.93966198</v>
      </c>
      <c r="C98" s="0" t="n">
        <v>3704674.97820597</v>
      </c>
      <c r="D98" s="0" t="n">
        <v>470892.025272105</v>
      </c>
      <c r="E98" s="0" t="n">
        <v>494995.988097824</v>
      </c>
      <c r="F98" s="0" t="n">
        <v>1070001.18466076</v>
      </c>
      <c r="G98" s="0" t="n">
        <v>28853.9867783247</v>
      </c>
      <c r="H98" s="0" t="n">
        <v>198720.397815005</v>
      </c>
      <c r="I98" s="0" t="n">
        <v>8798.91106051454</v>
      </c>
      <c r="J98" s="0" t="n">
        <v>28238.9295001474</v>
      </c>
    </row>
    <row r="99" customFormat="false" ht="12.8" hidden="false" customHeight="false" outlineLevel="0" collapsed="false">
      <c r="A99" s="0" t="n">
        <v>146</v>
      </c>
      <c r="B99" s="0" t="n">
        <v>4966482.04939275</v>
      </c>
      <c r="C99" s="0" t="n">
        <v>3817930.32497324</v>
      </c>
      <c r="D99" s="0" t="n">
        <v>464255.680182076</v>
      </c>
      <c r="E99" s="0" t="n">
        <v>504436.717291376</v>
      </c>
      <c r="F99" s="0" t="n">
        <v>0</v>
      </c>
      <c r="G99" s="0" t="n">
        <v>23582.9114919326</v>
      </c>
      <c r="H99" s="0" t="n">
        <v>129970.917641248</v>
      </c>
      <c r="I99" s="0" t="n">
        <v>12250.6338744064</v>
      </c>
      <c r="J99" s="0" t="n">
        <v>22204.80524532</v>
      </c>
    </row>
    <row r="100" customFormat="false" ht="12.8" hidden="false" customHeight="false" outlineLevel="0" collapsed="false">
      <c r="A100" s="0" t="n">
        <v>147</v>
      </c>
      <c r="B100" s="0" t="n">
        <v>4969550.74438259</v>
      </c>
      <c r="C100" s="0" t="n">
        <v>3837567.023717</v>
      </c>
      <c r="D100" s="0" t="n">
        <v>445500.050661366</v>
      </c>
      <c r="E100" s="0" t="n">
        <v>496638.815455911</v>
      </c>
      <c r="F100" s="0" t="n">
        <v>0</v>
      </c>
      <c r="G100" s="0" t="n">
        <v>30715.9827248101</v>
      </c>
      <c r="H100" s="0" t="n">
        <v>130927.272780353</v>
      </c>
      <c r="I100" s="0" t="n">
        <v>13696.2536531602</v>
      </c>
      <c r="J100" s="0" t="n">
        <v>20833.6126280234</v>
      </c>
    </row>
    <row r="101" customFormat="false" ht="12.8" hidden="false" customHeight="false" outlineLevel="0" collapsed="false">
      <c r="A101" s="0" t="n">
        <v>148</v>
      </c>
      <c r="B101" s="0" t="n">
        <v>5059928.71855382</v>
      </c>
      <c r="C101" s="0" t="n">
        <v>3871417.37569994</v>
      </c>
      <c r="D101" s="0" t="n">
        <v>473076.670386867</v>
      </c>
      <c r="E101" s="0" t="n">
        <v>504457.282180958</v>
      </c>
      <c r="F101" s="0" t="n">
        <v>0</v>
      </c>
      <c r="G101" s="0" t="n">
        <v>27468.9103003314</v>
      </c>
      <c r="H101" s="0" t="n">
        <v>158489.110733604</v>
      </c>
      <c r="I101" s="0" t="n">
        <v>11315.253449553</v>
      </c>
      <c r="J101" s="0" t="n">
        <v>23663.2246054104</v>
      </c>
    </row>
    <row r="102" customFormat="false" ht="12.8" hidden="false" customHeight="false" outlineLevel="0" collapsed="false">
      <c r="A102" s="0" t="n">
        <v>149</v>
      </c>
      <c r="B102" s="0" t="n">
        <v>6038018.64010804</v>
      </c>
      <c r="C102" s="0" t="n">
        <v>3802570.47198427</v>
      </c>
      <c r="D102" s="0" t="n">
        <v>450015.194951111</v>
      </c>
      <c r="E102" s="0" t="n">
        <v>505251.278406447</v>
      </c>
      <c r="F102" s="0" t="n">
        <v>1089935.45403228</v>
      </c>
      <c r="G102" s="0" t="n">
        <v>33028.8186916709</v>
      </c>
      <c r="H102" s="0" t="n">
        <v>132724.798660551</v>
      </c>
      <c r="I102" s="0" t="n">
        <v>11530.6337601917</v>
      </c>
      <c r="J102" s="0" t="n">
        <v>23102.368872152</v>
      </c>
    </row>
    <row r="103" customFormat="false" ht="12.8" hidden="false" customHeight="false" outlineLevel="0" collapsed="false">
      <c r="A103" s="0" t="n">
        <v>150</v>
      </c>
      <c r="B103" s="0" t="n">
        <v>4971640.25932925</v>
      </c>
      <c r="C103" s="0" t="n">
        <v>3803298.80729802</v>
      </c>
      <c r="D103" s="0" t="n">
        <v>470943.372159893</v>
      </c>
      <c r="E103" s="0" t="n">
        <v>512858.158268309</v>
      </c>
      <c r="F103" s="0" t="n">
        <v>0</v>
      </c>
      <c r="G103" s="0" t="n">
        <v>27645.7678956661</v>
      </c>
      <c r="H103" s="0" t="n">
        <v>115819.849678154</v>
      </c>
      <c r="I103" s="0" t="n">
        <v>26705.3906430345</v>
      </c>
      <c r="J103" s="0" t="n">
        <v>20637.0930814151</v>
      </c>
    </row>
    <row r="104" customFormat="false" ht="12.8" hidden="false" customHeight="false" outlineLevel="0" collapsed="false">
      <c r="A104" s="0" t="n">
        <v>151</v>
      </c>
      <c r="B104" s="0" t="n">
        <v>4955112.657923</v>
      </c>
      <c r="C104" s="0" t="n">
        <v>3802948.04687341</v>
      </c>
      <c r="D104" s="0" t="n">
        <v>447351.259565984</v>
      </c>
      <c r="E104" s="0" t="n">
        <v>504566.251032886</v>
      </c>
      <c r="F104" s="0" t="n">
        <v>0</v>
      </c>
      <c r="G104" s="0" t="n">
        <v>23848.3320410295</v>
      </c>
      <c r="H104" s="0" t="n">
        <v>133610.035461096</v>
      </c>
      <c r="I104" s="0" t="n">
        <v>19843.4731886969</v>
      </c>
      <c r="J104" s="0" t="n">
        <v>23350.0211225245</v>
      </c>
    </row>
    <row r="105" customFormat="false" ht="12.8" hidden="false" customHeight="false" outlineLevel="0" collapsed="false">
      <c r="A105" s="0" t="n">
        <v>152</v>
      </c>
      <c r="B105" s="0" t="n">
        <v>4987070.74876868</v>
      </c>
      <c r="C105" s="0" t="n">
        <v>3797881.87548211</v>
      </c>
      <c r="D105" s="0" t="n">
        <v>489070.086879876</v>
      </c>
      <c r="E105" s="0" t="n">
        <v>510772.097624889</v>
      </c>
      <c r="F105" s="0" t="n">
        <v>0</v>
      </c>
      <c r="G105" s="0" t="n">
        <v>27057.5646922595</v>
      </c>
      <c r="H105" s="0" t="n">
        <v>131244.578408403</v>
      </c>
      <c r="I105" s="0" t="n">
        <v>18721.8318559336</v>
      </c>
      <c r="J105" s="0" t="n">
        <v>22134.2371866059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859375" defaultRowHeight="12.8" zeroHeight="false" outlineLevelRow="0" outlineLevelCol="0"/>
  <cols>
    <col collapsed="false" customWidth="true" hidden="false" outlineLevel="0" max="64" min="1" style="166" width="11.64"/>
  </cols>
  <sheetData>
    <row r="1" customFormat="false" ht="12.8" hidden="false" customHeight="false" outlineLevel="0" collapsed="false">
      <c r="A1" s="0" t="s">
        <v>235</v>
      </c>
      <c r="B1" s="0" t="s">
        <v>219</v>
      </c>
      <c r="C1" s="0" t="s">
        <v>264</v>
      </c>
      <c r="D1" s="0" t="s">
        <v>265</v>
      </c>
      <c r="E1" s="0" t="s">
        <v>266</v>
      </c>
      <c r="F1" s="0" t="s">
        <v>267</v>
      </c>
      <c r="G1" s="0" t="s">
        <v>268</v>
      </c>
      <c r="H1" s="0" t="s">
        <v>269</v>
      </c>
      <c r="I1" s="0" t="s">
        <v>220</v>
      </c>
    </row>
    <row r="2" customFormat="false" ht="12.8" hidden="false" customHeight="false" outlineLevel="0" collapsed="false">
      <c r="A2" s="166" t="n">
        <v>49</v>
      </c>
      <c r="B2" s="166" t="n">
        <v>18043144.0904716</v>
      </c>
      <c r="C2" s="166" t="n">
        <v>17405506.2854731</v>
      </c>
      <c r="D2" s="166" t="n">
        <v>61542304.1459164</v>
      </c>
      <c r="E2" s="166" t="n">
        <v>61542304.1459164</v>
      </c>
      <c r="F2" s="166" t="n">
        <v>0</v>
      </c>
      <c r="G2" s="166" t="n">
        <v>364695.460487578</v>
      </c>
      <c r="H2" s="166" t="n">
        <v>179810.780266655</v>
      </c>
      <c r="I2" s="166" t="n">
        <v>133045.091777586</v>
      </c>
    </row>
    <row r="3" customFormat="false" ht="12.8" hidden="false" customHeight="false" outlineLevel="0" collapsed="false">
      <c r="A3" s="166" t="n">
        <v>50</v>
      </c>
      <c r="B3" s="166" t="n">
        <v>22277539.8995703</v>
      </c>
      <c r="C3" s="166" t="n">
        <v>21584807.9443124</v>
      </c>
      <c r="D3" s="166" t="n">
        <v>76314324.9548439</v>
      </c>
      <c r="E3" s="166" t="n">
        <v>65412278.5327233</v>
      </c>
      <c r="F3" s="166" t="n">
        <v>10902046.4221206</v>
      </c>
      <c r="G3" s="166" t="n">
        <v>421602.260497036</v>
      </c>
      <c r="H3" s="166" t="n">
        <v>173537.254977465</v>
      </c>
      <c r="I3" s="166" t="n">
        <v>139417.771119178</v>
      </c>
    </row>
    <row r="4" customFormat="false" ht="12.8" hidden="false" customHeight="false" outlineLevel="0" collapsed="false">
      <c r="A4" s="166" t="n">
        <v>51</v>
      </c>
      <c r="B4" s="166" t="n">
        <v>20171412.2166204</v>
      </c>
      <c r="C4" s="166" t="n">
        <v>19514908.9400945</v>
      </c>
      <c r="D4" s="166" t="n">
        <v>68983481.7043661</v>
      </c>
      <c r="E4" s="166" t="n">
        <v>68983481.7043661</v>
      </c>
      <c r="F4" s="166" t="n">
        <v>0</v>
      </c>
      <c r="G4" s="166" t="n">
        <v>384609.217745639</v>
      </c>
      <c r="H4" s="166" t="n">
        <v>170548.660329114</v>
      </c>
      <c r="I4" s="166" t="n">
        <v>144779.140644521</v>
      </c>
    </row>
    <row r="5" customFormat="false" ht="12.8" hidden="false" customHeight="false" outlineLevel="0" collapsed="false">
      <c r="A5" s="166" t="n">
        <v>52</v>
      </c>
      <c r="B5" s="166" t="n">
        <v>23528444.5402758</v>
      </c>
      <c r="C5" s="166" t="n">
        <v>22852455.6495537</v>
      </c>
      <c r="D5" s="166" t="n">
        <v>80791205.6838664</v>
      </c>
      <c r="E5" s="166" t="n">
        <v>69249604.8718855</v>
      </c>
      <c r="F5" s="166" t="n">
        <v>11541600.8119809</v>
      </c>
      <c r="G5" s="166" t="n">
        <v>411868.751808264</v>
      </c>
      <c r="H5" s="166" t="n">
        <v>162868.753854648</v>
      </c>
      <c r="I5" s="166" t="n">
        <v>144644.835798782</v>
      </c>
    </row>
    <row r="6" customFormat="false" ht="12.8" hidden="false" customHeight="false" outlineLevel="0" collapsed="false">
      <c r="A6" s="166" t="n">
        <v>53</v>
      </c>
      <c r="B6" s="166" t="n">
        <v>19153281.0629158</v>
      </c>
      <c r="C6" s="166" t="n">
        <v>18535204.4503069</v>
      </c>
      <c r="D6" s="166" t="n">
        <v>65547035.8377368</v>
      </c>
      <c r="E6" s="166" t="n">
        <v>65547035.8377368</v>
      </c>
      <c r="F6" s="166" t="n">
        <v>0</v>
      </c>
      <c r="G6" s="166" t="n">
        <v>379107.181250302</v>
      </c>
      <c r="H6" s="166" t="n">
        <v>141448.488340624</v>
      </c>
      <c r="I6" s="166" t="n">
        <v>139315.632882832</v>
      </c>
    </row>
    <row r="7" customFormat="false" ht="12.8" hidden="false" customHeight="false" outlineLevel="0" collapsed="false">
      <c r="A7" s="166" t="n">
        <v>54</v>
      </c>
      <c r="B7" s="166" t="n">
        <v>21857213.2641064</v>
      </c>
      <c r="C7" s="166" t="n">
        <v>21254973.6813816</v>
      </c>
      <c r="D7" s="166" t="n">
        <v>75103390.7153397</v>
      </c>
      <c r="E7" s="166" t="n">
        <v>64374334.8988626</v>
      </c>
      <c r="F7" s="166" t="n">
        <v>10729055.8164771</v>
      </c>
      <c r="G7" s="166" t="n">
        <v>384130.413372021</v>
      </c>
      <c r="H7" s="166" t="n">
        <v>123317.249522824</v>
      </c>
      <c r="I7" s="166" t="n">
        <v>135417.02832844</v>
      </c>
    </row>
    <row r="8" customFormat="false" ht="12.8" hidden="false" customHeight="false" outlineLevel="0" collapsed="false">
      <c r="A8" s="166" t="n">
        <v>55</v>
      </c>
      <c r="B8" s="166" t="n">
        <v>19215169.9458099</v>
      </c>
      <c r="C8" s="166" t="n">
        <v>18628180.2423709</v>
      </c>
      <c r="D8" s="166" t="n">
        <v>65830840.2204289</v>
      </c>
      <c r="E8" s="166" t="n">
        <v>65830840.2204289</v>
      </c>
      <c r="F8" s="166" t="n">
        <v>0</v>
      </c>
      <c r="G8" s="166" t="n">
        <v>370054.163794967</v>
      </c>
      <c r="H8" s="166" t="n">
        <v>116388.261381319</v>
      </c>
      <c r="I8" s="166" t="n">
        <v>143638.968946757</v>
      </c>
    </row>
    <row r="9" customFormat="false" ht="12.8" hidden="false" customHeight="false" outlineLevel="0" collapsed="false">
      <c r="A9" s="166" t="n">
        <v>56</v>
      </c>
      <c r="B9" s="166" t="n">
        <v>22585007.4703965</v>
      </c>
      <c r="C9" s="166" t="n">
        <v>21952588.5080313</v>
      </c>
      <c r="D9" s="166" t="n">
        <v>77594762.9305608</v>
      </c>
      <c r="E9" s="166" t="n">
        <v>66509796.7976235</v>
      </c>
      <c r="F9" s="166" t="n">
        <v>11084966.1329373</v>
      </c>
      <c r="G9" s="166" t="n">
        <v>418867.570650581</v>
      </c>
      <c r="H9" s="166" t="n">
        <v>112379.676577497</v>
      </c>
      <c r="I9" s="166" t="n">
        <v>144531.021624542</v>
      </c>
    </row>
    <row r="10" customFormat="false" ht="12.8" hidden="false" customHeight="false" outlineLevel="0" collapsed="false">
      <c r="A10" s="166" t="n">
        <v>57</v>
      </c>
      <c r="B10" s="166" t="n">
        <v>19533783.8584636</v>
      </c>
      <c r="C10" s="166" t="n">
        <v>18856350.4870442</v>
      </c>
      <c r="D10" s="166" t="n">
        <v>66663600.8016685</v>
      </c>
      <c r="E10" s="166" t="n">
        <v>66663600.8016685</v>
      </c>
      <c r="F10" s="166" t="n">
        <v>0</v>
      </c>
      <c r="G10" s="166" t="n">
        <v>352470.356320033</v>
      </c>
      <c r="H10" s="166" t="n">
        <v>239320.285491821</v>
      </c>
      <c r="I10" s="166" t="n">
        <v>122346.756582245</v>
      </c>
    </row>
    <row r="11" customFormat="false" ht="12.8" hidden="false" customHeight="false" outlineLevel="0" collapsed="false">
      <c r="A11" s="166" t="n">
        <v>58</v>
      </c>
      <c r="B11" s="166" t="n">
        <v>23184198.0928763</v>
      </c>
      <c r="C11" s="166" t="n">
        <v>22502728.8694427</v>
      </c>
      <c r="D11" s="166" t="n">
        <v>79568763.1096815</v>
      </c>
      <c r="E11" s="166" t="n">
        <v>68201796.9511556</v>
      </c>
      <c r="F11" s="166" t="n">
        <v>11366966.1585259</v>
      </c>
      <c r="G11" s="166" t="n">
        <v>357180.114727404</v>
      </c>
      <c r="H11" s="166" t="n">
        <v>233537.954811137</v>
      </c>
      <c r="I11" s="166" t="n">
        <v>129644.505564317</v>
      </c>
    </row>
    <row r="12" customFormat="false" ht="12.8" hidden="false" customHeight="false" outlineLevel="0" collapsed="false">
      <c r="A12" s="166" t="n">
        <v>59</v>
      </c>
      <c r="B12" s="166" t="n">
        <v>20542851.5621216</v>
      </c>
      <c r="C12" s="166" t="n">
        <v>19859905.1784969</v>
      </c>
      <c r="D12" s="166" t="n">
        <v>70211018.8174341</v>
      </c>
      <c r="E12" s="166" t="n">
        <v>70211018.8174341</v>
      </c>
      <c r="F12" s="166" t="n">
        <v>0</v>
      </c>
      <c r="G12" s="166" t="n">
        <v>351626.063081105</v>
      </c>
      <c r="H12" s="166" t="n">
        <v>234302.016710924</v>
      </c>
      <c r="I12" s="166" t="n">
        <v>138597.576903819</v>
      </c>
    </row>
    <row r="13" customFormat="false" ht="12.8" hidden="false" customHeight="false" outlineLevel="0" collapsed="false">
      <c r="A13" s="166" t="n">
        <v>60</v>
      </c>
      <c r="B13" s="166" t="n">
        <v>24252373.7599014</v>
      </c>
      <c r="C13" s="166" t="n">
        <v>23556085.1764092</v>
      </c>
      <c r="D13" s="166" t="n">
        <v>83167858.0389435</v>
      </c>
      <c r="E13" s="166" t="n">
        <v>71286735.4619515</v>
      </c>
      <c r="F13" s="166" t="n">
        <v>11881122.5769919</v>
      </c>
      <c r="G13" s="166" t="n">
        <v>372696.411100762</v>
      </c>
      <c r="H13" s="166" t="n">
        <v>225492.026773178</v>
      </c>
      <c r="I13" s="166" t="n">
        <v>140143.065168911</v>
      </c>
    </row>
    <row r="14" customFormat="false" ht="12.8" hidden="false" customHeight="false" outlineLevel="0" collapsed="false">
      <c r="A14" s="166" t="n">
        <v>61</v>
      </c>
      <c r="B14" s="166" t="n">
        <v>19363802.8731975</v>
      </c>
      <c r="C14" s="166" t="n">
        <v>18670841.0166333</v>
      </c>
      <c r="D14" s="166" t="n">
        <v>62590802.6432059</v>
      </c>
      <c r="E14" s="166" t="n">
        <v>70820906.7970745</v>
      </c>
      <c r="F14" s="166" t="n">
        <v>0</v>
      </c>
      <c r="G14" s="166" t="n">
        <v>350440.335628768</v>
      </c>
      <c r="H14" s="166" t="n">
        <v>255764.752266503</v>
      </c>
      <c r="I14" s="166" t="n">
        <v>123938.240955641</v>
      </c>
    </row>
    <row r="15" customFormat="false" ht="12.8" hidden="false" customHeight="false" outlineLevel="0" collapsed="false">
      <c r="A15" s="166" t="n">
        <v>62</v>
      </c>
      <c r="B15" s="166" t="n">
        <v>21991144.8761269</v>
      </c>
      <c r="C15" s="166" t="n">
        <v>21312057.4176784</v>
      </c>
      <c r="D15" s="166" t="n">
        <v>71418574.8103526</v>
      </c>
      <c r="E15" s="166" t="n">
        <v>69295066.1870075</v>
      </c>
      <c r="F15" s="166" t="n">
        <v>11549177.6978346</v>
      </c>
      <c r="G15" s="166" t="n">
        <v>349684.230180864</v>
      </c>
      <c r="H15" s="166" t="n">
        <v>239666.738849377</v>
      </c>
      <c r="I15" s="166" t="n">
        <v>128194.98488325</v>
      </c>
    </row>
    <row r="16" customFormat="false" ht="12.8" hidden="false" customHeight="false" outlineLevel="0" collapsed="false">
      <c r="A16" s="166" t="n">
        <v>63</v>
      </c>
      <c r="B16" s="166" t="n">
        <v>18235645.224442</v>
      </c>
      <c r="C16" s="166" t="n">
        <v>17614504.667947</v>
      </c>
      <c r="D16" s="166" t="n">
        <v>59281129.9217306</v>
      </c>
      <c r="E16" s="166" t="n">
        <v>66350999.5900199</v>
      </c>
      <c r="F16" s="166" t="n">
        <v>0</v>
      </c>
      <c r="G16" s="166" t="n">
        <v>324246.403842558</v>
      </c>
      <c r="H16" s="166" t="n">
        <v>216427.814889664</v>
      </c>
      <c r="I16" s="166" t="n">
        <v>114951.911089814</v>
      </c>
    </row>
    <row r="17" customFormat="false" ht="12.8" hidden="false" customHeight="false" outlineLevel="0" collapsed="false">
      <c r="A17" s="166" t="n">
        <v>64</v>
      </c>
      <c r="B17" s="166" t="n">
        <v>20080887.7929642</v>
      </c>
      <c r="C17" s="166" t="n">
        <v>19501748.0655984</v>
      </c>
      <c r="D17" s="166" t="n">
        <v>65645556.2071453</v>
      </c>
      <c r="E17" s="166" t="n">
        <v>63033393.5080475</v>
      </c>
      <c r="F17" s="166" t="n">
        <v>10505565.5846746</v>
      </c>
      <c r="G17" s="166" t="n">
        <v>295359.784554806</v>
      </c>
      <c r="H17" s="166" t="n">
        <v>204078.725928555</v>
      </c>
      <c r="I17" s="166" t="n">
        <v>113858.881260517</v>
      </c>
    </row>
    <row r="18" customFormat="false" ht="12.8" hidden="false" customHeight="false" outlineLevel="0" collapsed="false">
      <c r="A18" s="166" t="n">
        <v>65</v>
      </c>
      <c r="B18" s="166" t="n">
        <v>15939455.3253429</v>
      </c>
      <c r="C18" s="166" t="n">
        <v>15357245.5663204</v>
      </c>
      <c r="D18" s="166" t="n">
        <v>49080278.7911712</v>
      </c>
      <c r="E18" s="166" t="n">
        <v>62188419.3050693</v>
      </c>
      <c r="F18" s="166" t="n">
        <v>0</v>
      </c>
      <c r="G18" s="166" t="n">
        <v>305464.811761156</v>
      </c>
      <c r="H18" s="166" t="n">
        <v>200028.435130685</v>
      </c>
      <c r="I18" s="166" t="n">
        <v>109595.017329619</v>
      </c>
    </row>
    <row r="19" customFormat="false" ht="12.8" hidden="false" customHeight="false" outlineLevel="0" collapsed="false">
      <c r="A19" s="166" t="n">
        <v>66</v>
      </c>
      <c r="B19" s="166" t="n">
        <v>18843330.2723496</v>
      </c>
      <c r="C19" s="166" t="n">
        <v>18269428.3617258</v>
      </c>
      <c r="D19" s="166" t="n">
        <v>59036784.4281593</v>
      </c>
      <c r="E19" s="166" t="n">
        <v>62493873.9685375</v>
      </c>
      <c r="F19" s="166" t="n">
        <v>10415645.6614229</v>
      </c>
      <c r="G19" s="166" t="n">
        <v>299865.937763691</v>
      </c>
      <c r="H19" s="166" t="n">
        <v>198568.503396831</v>
      </c>
      <c r="I19" s="166" t="n">
        <v>107810.670661791</v>
      </c>
    </row>
    <row r="20" customFormat="false" ht="12.8" hidden="false" customHeight="false" outlineLevel="0" collapsed="false">
      <c r="A20" s="166" t="n">
        <v>67</v>
      </c>
      <c r="B20" s="166" t="n">
        <v>15786819.5136424</v>
      </c>
      <c r="C20" s="166" t="n">
        <v>15165167.767607</v>
      </c>
      <c r="D20" s="166" t="n">
        <v>49205364.942853</v>
      </c>
      <c r="E20" s="166" t="n">
        <v>60159533.455584</v>
      </c>
      <c r="F20" s="166" t="n">
        <v>0</v>
      </c>
      <c r="G20" s="166" t="n">
        <v>335910.235010654</v>
      </c>
      <c r="H20" s="166" t="n">
        <v>208209.967682039</v>
      </c>
      <c r="I20" s="166" t="n">
        <v>110759.347632462</v>
      </c>
    </row>
    <row r="21" customFormat="false" ht="12.8" hidden="false" customHeight="false" outlineLevel="0" collapsed="false">
      <c r="A21" s="166" t="n">
        <v>68</v>
      </c>
      <c r="B21" s="166" t="n">
        <v>17918399.3318476</v>
      </c>
      <c r="C21" s="166" t="n">
        <v>17277306.8016746</v>
      </c>
      <c r="D21" s="166" t="n">
        <v>56556860.8841599</v>
      </c>
      <c r="E21" s="166" t="n">
        <v>58136644.9832002</v>
      </c>
      <c r="F21" s="166" t="n">
        <v>9689440.83053337</v>
      </c>
      <c r="G21" s="166" t="n">
        <v>361949.54355787</v>
      </c>
      <c r="H21" s="166" t="n">
        <v>203390.01237938</v>
      </c>
      <c r="I21" s="166" t="n">
        <v>108218.534622524</v>
      </c>
    </row>
    <row r="22" customFormat="false" ht="12.8" hidden="false" customHeight="false" outlineLevel="0" collapsed="false">
      <c r="A22" s="166" t="n">
        <v>69</v>
      </c>
      <c r="B22" s="166" t="n">
        <v>16434641.4004198</v>
      </c>
      <c r="C22" s="166" t="n">
        <v>15807385.658089</v>
      </c>
      <c r="D22" s="166" t="n">
        <v>51729296.5598978</v>
      </c>
      <c r="E22" s="166" t="n">
        <v>61104655.1626774</v>
      </c>
      <c r="F22" s="166" t="n">
        <v>0</v>
      </c>
      <c r="G22" s="166" t="n">
        <v>339999.517263008</v>
      </c>
      <c r="H22" s="166" t="n">
        <v>207299.45260985</v>
      </c>
      <c r="I22" s="166" t="n">
        <v>114223.960654247</v>
      </c>
    </row>
    <row r="23" customFormat="false" ht="12.8" hidden="false" customHeight="false" outlineLevel="0" collapsed="false">
      <c r="A23" s="166" t="n">
        <v>70</v>
      </c>
      <c r="B23" s="166" t="n">
        <v>18373368.2973328</v>
      </c>
      <c r="C23" s="166" t="n">
        <v>17779890.3012971</v>
      </c>
      <c r="D23" s="166" t="n">
        <v>58340675.6598262</v>
      </c>
      <c r="E23" s="166" t="n">
        <v>58668905.4925863</v>
      </c>
      <c r="F23" s="166" t="n">
        <v>9778150.91543105</v>
      </c>
      <c r="G23" s="166" t="n">
        <v>336067.791509229</v>
      </c>
      <c r="H23" s="166" t="n">
        <v>199159.097992466</v>
      </c>
      <c r="I23" s="166" t="n">
        <v>83215.8664771378</v>
      </c>
    </row>
    <row r="24" customFormat="false" ht="12.8" hidden="false" customHeight="false" outlineLevel="0" collapsed="false">
      <c r="A24" s="166" t="n">
        <v>71</v>
      </c>
      <c r="B24" s="166" t="n">
        <v>15655197.28434</v>
      </c>
      <c r="C24" s="166" t="n">
        <v>15030155.9050472</v>
      </c>
      <c r="D24" s="166" t="n">
        <v>49461118.423773</v>
      </c>
      <c r="E24" s="166" t="n">
        <v>57480211.9009685</v>
      </c>
      <c r="F24" s="166" t="n">
        <v>0</v>
      </c>
      <c r="G24" s="166" t="n">
        <v>362817.265601396</v>
      </c>
      <c r="H24" s="166" t="n">
        <v>203015.358322382</v>
      </c>
      <c r="I24" s="166" t="n">
        <v>84583.9362415246</v>
      </c>
    </row>
    <row r="25" customFormat="false" ht="12.8" hidden="false" customHeight="false" outlineLevel="0" collapsed="false">
      <c r="A25" s="166" t="n">
        <v>72</v>
      </c>
      <c r="B25" s="166" t="n">
        <v>18865848.6248469</v>
      </c>
      <c r="C25" s="166" t="n">
        <v>18253959.7698214</v>
      </c>
      <c r="D25" s="166" t="n">
        <v>60220429.9231741</v>
      </c>
      <c r="E25" s="166" t="n">
        <v>59649638.4611279</v>
      </c>
      <c r="F25" s="166" t="n">
        <v>9941606.41018797</v>
      </c>
      <c r="G25" s="166" t="n">
        <v>346399.372417592</v>
      </c>
      <c r="H25" s="166" t="n">
        <v>201429.118770191</v>
      </c>
      <c r="I25" s="166" t="n">
        <v>91514.8054824357</v>
      </c>
    </row>
    <row r="26" customFormat="false" ht="12.8" hidden="false" customHeight="false" outlineLevel="0" collapsed="false">
      <c r="A26" s="166" t="n">
        <v>73</v>
      </c>
      <c r="B26" s="166" t="n">
        <v>16677285.6017937</v>
      </c>
      <c r="C26" s="166" t="n">
        <v>16076962.8297725</v>
      </c>
      <c r="D26" s="166" t="n">
        <v>53301132.3527088</v>
      </c>
      <c r="E26" s="166" t="n">
        <v>60867619.6991625</v>
      </c>
      <c r="F26" s="166" t="n">
        <v>0</v>
      </c>
      <c r="G26" s="166" t="n">
        <v>325748.29106757</v>
      </c>
      <c r="H26" s="166" t="n">
        <v>205034.868688732</v>
      </c>
      <c r="I26" s="166" t="n">
        <v>99342.3032356052</v>
      </c>
    </row>
    <row r="27" customFormat="false" ht="12.8" hidden="false" customHeight="false" outlineLevel="0" collapsed="false">
      <c r="A27" s="166" t="n">
        <v>74</v>
      </c>
      <c r="B27" s="166" t="n">
        <v>19680899.222689</v>
      </c>
      <c r="C27" s="166" t="n">
        <v>19089105.7662773</v>
      </c>
      <c r="D27" s="166" t="n">
        <v>63346746.6660793</v>
      </c>
      <c r="E27" s="166" t="n">
        <v>61896936.9704276</v>
      </c>
      <c r="F27" s="166" t="n">
        <v>10316156.1617379</v>
      </c>
      <c r="G27" s="166" t="n">
        <v>324247.842959624</v>
      </c>
      <c r="H27" s="166" t="n">
        <v>199531.404438749</v>
      </c>
      <c r="I27" s="166" t="n">
        <v>97163.1557332652</v>
      </c>
    </row>
    <row r="28" customFormat="false" ht="12.8" hidden="false" customHeight="false" outlineLevel="0" collapsed="false">
      <c r="A28" s="166" t="n">
        <v>75</v>
      </c>
      <c r="B28" s="166" t="n">
        <v>17301081.4415623</v>
      </c>
      <c r="C28" s="166" t="n">
        <v>16732849.9469504</v>
      </c>
      <c r="D28" s="166" t="n">
        <v>55717945.836175</v>
      </c>
      <c r="E28" s="166" t="n">
        <v>62881452.3794815</v>
      </c>
      <c r="F28" s="166" t="n">
        <v>0</v>
      </c>
      <c r="G28" s="166" t="n">
        <v>306914.903345738</v>
      </c>
      <c r="H28" s="166" t="n">
        <v>190821.444968421</v>
      </c>
      <c r="I28" s="166" t="n">
        <v>100707.351853886</v>
      </c>
    </row>
    <row r="29" customFormat="false" ht="12.8" hidden="false" customHeight="false" outlineLevel="0" collapsed="false">
      <c r="A29" s="166" t="n">
        <v>76</v>
      </c>
      <c r="B29" s="166" t="n">
        <v>20516350.2815001</v>
      </c>
      <c r="C29" s="166" t="n">
        <v>19864709.4352959</v>
      </c>
      <c r="D29" s="166" t="n">
        <v>66183178.4614045</v>
      </c>
      <c r="E29" s="166" t="n">
        <v>63956387.4815351</v>
      </c>
      <c r="F29" s="166" t="n">
        <v>10659397.9135892</v>
      </c>
      <c r="G29" s="166" t="n">
        <v>375347.83366421</v>
      </c>
      <c r="H29" s="166" t="n">
        <v>209203.716038087</v>
      </c>
      <c r="I29" s="166" t="n">
        <v>95841.8521455374</v>
      </c>
    </row>
    <row r="30" customFormat="false" ht="12.8" hidden="false" customHeight="false" outlineLevel="0" collapsed="false">
      <c r="A30" s="166" t="n">
        <v>77</v>
      </c>
      <c r="B30" s="166" t="n">
        <v>17849049.2200441</v>
      </c>
      <c r="C30" s="166" t="n">
        <v>17203987.735054</v>
      </c>
      <c r="D30" s="166" t="n">
        <v>57572281.0457245</v>
      </c>
      <c r="E30" s="166" t="n">
        <v>64182284.407645</v>
      </c>
      <c r="F30" s="166" t="n">
        <v>0</v>
      </c>
      <c r="G30" s="166" t="n">
        <v>366913.174703245</v>
      </c>
      <c r="H30" s="166" t="n">
        <v>206430.963920379</v>
      </c>
      <c r="I30" s="166" t="n">
        <v>102453.351952181</v>
      </c>
    </row>
    <row r="31" customFormat="false" ht="12.8" hidden="false" customHeight="false" outlineLevel="0" collapsed="false">
      <c r="A31" s="166" t="n">
        <v>78</v>
      </c>
      <c r="B31" s="166" t="n">
        <v>21096365.7525528</v>
      </c>
      <c r="C31" s="166" t="n">
        <v>20385315.8702556</v>
      </c>
      <c r="D31" s="166" t="n">
        <v>68188652.6259192</v>
      </c>
      <c r="E31" s="166" t="n">
        <v>65276162.009599</v>
      </c>
      <c r="F31" s="166" t="n">
        <v>10879360.3349332</v>
      </c>
      <c r="G31" s="166" t="n">
        <v>416893.095158922</v>
      </c>
      <c r="H31" s="166" t="n">
        <v>224691.198298231</v>
      </c>
      <c r="I31" s="166" t="n">
        <v>99236.5554857348</v>
      </c>
    </row>
    <row r="32" customFormat="false" ht="12.8" hidden="false" customHeight="false" outlineLevel="0" collapsed="false">
      <c r="A32" s="166" t="n">
        <v>79</v>
      </c>
      <c r="B32" s="166" t="n">
        <v>18392507.7277259</v>
      </c>
      <c r="C32" s="166" t="n">
        <v>17709068.3509476</v>
      </c>
      <c r="D32" s="166" t="n">
        <v>59530971.4084063</v>
      </c>
      <c r="E32" s="166" t="n">
        <v>65653889.7323814</v>
      </c>
      <c r="F32" s="166" t="n">
        <v>0</v>
      </c>
      <c r="G32" s="166" t="n">
        <v>398978.37749913</v>
      </c>
      <c r="H32" s="166" t="n">
        <v>214322.519510096</v>
      </c>
      <c r="I32" s="166" t="n">
        <v>100197.828241596</v>
      </c>
    </row>
    <row r="33" customFormat="false" ht="12.8" hidden="false" customHeight="false" outlineLevel="0" collapsed="false">
      <c r="A33" s="166" t="n">
        <v>80</v>
      </c>
      <c r="B33" s="166" t="n">
        <v>21367141.4366787</v>
      </c>
      <c r="C33" s="166" t="n">
        <v>20650406.535338</v>
      </c>
      <c r="D33" s="166" t="n">
        <v>69300916.3322681</v>
      </c>
      <c r="E33" s="166" t="n">
        <v>65839367.0158575</v>
      </c>
      <c r="F33" s="166" t="n">
        <v>10973227.8359762</v>
      </c>
      <c r="G33" s="166" t="n">
        <v>412705.326335811</v>
      </c>
      <c r="H33" s="166" t="n">
        <v>233713.596920536</v>
      </c>
      <c r="I33" s="166" t="n">
        <v>100451.397263362</v>
      </c>
    </row>
    <row r="34" customFormat="false" ht="12.8" hidden="false" customHeight="false" outlineLevel="0" collapsed="false">
      <c r="A34" s="166" t="n">
        <v>81</v>
      </c>
      <c r="B34" s="166" t="n">
        <v>18758834.9029623</v>
      </c>
      <c r="C34" s="166" t="n">
        <v>18044172.3319436</v>
      </c>
      <c r="D34" s="166" t="n">
        <v>60834733.9738019</v>
      </c>
      <c r="E34" s="166" t="n">
        <v>66642576.0487373</v>
      </c>
      <c r="F34" s="166" t="n">
        <v>0</v>
      </c>
      <c r="G34" s="166" t="n">
        <v>415863.983581816</v>
      </c>
      <c r="H34" s="166" t="n">
        <v>227093.080758068</v>
      </c>
      <c r="I34" s="166" t="n">
        <v>102436.438112631</v>
      </c>
    </row>
    <row r="35" customFormat="false" ht="12.8" hidden="false" customHeight="false" outlineLevel="0" collapsed="false">
      <c r="A35" s="166" t="n">
        <v>82</v>
      </c>
      <c r="B35" s="166" t="n">
        <v>21869936.0748096</v>
      </c>
      <c r="C35" s="166" t="n">
        <v>21102450.2399765</v>
      </c>
      <c r="D35" s="166" t="n">
        <v>71009125.9842582</v>
      </c>
      <c r="E35" s="166" t="n">
        <v>67078348.0230632</v>
      </c>
      <c r="F35" s="166" t="n">
        <v>11179724.6705105</v>
      </c>
      <c r="G35" s="166" t="n">
        <v>443883.956975647</v>
      </c>
      <c r="H35" s="166" t="n">
        <v>249950.520254114</v>
      </c>
      <c r="I35" s="166" t="n">
        <v>105216.225147747</v>
      </c>
    </row>
    <row r="36" customFormat="false" ht="12.8" hidden="false" customHeight="false" outlineLevel="0" collapsed="false">
      <c r="A36" s="166" t="n">
        <v>83</v>
      </c>
      <c r="B36" s="166" t="n">
        <v>19251621.9598117</v>
      </c>
      <c r="C36" s="166" t="n">
        <v>18505375.9134728</v>
      </c>
      <c r="D36" s="166" t="n">
        <v>62550953.7296456</v>
      </c>
      <c r="E36" s="166" t="n">
        <v>68088445.3241593</v>
      </c>
      <c r="F36" s="166" t="n">
        <v>0</v>
      </c>
      <c r="G36" s="166" t="n">
        <v>429402.057540067</v>
      </c>
      <c r="H36" s="166" t="n">
        <v>242137.460756815</v>
      </c>
      <c r="I36" s="166" t="n">
        <v>106723.611488606</v>
      </c>
    </row>
    <row r="37" customFormat="false" ht="12.8" hidden="false" customHeight="false" outlineLevel="0" collapsed="false">
      <c r="A37" s="166" t="n">
        <v>84</v>
      </c>
      <c r="B37" s="166" t="n">
        <v>22610347.7944188</v>
      </c>
      <c r="C37" s="166" t="n">
        <v>21838561.6030701</v>
      </c>
      <c r="D37" s="166" t="n">
        <v>73616032.5895317</v>
      </c>
      <c r="E37" s="166" t="n">
        <v>69196517.1248513</v>
      </c>
      <c r="F37" s="166" t="n">
        <v>11532752.8541419</v>
      </c>
      <c r="G37" s="166" t="n">
        <v>449752.566490431</v>
      </c>
      <c r="H37" s="166" t="n">
        <v>250106.276404756</v>
      </c>
      <c r="I37" s="166" t="n">
        <v>102753.354933507</v>
      </c>
    </row>
    <row r="38" customFormat="false" ht="12.8" hidden="false" customHeight="false" outlineLevel="0" collapsed="false">
      <c r="A38" s="166" t="n">
        <v>85</v>
      </c>
      <c r="B38" s="166" t="n">
        <v>19855420.5255124</v>
      </c>
      <c r="C38" s="166" t="n">
        <v>19123995.1391399</v>
      </c>
      <c r="D38" s="166" t="n">
        <v>64783782.1212304</v>
      </c>
      <c r="E38" s="166" t="n">
        <v>70129702.681094</v>
      </c>
      <c r="F38" s="166" t="n">
        <v>0</v>
      </c>
      <c r="G38" s="166" t="n">
        <v>421291.929671852</v>
      </c>
      <c r="H38" s="166" t="n">
        <v>237880.272495595</v>
      </c>
      <c r="I38" s="166" t="n">
        <v>103218.834578652</v>
      </c>
    </row>
    <row r="39" customFormat="false" ht="12.8" hidden="false" customHeight="false" outlineLevel="0" collapsed="false">
      <c r="A39" s="166" t="n">
        <v>86</v>
      </c>
      <c r="B39" s="166" t="n">
        <v>23128372.1736535</v>
      </c>
      <c r="C39" s="166" t="n">
        <v>22394852.5615761</v>
      </c>
      <c r="D39" s="166" t="n">
        <v>75627134.2490948</v>
      </c>
      <c r="E39" s="166" t="n">
        <v>70793921.3872597</v>
      </c>
      <c r="F39" s="166" t="n">
        <v>11798986.8978766</v>
      </c>
      <c r="G39" s="166" t="n">
        <v>403804.410961153</v>
      </c>
      <c r="H39" s="166" t="n">
        <v>257519.054292459</v>
      </c>
      <c r="I39" s="166" t="n">
        <v>103137.352605414</v>
      </c>
    </row>
    <row r="40" customFormat="false" ht="12.8" hidden="false" customHeight="false" outlineLevel="0" collapsed="false">
      <c r="A40" s="166" t="n">
        <v>87</v>
      </c>
      <c r="B40" s="166" t="n">
        <v>20404983.4685688</v>
      </c>
      <c r="C40" s="166" t="n">
        <v>19680958.0646892</v>
      </c>
      <c r="D40" s="166" t="n">
        <v>66818159.2685014</v>
      </c>
      <c r="E40" s="166" t="n">
        <v>71954037.8228005</v>
      </c>
      <c r="F40" s="166" t="n">
        <v>0</v>
      </c>
      <c r="G40" s="166" t="n">
        <v>404819.293609633</v>
      </c>
      <c r="H40" s="166" t="n">
        <v>247349.370849758</v>
      </c>
      <c r="I40" s="166" t="n">
        <v>102652.484885899</v>
      </c>
    </row>
    <row r="41" customFormat="false" ht="12.8" hidden="false" customHeight="false" outlineLevel="0" collapsed="false">
      <c r="A41" s="166" t="n">
        <v>88</v>
      </c>
      <c r="B41" s="166" t="n">
        <v>23888232.6796372</v>
      </c>
      <c r="C41" s="166" t="n">
        <v>23133511.8783869</v>
      </c>
      <c r="D41" s="166" t="n">
        <v>78244433.729667</v>
      </c>
      <c r="E41" s="166" t="n">
        <v>72931889.4162237</v>
      </c>
      <c r="F41" s="166" t="n">
        <v>12155314.9027039</v>
      </c>
      <c r="G41" s="166" t="n">
        <v>421463.347884823</v>
      </c>
      <c r="H41" s="166" t="n">
        <v>261690.703483531</v>
      </c>
      <c r="I41" s="166" t="n">
        <v>102238.214117069</v>
      </c>
    </row>
    <row r="42" customFormat="false" ht="12.8" hidden="false" customHeight="false" outlineLevel="0" collapsed="false">
      <c r="A42" s="166" t="n">
        <v>89</v>
      </c>
      <c r="B42" s="166" t="n">
        <v>20816627.7898463</v>
      </c>
      <c r="C42" s="166" t="n">
        <v>20028099.3845777</v>
      </c>
      <c r="D42" s="166" t="n">
        <v>68079422.9101624</v>
      </c>
      <c r="E42" s="166" t="n">
        <v>72986600.9089833</v>
      </c>
      <c r="F42" s="166" t="n">
        <v>0</v>
      </c>
      <c r="G42" s="166" t="n">
        <v>462610.150998253</v>
      </c>
      <c r="H42" s="166" t="n">
        <v>253181.516717634</v>
      </c>
      <c r="I42" s="166" t="n">
        <v>103909.625075339</v>
      </c>
    </row>
    <row r="43" customFormat="false" ht="12.8" hidden="false" customHeight="false" outlineLevel="0" collapsed="false">
      <c r="A43" s="166" t="n">
        <v>90</v>
      </c>
      <c r="B43" s="166" t="n">
        <v>24275627.4033175</v>
      </c>
      <c r="C43" s="166" t="n">
        <v>23465326.101945</v>
      </c>
      <c r="D43" s="166" t="n">
        <v>79413373.7546496</v>
      </c>
      <c r="E43" s="166" t="n">
        <v>73779535.0745172</v>
      </c>
      <c r="F43" s="166" t="n">
        <v>12296589.1790862</v>
      </c>
      <c r="G43" s="166" t="n">
        <v>459448.249845349</v>
      </c>
      <c r="H43" s="166" t="n">
        <v>275771.839418482</v>
      </c>
      <c r="I43" s="166" t="n">
        <v>107258.874441032</v>
      </c>
    </row>
    <row r="44" customFormat="false" ht="12.8" hidden="false" customHeight="false" outlineLevel="0" collapsed="false">
      <c r="A44" s="166" t="n">
        <v>91</v>
      </c>
      <c r="B44" s="166" t="n">
        <v>21323423.0459841</v>
      </c>
      <c r="C44" s="166" t="n">
        <v>20549297.2479165</v>
      </c>
      <c r="D44" s="166" t="n">
        <v>69953599.1422867</v>
      </c>
      <c r="E44" s="166" t="n">
        <v>74702106.2170132</v>
      </c>
      <c r="F44" s="166" t="n">
        <v>0</v>
      </c>
      <c r="G44" s="166" t="n">
        <v>430315.918313074</v>
      </c>
      <c r="H44" s="166" t="n">
        <v>267472.083060338</v>
      </c>
      <c r="I44" s="166" t="n">
        <v>109053.995277332</v>
      </c>
    </row>
    <row r="45" customFormat="false" ht="12.8" hidden="false" customHeight="false" outlineLevel="0" collapsed="false">
      <c r="A45" s="166" t="n">
        <v>92</v>
      </c>
      <c r="B45" s="166" t="n">
        <v>25177670.4508729</v>
      </c>
      <c r="C45" s="166" t="n">
        <v>24368544.9791295</v>
      </c>
      <c r="D45" s="166" t="n">
        <v>82593101.0773386</v>
      </c>
      <c r="E45" s="166" t="n">
        <v>76522535.3827902</v>
      </c>
      <c r="F45" s="166" t="n">
        <v>12753755.8971317</v>
      </c>
      <c r="G45" s="166" t="n">
        <v>456440.692899374</v>
      </c>
      <c r="H45" s="166" t="n">
        <v>276486.427695091</v>
      </c>
      <c r="I45" s="166" t="n">
        <v>108854.787355567</v>
      </c>
    </row>
    <row r="46" customFormat="false" ht="12.8" hidden="false" customHeight="false" outlineLevel="0" collapsed="false">
      <c r="A46" s="166" t="n">
        <v>93</v>
      </c>
      <c r="B46" s="166" t="n">
        <v>21943155.8887572</v>
      </c>
      <c r="C46" s="166" t="n">
        <v>21171515.0724639</v>
      </c>
      <c r="D46" s="166" t="n">
        <v>72163761.0764581</v>
      </c>
      <c r="E46" s="166" t="n">
        <v>76905881.1640666</v>
      </c>
      <c r="F46" s="166" t="n">
        <v>0</v>
      </c>
      <c r="G46" s="166" t="n">
        <v>420236.72012683</v>
      </c>
      <c r="H46" s="166" t="n">
        <v>273953.920186277</v>
      </c>
      <c r="I46" s="166" t="n">
        <v>110643.108543137</v>
      </c>
    </row>
    <row r="47" customFormat="false" ht="12.8" hidden="false" customHeight="false" outlineLevel="0" collapsed="false">
      <c r="A47" s="166" t="n">
        <v>94</v>
      </c>
      <c r="B47" s="166" t="n">
        <v>25558740.7637705</v>
      </c>
      <c r="C47" s="166" t="n">
        <v>24721893.1941397</v>
      </c>
      <c r="D47" s="166" t="n">
        <v>83881553.7682545</v>
      </c>
      <c r="E47" s="166" t="n">
        <v>77557728.3304779</v>
      </c>
      <c r="F47" s="166" t="n">
        <v>12926288.0550796</v>
      </c>
      <c r="G47" s="166" t="n">
        <v>480047.73190709</v>
      </c>
      <c r="H47" s="166" t="n">
        <v>282100.892728135</v>
      </c>
      <c r="I47" s="166" t="n">
        <v>106712.77856505</v>
      </c>
    </row>
    <row r="48" customFormat="false" ht="12.8" hidden="false" customHeight="false" outlineLevel="0" collapsed="false">
      <c r="A48" s="166" t="n">
        <v>95</v>
      </c>
      <c r="B48" s="166" t="n">
        <v>22276557.2513175</v>
      </c>
      <c r="C48" s="166" t="n">
        <v>21462356.4466773</v>
      </c>
      <c r="D48" s="166" t="n">
        <v>73213837.5852048</v>
      </c>
      <c r="E48" s="166" t="n">
        <v>77769619.1382351</v>
      </c>
      <c r="F48" s="166" t="n">
        <v>0</v>
      </c>
      <c r="G48" s="166" t="n">
        <v>460715.814216791</v>
      </c>
      <c r="H48" s="166" t="n">
        <v>276092.147981294</v>
      </c>
      <c r="I48" s="166" t="n">
        <v>110561.203488672</v>
      </c>
    </row>
    <row r="49" customFormat="false" ht="12.8" hidden="false" customHeight="false" outlineLevel="0" collapsed="false">
      <c r="A49" s="166" t="n">
        <v>96</v>
      </c>
      <c r="B49" s="166" t="n">
        <v>26232740.8576233</v>
      </c>
      <c r="C49" s="166" t="n">
        <v>25315940.8700353</v>
      </c>
      <c r="D49" s="166" t="n">
        <v>85937908.9802898</v>
      </c>
      <c r="E49" s="166" t="n">
        <v>79290405.3425881</v>
      </c>
      <c r="F49" s="166" t="n">
        <v>13215067.557098</v>
      </c>
      <c r="G49" s="166" t="n">
        <v>561043.80955005</v>
      </c>
      <c r="H49" s="166" t="n">
        <v>281578.750069037</v>
      </c>
      <c r="I49" s="166" t="n">
        <v>105967.754241183</v>
      </c>
    </row>
    <row r="50" customFormat="false" ht="12.8" hidden="false" customHeight="false" outlineLevel="0" collapsed="false">
      <c r="A50" s="166" t="n">
        <v>97</v>
      </c>
      <c r="B50" s="166" t="n">
        <v>23016027.8338426</v>
      </c>
      <c r="C50" s="166" t="n">
        <v>22162349.882603</v>
      </c>
      <c r="D50" s="166" t="n">
        <v>75664529.089438</v>
      </c>
      <c r="E50" s="166" t="n">
        <v>80280449.7103202</v>
      </c>
      <c r="F50" s="166" t="n">
        <v>0</v>
      </c>
      <c r="G50" s="166" t="n">
        <v>496804.68555276</v>
      </c>
      <c r="H50" s="166" t="n">
        <v>280340.688047498</v>
      </c>
      <c r="I50" s="166" t="n">
        <v>109332.253770373</v>
      </c>
    </row>
    <row r="51" customFormat="false" ht="12.8" hidden="false" customHeight="false" outlineLevel="0" collapsed="false">
      <c r="A51" s="166" t="n">
        <v>98</v>
      </c>
      <c r="B51" s="166" t="n">
        <v>26712501.591669</v>
      </c>
      <c r="C51" s="166" t="n">
        <v>25838988.1772666</v>
      </c>
      <c r="D51" s="166" t="n">
        <v>87791343.2591359</v>
      </c>
      <c r="E51" s="166" t="n">
        <v>80880579.4099115</v>
      </c>
      <c r="F51" s="166" t="n">
        <v>13480096.5683186</v>
      </c>
      <c r="G51" s="166" t="n">
        <v>512389.741603055</v>
      </c>
      <c r="H51" s="166" t="n">
        <v>285242.866124764</v>
      </c>
      <c r="I51" s="166" t="n">
        <v>108401.15239224</v>
      </c>
    </row>
    <row r="52" customFormat="false" ht="12.8" hidden="false" customHeight="false" outlineLevel="0" collapsed="false">
      <c r="A52" s="166" t="n">
        <v>99</v>
      </c>
      <c r="B52" s="166" t="n">
        <v>23405672.4388673</v>
      </c>
      <c r="C52" s="166" t="n">
        <v>22517365.9228326</v>
      </c>
      <c r="D52" s="166" t="n">
        <v>76940288.7028973</v>
      </c>
      <c r="E52" s="166" t="n">
        <v>81413612.4703548</v>
      </c>
      <c r="F52" s="166" t="n">
        <v>0</v>
      </c>
      <c r="G52" s="166" t="n">
        <v>517441.794032404</v>
      </c>
      <c r="H52" s="166" t="n">
        <v>291303.943505414</v>
      </c>
      <c r="I52" s="166" t="n">
        <v>113658.254995534</v>
      </c>
    </row>
    <row r="53" customFormat="false" ht="12.8" hidden="false" customHeight="false" outlineLevel="0" collapsed="false">
      <c r="A53" s="166" t="n">
        <v>100</v>
      </c>
      <c r="B53" s="166" t="n">
        <v>27100194.2388423</v>
      </c>
      <c r="C53" s="166" t="n">
        <v>26183615.5545428</v>
      </c>
      <c r="D53" s="166" t="n">
        <v>88982985.7609973</v>
      </c>
      <c r="E53" s="166" t="n">
        <v>81886544.5813485</v>
      </c>
      <c r="F53" s="166" t="n">
        <v>13647757.4302247</v>
      </c>
      <c r="G53" s="166" t="n">
        <v>539654.498911344</v>
      </c>
      <c r="H53" s="166" t="n">
        <v>297534.063337354</v>
      </c>
      <c r="I53" s="166" t="n">
        <v>113414.460072616</v>
      </c>
    </row>
    <row r="54" customFormat="false" ht="12.8" hidden="false" customHeight="false" outlineLevel="0" collapsed="false">
      <c r="A54" s="166" t="n">
        <v>101</v>
      </c>
      <c r="B54" s="166" t="n">
        <v>23745349.6398134</v>
      </c>
      <c r="C54" s="166" t="n">
        <v>22845049.4216835</v>
      </c>
      <c r="D54" s="166" t="n">
        <v>78085287.6084079</v>
      </c>
      <c r="E54" s="166" t="n">
        <v>82561940.2678734</v>
      </c>
      <c r="F54" s="166" t="n">
        <v>0</v>
      </c>
      <c r="G54" s="166" t="n">
        <v>513072.338643763</v>
      </c>
      <c r="H54" s="166" t="n">
        <v>304816.556686358</v>
      </c>
      <c r="I54" s="166" t="n">
        <v>117730.461142556</v>
      </c>
    </row>
    <row r="55" customFormat="false" ht="12.8" hidden="false" customHeight="false" outlineLevel="0" collapsed="false">
      <c r="A55" s="166" t="n">
        <v>102</v>
      </c>
      <c r="B55" s="166" t="n">
        <v>27431719.1211753</v>
      </c>
      <c r="C55" s="166" t="n">
        <v>26498715.4833767</v>
      </c>
      <c r="D55" s="166" t="n">
        <v>90077636.0077376</v>
      </c>
      <c r="E55" s="166" t="n">
        <v>82799325.4141396</v>
      </c>
      <c r="F55" s="166" t="n">
        <v>13799887.5690233</v>
      </c>
      <c r="G55" s="166" t="n">
        <v>538714.909133029</v>
      </c>
      <c r="H55" s="166" t="n">
        <v>310188.292932539</v>
      </c>
      <c r="I55" s="166" t="n">
        <v>120143.479618584</v>
      </c>
    </row>
    <row r="56" customFormat="false" ht="12.8" hidden="false" customHeight="false" outlineLevel="0" collapsed="false">
      <c r="A56" s="166" t="n">
        <v>103</v>
      </c>
      <c r="B56" s="166" t="n">
        <v>24135348.7419783</v>
      </c>
      <c r="C56" s="166" t="n">
        <v>23209040.7077445</v>
      </c>
      <c r="D56" s="166" t="n">
        <v>79356237.6024334</v>
      </c>
      <c r="E56" s="166" t="n">
        <v>83747513.2070052</v>
      </c>
      <c r="F56" s="166" t="n">
        <v>0</v>
      </c>
      <c r="G56" s="166" t="n">
        <v>524060.480389836</v>
      </c>
      <c r="H56" s="166" t="n">
        <v>316737.36186491</v>
      </c>
      <c r="I56" s="166" t="n">
        <v>122157.417112938</v>
      </c>
    </row>
    <row r="57" customFormat="false" ht="12.8" hidden="false" customHeight="false" outlineLevel="0" collapsed="false">
      <c r="A57" s="166" t="n">
        <v>104</v>
      </c>
      <c r="B57" s="166" t="n">
        <v>28014120.4375518</v>
      </c>
      <c r="C57" s="166" t="n">
        <v>27043347.1325829</v>
      </c>
      <c r="D57" s="166" t="n">
        <v>91950228.5230138</v>
      </c>
      <c r="E57" s="166" t="n">
        <v>84420681.5854713</v>
      </c>
      <c r="F57" s="166" t="n">
        <v>14070113.5975786</v>
      </c>
      <c r="G57" s="166" t="n">
        <v>576396.295021145</v>
      </c>
      <c r="H57" s="166" t="n">
        <v>311612.968385884</v>
      </c>
      <c r="I57" s="166" t="n">
        <v>118234.34508839</v>
      </c>
    </row>
    <row r="58" customFormat="false" ht="12.8" hidden="false" customHeight="false" outlineLevel="0" collapsed="false">
      <c r="A58" s="166" t="n">
        <v>105</v>
      </c>
      <c r="B58" s="166" t="n">
        <v>24604865.693383</v>
      </c>
      <c r="C58" s="166" t="n">
        <v>23637703.797833</v>
      </c>
      <c r="D58" s="166" t="n">
        <v>80888523.5463351</v>
      </c>
      <c r="E58" s="166" t="n">
        <v>85260806.0104489</v>
      </c>
      <c r="F58" s="166" t="n">
        <v>0</v>
      </c>
      <c r="G58" s="166" t="n">
        <v>575415.422154773</v>
      </c>
      <c r="H58" s="166" t="n">
        <v>309148.126942265</v>
      </c>
      <c r="I58" s="166" t="n">
        <v>117997.637789946</v>
      </c>
    </row>
    <row r="59" customFormat="false" ht="12.8" hidden="false" customHeight="false" outlineLevel="0" collapsed="false">
      <c r="A59" s="166" t="n">
        <v>106</v>
      </c>
      <c r="B59" s="166" t="n">
        <v>28408427.3280342</v>
      </c>
      <c r="C59" s="166" t="n">
        <v>27448004.5172307</v>
      </c>
      <c r="D59" s="166" t="n">
        <v>93442034.7939494</v>
      </c>
      <c r="E59" s="166" t="n">
        <v>85634789.0283045</v>
      </c>
      <c r="F59" s="166" t="n">
        <v>14272464.8380507</v>
      </c>
      <c r="G59" s="166" t="n">
        <v>558697.43295111</v>
      </c>
      <c r="H59" s="166" t="n">
        <v>319238.254178999</v>
      </c>
      <c r="I59" s="166" t="n">
        <v>117838.748104919</v>
      </c>
    </row>
    <row r="60" customFormat="false" ht="12.8" hidden="false" customHeight="false" outlineLevel="0" collapsed="false">
      <c r="A60" s="166" t="n">
        <v>107</v>
      </c>
      <c r="B60" s="166" t="n">
        <v>25038791.7456161</v>
      </c>
      <c r="C60" s="166" t="n">
        <v>24073650.1973309</v>
      </c>
      <c r="D60" s="166" t="n">
        <v>82464076.3956863</v>
      </c>
      <c r="E60" s="166" t="n">
        <v>86736459.5575898</v>
      </c>
      <c r="F60" s="166" t="n">
        <v>0</v>
      </c>
      <c r="G60" s="166" t="n">
        <v>572718.687334553</v>
      </c>
      <c r="H60" s="166" t="n">
        <v>310036.929422003</v>
      </c>
      <c r="I60" s="166" t="n">
        <v>117694.187898061</v>
      </c>
    </row>
    <row r="61" customFormat="false" ht="12.8" hidden="false" customHeight="false" outlineLevel="0" collapsed="false">
      <c r="A61" s="166" t="n">
        <v>108</v>
      </c>
      <c r="B61" s="166" t="n">
        <v>29052105.3392464</v>
      </c>
      <c r="C61" s="166" t="n">
        <v>28079543.6344343</v>
      </c>
      <c r="D61" s="166" t="n">
        <v>95674213.0653727</v>
      </c>
      <c r="E61" s="166" t="n">
        <v>87573425.5026397</v>
      </c>
      <c r="F61" s="166" t="n">
        <v>14595570.9171066</v>
      </c>
      <c r="G61" s="166" t="n">
        <v>572592.971896892</v>
      </c>
      <c r="H61" s="166" t="n">
        <v>318959.094299041</v>
      </c>
      <c r="I61" s="166" t="n">
        <v>115728.05516598</v>
      </c>
    </row>
    <row r="62" customFormat="false" ht="12.8" hidden="false" customHeight="false" outlineLevel="0" collapsed="false">
      <c r="A62" s="166" t="n">
        <v>109</v>
      </c>
      <c r="B62" s="166" t="n">
        <v>25356492.5731409</v>
      </c>
      <c r="C62" s="166" t="n">
        <v>24405222.3226041</v>
      </c>
      <c r="D62" s="166" t="n">
        <v>83664886.3454552</v>
      </c>
      <c r="E62" s="166" t="n">
        <v>87922407.5895696</v>
      </c>
      <c r="F62" s="166" t="n">
        <v>0</v>
      </c>
      <c r="G62" s="166" t="n">
        <v>556078.699139917</v>
      </c>
      <c r="H62" s="166" t="n">
        <v>315027.169829167</v>
      </c>
      <c r="I62" s="166" t="n">
        <v>114520.545096704</v>
      </c>
    </row>
    <row r="63" customFormat="false" ht="12.8" hidden="false" customHeight="false" outlineLevel="0" collapsed="false">
      <c r="A63" s="166" t="n">
        <v>110</v>
      </c>
      <c r="B63" s="166" t="n">
        <v>29375026.7214522</v>
      </c>
      <c r="C63" s="166" t="n">
        <v>28405226.9098454</v>
      </c>
      <c r="D63" s="166" t="n">
        <v>96779116.5460246</v>
      </c>
      <c r="E63" s="166" t="n">
        <v>88576767.7729183</v>
      </c>
      <c r="F63" s="166" t="n">
        <v>14762794.6288197</v>
      </c>
      <c r="G63" s="166" t="n">
        <v>571299.578003805</v>
      </c>
      <c r="H63" s="166" t="n">
        <v>318242.143179907</v>
      </c>
      <c r="I63" s="166" t="n">
        <v>114654.414890213</v>
      </c>
    </row>
    <row r="64" customFormat="false" ht="12.8" hidden="false" customHeight="false" outlineLevel="0" collapsed="false">
      <c r="A64" s="166" t="n">
        <v>111</v>
      </c>
      <c r="B64" s="166" t="n">
        <v>25832586.598156</v>
      </c>
      <c r="C64" s="166" t="n">
        <v>24848746.756429</v>
      </c>
      <c r="D64" s="166" t="n">
        <v>85180489.1933245</v>
      </c>
      <c r="E64" s="166" t="n">
        <v>89473483.4376304</v>
      </c>
      <c r="F64" s="166" t="n">
        <v>0</v>
      </c>
      <c r="G64" s="166" t="n">
        <v>586873.05243367</v>
      </c>
      <c r="H64" s="166" t="n">
        <v>315056.641163036</v>
      </c>
      <c r="I64" s="166" t="n">
        <v>117014.497328971</v>
      </c>
    </row>
    <row r="65" customFormat="false" ht="12.8" hidden="false" customHeight="false" outlineLevel="0" collapsed="false">
      <c r="A65" s="166" t="n">
        <v>112</v>
      </c>
      <c r="B65" s="166" t="n">
        <v>29843436.5197231</v>
      </c>
      <c r="C65" s="166" t="n">
        <v>28841318.9813</v>
      </c>
      <c r="D65" s="166" t="n">
        <v>98292808.8565384</v>
      </c>
      <c r="E65" s="166" t="n">
        <v>89874095.7222446</v>
      </c>
      <c r="F65" s="166" t="n">
        <v>14979015.9537074</v>
      </c>
      <c r="G65" s="166" t="n">
        <v>617067.879912389</v>
      </c>
      <c r="H65" s="166" t="n">
        <v>306660.751982703</v>
      </c>
      <c r="I65" s="166" t="n">
        <v>111984.152182908</v>
      </c>
    </row>
    <row r="66" customFormat="false" ht="12.8" hidden="false" customHeight="false" outlineLevel="0" collapsed="false">
      <c r="A66" s="166" t="n">
        <v>113</v>
      </c>
      <c r="B66" s="166" t="n">
        <v>26130222.5593114</v>
      </c>
      <c r="C66" s="166" t="n">
        <v>25115790.3877225</v>
      </c>
      <c r="D66" s="166" t="n">
        <v>86121754.0487302</v>
      </c>
      <c r="E66" s="166" t="n">
        <v>90368178.5620786</v>
      </c>
      <c r="F66" s="166" t="n">
        <v>0</v>
      </c>
      <c r="G66" s="166" t="n">
        <v>622707.575451017</v>
      </c>
      <c r="H66" s="166" t="n">
        <v>311061.754115862</v>
      </c>
      <c r="I66" s="166" t="n">
        <v>115232.631459908</v>
      </c>
    </row>
    <row r="67" customFormat="false" ht="12.8" hidden="false" customHeight="false" outlineLevel="0" collapsed="false">
      <c r="A67" s="166" t="n">
        <v>114</v>
      </c>
      <c r="B67" s="166" t="n">
        <v>30273740.0682954</v>
      </c>
      <c r="C67" s="166" t="n">
        <v>29298176.0020285</v>
      </c>
      <c r="D67" s="166" t="n">
        <v>99876211.1355159</v>
      </c>
      <c r="E67" s="166" t="n">
        <v>91203314.6984255</v>
      </c>
      <c r="F67" s="166" t="n">
        <v>15200552.4497376</v>
      </c>
      <c r="G67" s="166" t="n">
        <v>577065.566277641</v>
      </c>
      <c r="H67" s="166" t="n">
        <v>318526.69507852</v>
      </c>
      <c r="I67" s="166" t="n">
        <v>114245.435586801</v>
      </c>
    </row>
    <row r="68" customFormat="false" ht="12.8" hidden="false" customHeight="false" outlineLevel="0" collapsed="false">
      <c r="A68" s="166" t="n">
        <v>115</v>
      </c>
      <c r="B68" s="166" t="n">
        <v>26424504.9109685</v>
      </c>
      <c r="C68" s="166" t="n">
        <v>25451615.9969251</v>
      </c>
      <c r="D68" s="166" t="n">
        <v>87315427.9279944</v>
      </c>
      <c r="E68" s="166" t="n">
        <v>91480454.3930035</v>
      </c>
      <c r="F68" s="166" t="n">
        <v>0</v>
      </c>
      <c r="G68" s="166" t="n">
        <v>570413.45892069</v>
      </c>
      <c r="H68" s="166" t="n">
        <v>320351.992838353</v>
      </c>
      <c r="I68" s="166" t="n">
        <v>117319.231834768</v>
      </c>
    </row>
    <row r="69" customFormat="false" ht="12.8" hidden="false" customHeight="false" outlineLevel="0" collapsed="false">
      <c r="A69" s="166" t="n">
        <v>116</v>
      </c>
      <c r="B69" s="166" t="n">
        <v>30437231.3401448</v>
      </c>
      <c r="C69" s="166" t="n">
        <v>29479558.4931338</v>
      </c>
      <c r="D69" s="166" t="n">
        <v>100517484.043749</v>
      </c>
      <c r="E69" s="166" t="n">
        <v>91735164.7151635</v>
      </c>
      <c r="F69" s="166" t="n">
        <v>15289194.1191939</v>
      </c>
      <c r="G69" s="166" t="n">
        <v>559417.435493015</v>
      </c>
      <c r="H69" s="166" t="n">
        <v>317125.434197096</v>
      </c>
      <c r="I69" s="166" t="n">
        <v>115899.967601265</v>
      </c>
    </row>
    <row r="70" customFormat="false" ht="12.8" hidden="false" customHeight="false" outlineLevel="0" collapsed="false">
      <c r="A70" s="166" t="n">
        <v>117</v>
      </c>
      <c r="B70" s="166" t="n">
        <v>26671971.4719112</v>
      </c>
      <c r="C70" s="166" t="n">
        <v>25699828.6942972</v>
      </c>
      <c r="D70" s="166" t="n">
        <v>88199248.2108067</v>
      </c>
      <c r="E70" s="166" t="n">
        <v>92328589.0085733</v>
      </c>
      <c r="F70" s="166" t="n">
        <v>0</v>
      </c>
      <c r="G70" s="166" t="n">
        <v>564032.979237107</v>
      </c>
      <c r="H70" s="166" t="n">
        <v>324438.287607663</v>
      </c>
      <c r="I70" s="166" t="n">
        <v>119530.729670359</v>
      </c>
    </row>
    <row r="71" customFormat="false" ht="12.8" hidden="false" customHeight="false" outlineLevel="0" collapsed="false">
      <c r="A71" s="166" t="n">
        <v>118</v>
      </c>
      <c r="B71" s="166" t="n">
        <v>30830403.6671336</v>
      </c>
      <c r="C71" s="166" t="n">
        <v>29856423.652609</v>
      </c>
      <c r="D71" s="166" t="n">
        <v>101808657.691413</v>
      </c>
      <c r="E71" s="166" t="n">
        <v>92859251.8922219</v>
      </c>
      <c r="F71" s="166" t="n">
        <v>15476541.982037</v>
      </c>
      <c r="G71" s="166" t="n">
        <v>549556.465573343</v>
      </c>
      <c r="H71" s="166" t="n">
        <v>337727.731785509</v>
      </c>
      <c r="I71" s="166" t="n">
        <v>123851.167379563</v>
      </c>
    </row>
    <row r="72" customFormat="false" ht="12.8" hidden="false" customHeight="false" outlineLevel="0" collapsed="false">
      <c r="A72" s="166" t="n">
        <v>119</v>
      </c>
      <c r="B72" s="166" t="n">
        <v>27066687.0532157</v>
      </c>
      <c r="C72" s="166" t="n">
        <v>26098846.064175</v>
      </c>
      <c r="D72" s="166" t="n">
        <v>89543946.0066217</v>
      </c>
      <c r="E72" s="166" t="n">
        <v>93689784.1533529</v>
      </c>
      <c r="F72" s="166" t="n">
        <v>0</v>
      </c>
      <c r="G72" s="166" t="n">
        <v>548598.28941211</v>
      </c>
      <c r="H72" s="166" t="n">
        <v>332497.656308487</v>
      </c>
      <c r="I72" s="166" t="n">
        <v>123921.490457349</v>
      </c>
    </row>
    <row r="73" customFormat="false" ht="12.8" hidden="false" customHeight="false" outlineLevel="0" collapsed="false">
      <c r="A73" s="166" t="n">
        <v>120</v>
      </c>
      <c r="B73" s="166" t="n">
        <v>31320699.0469551</v>
      </c>
      <c r="C73" s="166" t="n">
        <v>30384973.9999684</v>
      </c>
      <c r="D73" s="166" t="n">
        <v>103650690.166087</v>
      </c>
      <c r="E73" s="166" t="n">
        <v>94459237.1869567</v>
      </c>
      <c r="F73" s="166" t="n">
        <v>15743206.1978261</v>
      </c>
      <c r="G73" s="166" t="n">
        <v>514028.735191961</v>
      </c>
      <c r="H73" s="166" t="n">
        <v>336883.064137988</v>
      </c>
      <c r="I73" s="166" t="n">
        <v>121161.782366726</v>
      </c>
    </row>
    <row r="74" customFormat="false" ht="12.8" hidden="false" customHeight="false" outlineLevel="0" collapsed="false">
      <c r="A74" s="166" t="n">
        <v>121</v>
      </c>
      <c r="B74" s="166" t="n">
        <v>27311718.1706931</v>
      </c>
      <c r="C74" s="166" t="n">
        <v>26357375.0012999</v>
      </c>
      <c r="D74" s="166" t="n">
        <v>90482556.0944267</v>
      </c>
      <c r="E74" s="166" t="n">
        <v>94559618.342201</v>
      </c>
      <c r="F74" s="166" t="n">
        <v>0</v>
      </c>
      <c r="G74" s="166" t="n">
        <v>540865.560051593</v>
      </c>
      <c r="H74" s="166" t="n">
        <v>328108.139299491</v>
      </c>
      <c r="I74" s="166" t="n">
        <v>121956.385774456</v>
      </c>
    </row>
    <row r="75" customFormat="false" ht="12.8" hidden="false" customHeight="false" outlineLevel="0" collapsed="false">
      <c r="A75" s="166" t="n">
        <v>122</v>
      </c>
      <c r="B75" s="166" t="n">
        <v>31496381.774823</v>
      </c>
      <c r="C75" s="166" t="n">
        <v>30500684.7056555</v>
      </c>
      <c r="D75" s="166" t="n">
        <v>104067294.421755</v>
      </c>
      <c r="E75" s="166" t="n">
        <v>94776188.7082929</v>
      </c>
      <c r="F75" s="166" t="n">
        <v>15796031.4513821</v>
      </c>
      <c r="G75" s="166" t="n">
        <v>566332.426743341</v>
      </c>
      <c r="H75" s="166" t="n">
        <v>342899.087021752</v>
      </c>
      <c r="I75" s="166" t="n">
        <v>123522.222003432</v>
      </c>
    </row>
    <row r="76" customFormat="false" ht="12.8" hidden="false" customHeight="false" outlineLevel="0" collapsed="false">
      <c r="A76" s="166" t="n">
        <v>123</v>
      </c>
      <c r="B76" s="166" t="n">
        <v>27663873.0446998</v>
      </c>
      <c r="C76" s="166" t="n">
        <v>26687926.8618756</v>
      </c>
      <c r="D76" s="166" t="n">
        <v>91657941.8790284</v>
      </c>
      <c r="E76" s="166" t="n">
        <v>95767926.0812902</v>
      </c>
      <c r="F76" s="166" t="n">
        <v>0</v>
      </c>
      <c r="G76" s="166" t="n">
        <v>545161.905861679</v>
      </c>
      <c r="H76" s="166" t="n">
        <v>342265.432247697</v>
      </c>
      <c r="I76" s="166" t="n">
        <v>126455.492449794</v>
      </c>
    </row>
    <row r="77" customFormat="false" ht="12.8" hidden="false" customHeight="false" outlineLevel="0" collapsed="false">
      <c r="A77" s="166" t="n">
        <v>124</v>
      </c>
      <c r="B77" s="166" t="n">
        <v>31974264.0169505</v>
      </c>
      <c r="C77" s="166" t="n">
        <v>30985032.2857239</v>
      </c>
      <c r="D77" s="166" t="n">
        <v>105803400.518539</v>
      </c>
      <c r="E77" s="166" t="n">
        <v>96280513.7482478</v>
      </c>
      <c r="F77" s="166" t="n">
        <v>16046752.2913746</v>
      </c>
      <c r="G77" s="166" t="n">
        <v>565683.00937853</v>
      </c>
      <c r="H77" s="166" t="n">
        <v>337419.646710814</v>
      </c>
      <c r="I77" s="166" t="n">
        <v>123041.535910331</v>
      </c>
    </row>
    <row r="78" customFormat="false" ht="12.8" hidden="false" customHeight="false" outlineLevel="0" collapsed="false">
      <c r="A78" s="166" t="n">
        <v>125</v>
      </c>
      <c r="B78" s="166" t="n">
        <v>27915329.3926793</v>
      </c>
      <c r="C78" s="166" t="n">
        <v>26926508.9756795</v>
      </c>
      <c r="D78" s="166" t="n">
        <v>92547593.6132703</v>
      </c>
      <c r="E78" s="166" t="n">
        <v>96554275.916068</v>
      </c>
      <c r="F78" s="166" t="n">
        <v>0</v>
      </c>
      <c r="G78" s="166" t="n">
        <v>560497.048581898</v>
      </c>
      <c r="H78" s="166" t="n">
        <v>340846.212119822</v>
      </c>
      <c r="I78" s="166" t="n">
        <v>124967.366140034</v>
      </c>
    </row>
    <row r="79" customFormat="false" ht="12.8" hidden="false" customHeight="false" outlineLevel="0" collapsed="false">
      <c r="A79" s="166" t="n">
        <v>126</v>
      </c>
      <c r="B79" s="166" t="n">
        <v>32270965.7380253</v>
      </c>
      <c r="C79" s="166" t="n">
        <v>31249065.0648957</v>
      </c>
      <c r="D79" s="166" t="n">
        <v>106745266.988579</v>
      </c>
      <c r="E79" s="166" t="n">
        <v>97091915.0486365</v>
      </c>
      <c r="F79" s="166" t="n">
        <v>16181985.8414394</v>
      </c>
      <c r="G79" s="166" t="n">
        <v>595531.501584707</v>
      </c>
      <c r="H79" s="166" t="n">
        <v>340434.98260789</v>
      </c>
      <c r="I79" s="166" t="n">
        <v>122763.127052771</v>
      </c>
    </row>
    <row r="80" customFormat="false" ht="12.8" hidden="false" customHeight="false" outlineLevel="0" collapsed="false">
      <c r="A80" s="166" t="n">
        <v>127</v>
      </c>
      <c r="B80" s="166" t="n">
        <v>28287974.947102</v>
      </c>
      <c r="C80" s="166" t="n">
        <v>27253773.9563345</v>
      </c>
      <c r="D80" s="166" t="n">
        <v>93713880.789293</v>
      </c>
      <c r="E80" s="166" t="n">
        <v>97672822.8291606</v>
      </c>
      <c r="F80" s="166" t="n">
        <v>0</v>
      </c>
      <c r="G80" s="166" t="n">
        <v>611552.453627197</v>
      </c>
      <c r="H80" s="166" t="n">
        <v>337125.13342348</v>
      </c>
      <c r="I80" s="166" t="n">
        <v>122176.291024025</v>
      </c>
    </row>
    <row r="81" customFormat="false" ht="12.8" hidden="false" customHeight="false" outlineLevel="0" collapsed="false">
      <c r="A81" s="166" t="n">
        <v>128</v>
      </c>
      <c r="B81" s="166" t="n">
        <v>32722493.2438262</v>
      </c>
      <c r="C81" s="166" t="n">
        <v>31702470.8310167</v>
      </c>
      <c r="D81" s="166" t="n">
        <v>108310957.881276</v>
      </c>
      <c r="E81" s="166" t="n">
        <v>98413185.6938694</v>
      </c>
      <c r="F81" s="166" t="n">
        <v>16402197.6156449</v>
      </c>
      <c r="G81" s="166" t="n">
        <v>590859.041216101</v>
      </c>
      <c r="H81" s="166" t="n">
        <v>343326.954727093</v>
      </c>
      <c r="I81" s="166" t="n">
        <v>122623.452666075</v>
      </c>
    </row>
    <row r="82" customFormat="false" ht="12.8" hidden="false" customHeight="false" outlineLevel="0" collapsed="false">
      <c r="A82" s="166" t="n">
        <v>129</v>
      </c>
      <c r="B82" s="166" t="n">
        <v>28741959.4805695</v>
      </c>
      <c r="C82" s="166" t="n">
        <v>27776336.5331238</v>
      </c>
      <c r="D82" s="166" t="n">
        <v>95552441.9870277</v>
      </c>
      <c r="E82" s="166" t="n">
        <v>99483973.3387059</v>
      </c>
      <c r="F82" s="166" t="n">
        <v>0</v>
      </c>
      <c r="G82" s="166" t="n">
        <v>541057.977126194</v>
      </c>
      <c r="H82" s="166" t="n">
        <v>339462.982248753</v>
      </c>
      <c r="I82" s="166" t="n">
        <v>121574.268672465</v>
      </c>
    </row>
    <row r="83" customFormat="false" ht="12.8" hidden="false" customHeight="false" outlineLevel="0" collapsed="false">
      <c r="A83" s="166" t="n">
        <v>130</v>
      </c>
      <c r="B83" s="166" t="n">
        <v>33076227.9114909</v>
      </c>
      <c r="C83" s="166" t="n">
        <v>32091748.8921533</v>
      </c>
      <c r="D83" s="166" t="n">
        <v>109710191.749509</v>
      </c>
      <c r="E83" s="166" t="n">
        <v>99563227.3542808</v>
      </c>
      <c r="F83" s="166" t="n">
        <v>16593871.2257135</v>
      </c>
      <c r="G83" s="166" t="n">
        <v>550865.854262147</v>
      </c>
      <c r="H83" s="166" t="n">
        <v>347450.652565057</v>
      </c>
      <c r="I83" s="166" t="n">
        <v>123089.303586301</v>
      </c>
    </row>
    <row r="84" customFormat="false" ht="12.8" hidden="false" customHeight="false" outlineLevel="0" collapsed="false">
      <c r="A84" s="166" t="n">
        <v>131</v>
      </c>
      <c r="B84" s="166" t="n">
        <v>28834169.4278722</v>
      </c>
      <c r="C84" s="166" t="n">
        <v>27858292.2353314</v>
      </c>
      <c r="D84" s="166" t="n">
        <v>95860532.0329156</v>
      </c>
      <c r="E84" s="166" t="n">
        <v>99785190.4011308</v>
      </c>
      <c r="F84" s="166" t="n">
        <v>0</v>
      </c>
      <c r="G84" s="166" t="n">
        <v>538485.283986336</v>
      </c>
      <c r="H84" s="166" t="n">
        <v>348780.414208344</v>
      </c>
      <c r="I84" s="166" t="n">
        <v>126587.849065959</v>
      </c>
    </row>
    <row r="85" customFormat="false" ht="12.8" hidden="false" customHeight="false" outlineLevel="0" collapsed="false">
      <c r="A85" s="166" t="n">
        <v>132</v>
      </c>
      <c r="B85" s="166" t="n">
        <v>33462532.851803</v>
      </c>
      <c r="C85" s="166" t="n">
        <v>32435268.6763788</v>
      </c>
      <c r="D85" s="166" t="n">
        <v>110885657.598189</v>
      </c>
      <c r="E85" s="166" t="n">
        <v>100638061.72272</v>
      </c>
      <c r="F85" s="166" t="n">
        <v>16773010.2871199</v>
      </c>
      <c r="G85" s="166" t="n">
        <v>575040.459691506</v>
      </c>
      <c r="H85" s="166" t="n">
        <v>360327.348296426</v>
      </c>
      <c r="I85" s="166" t="n">
        <v>131280.524908873</v>
      </c>
    </row>
    <row r="86" customFormat="false" ht="12.8" hidden="false" customHeight="false" outlineLevel="0" collapsed="false">
      <c r="A86" s="166" t="n">
        <v>133</v>
      </c>
      <c r="B86" s="166" t="n">
        <v>29332352.9385862</v>
      </c>
      <c r="C86" s="166" t="n">
        <v>28342666.7290324</v>
      </c>
      <c r="D86" s="166" t="n">
        <v>97504901.7789934</v>
      </c>
      <c r="E86" s="166" t="n">
        <v>101376896.692321</v>
      </c>
      <c r="F86" s="166" t="n">
        <v>0</v>
      </c>
      <c r="G86" s="166" t="n">
        <v>553216.492649367</v>
      </c>
      <c r="H86" s="166" t="n">
        <v>347867.778856397</v>
      </c>
      <c r="I86" s="166" t="n">
        <v>126574.197211507</v>
      </c>
    </row>
    <row r="87" customFormat="false" ht="12.8" hidden="false" customHeight="false" outlineLevel="0" collapsed="false">
      <c r="A87" s="166" t="n">
        <v>134</v>
      </c>
      <c r="B87" s="166" t="n">
        <v>33924074.8632074</v>
      </c>
      <c r="C87" s="166" t="n">
        <v>32892462.0650406</v>
      </c>
      <c r="D87" s="166" t="n">
        <v>112407276.129228</v>
      </c>
      <c r="E87" s="166" t="n">
        <v>101908664.351698</v>
      </c>
      <c r="F87" s="166" t="n">
        <v>16984777.3919497</v>
      </c>
      <c r="G87" s="166" t="n">
        <v>591365.896931674</v>
      </c>
      <c r="H87" s="166" t="n">
        <v>353361.428388241</v>
      </c>
      <c r="I87" s="166" t="n">
        <v>124122.104066919</v>
      </c>
    </row>
    <row r="88" customFormat="false" ht="12.8" hidden="false" customHeight="false" outlineLevel="0" collapsed="false">
      <c r="A88" s="166" t="n">
        <v>135</v>
      </c>
      <c r="B88" s="166" t="n">
        <v>29628166.7266418</v>
      </c>
      <c r="C88" s="166" t="n">
        <v>28634516.4187255</v>
      </c>
      <c r="D88" s="166" t="n">
        <v>98514569.5350314</v>
      </c>
      <c r="E88" s="166" t="n">
        <v>102338693.325737</v>
      </c>
      <c r="F88" s="166" t="n">
        <v>0</v>
      </c>
      <c r="G88" s="166" t="n">
        <v>575821.301439288</v>
      </c>
      <c r="H88" s="166" t="n">
        <v>333437.923114062</v>
      </c>
      <c r="I88" s="166" t="n">
        <v>120558.690518547</v>
      </c>
    </row>
    <row r="89" customFormat="false" ht="12.8" hidden="false" customHeight="false" outlineLevel="0" collapsed="false">
      <c r="A89" s="166" t="n">
        <v>136</v>
      </c>
      <c r="B89" s="166" t="n">
        <v>34085204.6700011</v>
      </c>
      <c r="C89" s="166" t="n">
        <v>33053489.0151911</v>
      </c>
      <c r="D89" s="166" t="n">
        <v>113024546.885795</v>
      </c>
      <c r="E89" s="166" t="n">
        <v>102394904.911467</v>
      </c>
      <c r="F89" s="166" t="n">
        <v>17065817.4852445</v>
      </c>
      <c r="G89" s="166" t="n">
        <v>589263.513820474</v>
      </c>
      <c r="H89" s="166" t="n">
        <v>354966.260385816</v>
      </c>
      <c r="I89" s="166" t="n">
        <v>124979.829433844</v>
      </c>
    </row>
    <row r="90" customFormat="false" ht="12.8" hidden="false" customHeight="false" outlineLevel="0" collapsed="false">
      <c r="A90" s="166" t="n">
        <v>137</v>
      </c>
      <c r="B90" s="166" t="n">
        <v>29846844.8955933</v>
      </c>
      <c r="C90" s="166" t="n">
        <v>28799190.5350386</v>
      </c>
      <c r="D90" s="166" t="n">
        <v>99139652.6445716</v>
      </c>
      <c r="E90" s="166" t="n">
        <v>103025667.718819</v>
      </c>
      <c r="F90" s="166" t="n">
        <v>0</v>
      </c>
      <c r="G90" s="166" t="n">
        <v>616208.518184646</v>
      </c>
      <c r="H90" s="166" t="n">
        <v>344197.132463275</v>
      </c>
      <c r="I90" s="166" t="n">
        <v>124641.01415262</v>
      </c>
    </row>
    <row r="91" customFormat="false" ht="12.8" hidden="false" customHeight="false" outlineLevel="0" collapsed="false">
      <c r="A91" s="166" t="n">
        <v>138</v>
      </c>
      <c r="B91" s="166" t="n">
        <v>34594571.7775076</v>
      </c>
      <c r="C91" s="166" t="n">
        <v>33525862.4994798</v>
      </c>
      <c r="D91" s="166" t="n">
        <v>114654188.30335</v>
      </c>
      <c r="E91" s="166" t="n">
        <v>103912248.4148</v>
      </c>
      <c r="F91" s="166" t="n">
        <v>17318708.0691333</v>
      </c>
      <c r="G91" s="166" t="n">
        <v>636529.007641522</v>
      </c>
      <c r="H91" s="166" t="n">
        <v>346315.415911911</v>
      </c>
      <c r="I91" s="166" t="n">
        <v>122664.077820556</v>
      </c>
    </row>
    <row r="92" customFormat="false" ht="12.8" hidden="false" customHeight="false" outlineLevel="0" collapsed="false">
      <c r="A92" s="166" t="n">
        <v>139</v>
      </c>
      <c r="B92" s="166" t="n">
        <v>30157903.6321652</v>
      </c>
      <c r="C92" s="166" t="n">
        <v>29127095.6176689</v>
      </c>
      <c r="D92" s="166" t="n">
        <v>100288029.634588</v>
      </c>
      <c r="E92" s="166" t="n">
        <v>104150996.46969</v>
      </c>
      <c r="F92" s="166" t="n">
        <v>0</v>
      </c>
      <c r="G92" s="166" t="n">
        <v>608883.010977116</v>
      </c>
      <c r="H92" s="166" t="n">
        <v>336756.162192919</v>
      </c>
      <c r="I92" s="166" t="n">
        <v>121669.77332329</v>
      </c>
    </row>
    <row r="93" customFormat="false" ht="12.8" hidden="false" customHeight="false" outlineLevel="0" collapsed="false">
      <c r="A93" s="166" t="n">
        <v>140</v>
      </c>
      <c r="B93" s="166" t="n">
        <v>35164442.6073773</v>
      </c>
      <c r="C93" s="166" t="n">
        <v>34104405.2827016</v>
      </c>
      <c r="D93" s="166" t="n">
        <v>116696638.47884</v>
      </c>
      <c r="E93" s="166" t="n">
        <v>105719827.481104</v>
      </c>
      <c r="F93" s="166" t="n">
        <v>17619971.2468506</v>
      </c>
      <c r="G93" s="166" t="n">
        <v>628927.254430932</v>
      </c>
      <c r="H93" s="166" t="n">
        <v>346895.783951015</v>
      </c>
      <c r="I93" s="166" t="n">
        <v>120306.123276875</v>
      </c>
    </row>
    <row r="94" customFormat="false" ht="12.8" hidden="false" customHeight="false" outlineLevel="0" collapsed="false">
      <c r="A94" s="166" t="n">
        <v>141</v>
      </c>
      <c r="B94" s="166" t="n">
        <v>30694956.3483412</v>
      </c>
      <c r="C94" s="166" t="n">
        <v>29688559.6662578</v>
      </c>
      <c r="D94" s="166" t="n">
        <v>102281274.985624</v>
      </c>
      <c r="E94" s="166" t="n">
        <v>106226498.809438</v>
      </c>
      <c r="F94" s="166" t="n">
        <v>0</v>
      </c>
      <c r="G94" s="166" t="n">
        <v>574562.705218205</v>
      </c>
      <c r="H94" s="166" t="n">
        <v>344986.303278938</v>
      </c>
      <c r="I94" s="166" t="n">
        <v>124068.105123231</v>
      </c>
    </row>
    <row r="95" customFormat="false" ht="12.8" hidden="false" customHeight="false" outlineLevel="0" collapsed="false">
      <c r="A95" s="166" t="n">
        <v>142</v>
      </c>
      <c r="B95" s="166" t="n">
        <v>35565737.2286131</v>
      </c>
      <c r="C95" s="166" t="n">
        <v>34522579.6251612</v>
      </c>
      <c r="D95" s="166" t="n">
        <v>118170997.591944</v>
      </c>
      <c r="E95" s="166" t="n">
        <v>106996701.549415</v>
      </c>
      <c r="F95" s="166" t="n">
        <v>17832783.5915692</v>
      </c>
      <c r="G95" s="166" t="n">
        <v>600410.069095331</v>
      </c>
      <c r="H95" s="166" t="n">
        <v>354878.41813389</v>
      </c>
      <c r="I95" s="166" t="n">
        <v>125527.308889592</v>
      </c>
    </row>
    <row r="96" customFormat="false" ht="12.8" hidden="false" customHeight="false" outlineLevel="0" collapsed="false">
      <c r="A96" s="166" t="n">
        <v>143</v>
      </c>
      <c r="B96" s="166" t="n">
        <v>31114441.9416493</v>
      </c>
      <c r="C96" s="166" t="n">
        <v>30097568.6428236</v>
      </c>
      <c r="D96" s="166" t="n">
        <v>103736177.816068</v>
      </c>
      <c r="E96" s="166" t="n">
        <v>107641271.43431</v>
      </c>
      <c r="F96" s="166" t="n">
        <v>0</v>
      </c>
      <c r="G96" s="166" t="n">
        <v>588702.088535829</v>
      </c>
      <c r="H96" s="166" t="n">
        <v>342497.140674527</v>
      </c>
      <c r="I96" s="166" t="n">
        <v>122391.528021951</v>
      </c>
    </row>
    <row r="97" customFormat="false" ht="12.8" hidden="false" customHeight="false" outlineLevel="0" collapsed="false">
      <c r="A97" s="166" t="n">
        <v>144</v>
      </c>
      <c r="B97" s="166" t="n">
        <v>35709347.7844276</v>
      </c>
      <c r="C97" s="166" t="n">
        <v>34660510.0288138</v>
      </c>
      <c r="D97" s="166" t="n">
        <v>118665537.765514</v>
      </c>
      <c r="E97" s="166" t="n">
        <v>107427349.241626</v>
      </c>
      <c r="F97" s="166" t="n">
        <v>17904558.2069377</v>
      </c>
      <c r="G97" s="166" t="n">
        <v>602154.733329778</v>
      </c>
      <c r="H97" s="166" t="n">
        <v>358920.130774043</v>
      </c>
      <c r="I97" s="166" t="n">
        <v>125375.559300059</v>
      </c>
    </row>
    <row r="98" customFormat="false" ht="12.8" hidden="false" customHeight="false" outlineLevel="0" collapsed="false">
      <c r="A98" s="166" t="n">
        <v>145</v>
      </c>
      <c r="B98" s="166" t="n">
        <v>31194049.8173208</v>
      </c>
      <c r="C98" s="166" t="n">
        <v>30129998.7232177</v>
      </c>
      <c r="D98" s="166" t="n">
        <v>103863904.721542</v>
      </c>
      <c r="E98" s="166" t="n">
        <v>107715963.998624</v>
      </c>
      <c r="F98" s="166" t="n">
        <v>0</v>
      </c>
      <c r="G98" s="166" t="n">
        <v>618593.976171336</v>
      </c>
      <c r="H98" s="166" t="n">
        <v>356046.192462904</v>
      </c>
      <c r="I98" s="166" t="n">
        <v>127729.893527</v>
      </c>
    </row>
    <row r="99" customFormat="false" ht="12.8" hidden="false" customHeight="false" outlineLevel="0" collapsed="false">
      <c r="A99" s="166" t="n">
        <v>146</v>
      </c>
      <c r="B99" s="166" t="n">
        <v>36057329.2690052</v>
      </c>
      <c r="C99" s="166" t="n">
        <v>34982951.9339181</v>
      </c>
      <c r="D99" s="166" t="n">
        <v>119817005.617356</v>
      </c>
      <c r="E99" s="166" t="n">
        <v>108388475.18755</v>
      </c>
      <c r="F99" s="166" t="n">
        <v>18064745.8645917</v>
      </c>
      <c r="G99" s="166" t="n">
        <v>620670.524908046</v>
      </c>
      <c r="H99" s="166" t="n">
        <v>366260.217459348</v>
      </c>
      <c r="I99" s="166" t="n">
        <v>124923.703885314</v>
      </c>
    </row>
    <row r="100" customFormat="false" ht="12.8" hidden="false" customHeight="false" outlineLevel="0" collapsed="false">
      <c r="A100" s="166" t="n">
        <v>147</v>
      </c>
      <c r="B100" s="166" t="n">
        <v>31617464.7205834</v>
      </c>
      <c r="C100" s="166" t="n">
        <v>30529480.6208198</v>
      </c>
      <c r="D100" s="166" t="n">
        <v>105277690.242248</v>
      </c>
      <c r="E100" s="166" t="n">
        <v>109172807.247642</v>
      </c>
      <c r="F100" s="166" t="n">
        <v>0</v>
      </c>
      <c r="G100" s="166" t="n">
        <v>647270.894678218</v>
      </c>
      <c r="H100" s="166" t="n">
        <v>353618.731534008</v>
      </c>
      <c r="I100" s="166" t="n">
        <v>124420.676501958</v>
      </c>
    </row>
    <row r="101" customFormat="false" ht="12.8" hidden="false" customHeight="false" outlineLevel="0" collapsed="false">
      <c r="A101" s="166" t="n">
        <v>148</v>
      </c>
      <c r="B101" s="166" t="n">
        <v>36606241.0528123</v>
      </c>
      <c r="C101" s="166" t="n">
        <v>35502541.9939956</v>
      </c>
      <c r="D101" s="166" t="n">
        <v>121645479.609456</v>
      </c>
      <c r="E101" s="166" t="n">
        <v>110012464.295895</v>
      </c>
      <c r="F101" s="166" t="n">
        <v>18335410.7159826</v>
      </c>
      <c r="G101" s="166" t="n">
        <v>652481.736402917</v>
      </c>
      <c r="H101" s="166" t="n">
        <v>363096.348005338</v>
      </c>
      <c r="I101" s="166" t="n">
        <v>125887.10629777</v>
      </c>
    </row>
    <row r="102" customFormat="false" ht="12.8" hidden="false" customHeight="false" outlineLevel="0" collapsed="false">
      <c r="A102" s="166" t="n">
        <v>149</v>
      </c>
      <c r="B102" s="166" t="n">
        <v>32046442.9261872</v>
      </c>
      <c r="C102" s="166" t="n">
        <v>30974250.0061014</v>
      </c>
      <c r="D102" s="166" t="n">
        <v>106849019.589147</v>
      </c>
      <c r="E102" s="166" t="n">
        <v>110751333.243583</v>
      </c>
      <c r="F102" s="166" t="n">
        <v>0</v>
      </c>
      <c r="G102" s="166" t="n">
        <v>622383.724968289</v>
      </c>
      <c r="H102" s="166" t="n">
        <v>360229.972608197</v>
      </c>
      <c r="I102" s="166" t="n">
        <v>127970.317870476</v>
      </c>
    </row>
    <row r="103" customFormat="false" ht="12.8" hidden="false" customHeight="false" outlineLevel="0" collapsed="false">
      <c r="A103" s="166" t="n">
        <v>150</v>
      </c>
      <c r="B103" s="166" t="n">
        <v>36966835.4745329</v>
      </c>
      <c r="C103" s="166" t="n">
        <v>35915173.2536973</v>
      </c>
      <c r="D103" s="166" t="n">
        <v>123043632.408309</v>
      </c>
      <c r="E103" s="166" t="n">
        <v>111234751.175312</v>
      </c>
      <c r="F103" s="166" t="n">
        <v>18539125.1958853</v>
      </c>
      <c r="G103" s="166" t="n">
        <v>598115.811921725</v>
      </c>
      <c r="H103" s="166" t="n">
        <v>364979.180672073</v>
      </c>
      <c r="I103" s="166" t="n">
        <v>126524.611774</v>
      </c>
    </row>
    <row r="104" customFormat="false" ht="12.8" hidden="false" customHeight="false" outlineLevel="0" collapsed="false">
      <c r="A104" s="166" t="n">
        <v>151</v>
      </c>
      <c r="B104" s="166" t="n">
        <v>32300794.0022144</v>
      </c>
      <c r="C104" s="166" t="n">
        <v>31239913.5857965</v>
      </c>
      <c r="D104" s="166" t="n">
        <v>107755409.551561</v>
      </c>
      <c r="E104" s="166" t="n">
        <v>111642046.409475</v>
      </c>
      <c r="F104" s="166" t="n">
        <v>0</v>
      </c>
      <c r="G104" s="166" t="n">
        <v>625075.796834991</v>
      </c>
      <c r="H104" s="166" t="n">
        <v>349374.543930874</v>
      </c>
      <c r="I104" s="166" t="n">
        <v>123471.536645753</v>
      </c>
    </row>
    <row r="105" customFormat="false" ht="12.8" hidden="false" customHeight="false" outlineLevel="0" collapsed="false">
      <c r="A105" s="166" t="n">
        <v>152</v>
      </c>
      <c r="B105" s="166" t="n">
        <v>37341906.598144</v>
      </c>
      <c r="C105" s="166" t="n">
        <v>36250464.781436</v>
      </c>
      <c r="D105" s="166" t="n">
        <v>124247093.039665</v>
      </c>
      <c r="E105" s="166" t="n">
        <v>112247520.768772</v>
      </c>
      <c r="F105" s="166" t="n">
        <v>18707920.1281286</v>
      </c>
      <c r="G105" s="166" t="n">
        <v>651028.000806774</v>
      </c>
      <c r="H105" s="166" t="n">
        <v>354920.172162173</v>
      </c>
      <c r="I105" s="166" t="n">
        <v>122133.776770155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85937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219</v>
      </c>
      <c r="C1" s="0" t="s">
        <v>264</v>
      </c>
      <c r="D1" s="0" t="s">
        <v>265</v>
      </c>
      <c r="E1" s="0" t="s">
        <v>266</v>
      </c>
      <c r="F1" s="0" t="s">
        <v>267</v>
      </c>
      <c r="G1" s="0" t="s">
        <v>268</v>
      </c>
      <c r="H1" s="0" t="s">
        <v>269</v>
      </c>
      <c r="I1" s="0" t="s">
        <v>220</v>
      </c>
    </row>
    <row r="2" customFormat="false" ht="12.8" hidden="false" customHeight="false" outlineLevel="0" collapsed="false">
      <c r="A2" s="0" t="n">
        <v>49</v>
      </c>
      <c r="B2" s="0" t="n">
        <v>18043144.0904716</v>
      </c>
      <c r="C2" s="0" t="n">
        <v>17405506.2854731</v>
      </c>
      <c r="D2" s="0" t="n">
        <v>61542304.1459164</v>
      </c>
      <c r="E2" s="0" t="n">
        <v>61542304.1459164</v>
      </c>
      <c r="F2" s="0" t="n">
        <v>0</v>
      </c>
      <c r="G2" s="0" t="n">
        <v>364695.460487578</v>
      </c>
      <c r="H2" s="0" t="n">
        <v>179810.780266655</v>
      </c>
      <c r="I2" s="0" t="n">
        <v>133045.091777586</v>
      </c>
    </row>
    <row r="3" customFormat="false" ht="12.8" hidden="false" customHeight="false" outlineLevel="0" collapsed="false">
      <c r="A3" s="0" t="n">
        <v>50</v>
      </c>
      <c r="B3" s="0" t="n">
        <v>22277539.8995703</v>
      </c>
      <c r="C3" s="0" t="n">
        <v>21584807.9443124</v>
      </c>
      <c r="D3" s="0" t="n">
        <v>76314324.9548439</v>
      </c>
      <c r="E3" s="0" t="n">
        <v>65412278.5327233</v>
      </c>
      <c r="F3" s="0" t="n">
        <v>10902046.4221206</v>
      </c>
      <c r="G3" s="0" t="n">
        <v>421602.260497036</v>
      </c>
      <c r="H3" s="0" t="n">
        <v>173537.254977465</v>
      </c>
      <c r="I3" s="0" t="n">
        <v>139417.771119178</v>
      </c>
    </row>
    <row r="4" customFormat="false" ht="12.8" hidden="false" customHeight="false" outlineLevel="0" collapsed="false">
      <c r="A4" s="0" t="n">
        <v>51</v>
      </c>
      <c r="B4" s="0" t="n">
        <v>20171412.2166204</v>
      </c>
      <c r="C4" s="0" t="n">
        <v>19514908.9400945</v>
      </c>
      <c r="D4" s="0" t="n">
        <v>68983481.7043661</v>
      </c>
      <c r="E4" s="0" t="n">
        <v>68983481.7043661</v>
      </c>
      <c r="F4" s="0" t="n">
        <v>0</v>
      </c>
      <c r="G4" s="0" t="n">
        <v>384609.217745639</v>
      </c>
      <c r="H4" s="0" t="n">
        <v>170548.660329114</v>
      </c>
      <c r="I4" s="0" t="n">
        <v>144779.140644521</v>
      </c>
    </row>
    <row r="5" customFormat="false" ht="12.8" hidden="false" customHeight="false" outlineLevel="0" collapsed="false">
      <c r="A5" s="0" t="n">
        <v>52</v>
      </c>
      <c r="B5" s="0" t="n">
        <v>23528444.5402758</v>
      </c>
      <c r="C5" s="0" t="n">
        <v>22852455.6495537</v>
      </c>
      <c r="D5" s="0" t="n">
        <v>80791205.6838664</v>
      </c>
      <c r="E5" s="0" t="n">
        <v>69249604.8718855</v>
      </c>
      <c r="F5" s="0" t="n">
        <v>11541600.8119809</v>
      </c>
      <c r="G5" s="0" t="n">
        <v>411868.751808264</v>
      </c>
      <c r="H5" s="0" t="n">
        <v>162868.753854648</v>
      </c>
      <c r="I5" s="0" t="n">
        <v>144644.835798782</v>
      </c>
    </row>
    <row r="6" customFormat="false" ht="12.8" hidden="false" customHeight="false" outlineLevel="0" collapsed="false">
      <c r="A6" s="0" t="n">
        <v>53</v>
      </c>
      <c r="B6" s="0" t="n">
        <v>19153281.0629158</v>
      </c>
      <c r="C6" s="0" t="n">
        <v>18535204.4503069</v>
      </c>
      <c r="D6" s="0" t="n">
        <v>65547035.8377368</v>
      </c>
      <c r="E6" s="0" t="n">
        <v>65547035.8377368</v>
      </c>
      <c r="F6" s="0" t="n">
        <v>0</v>
      </c>
      <c r="G6" s="0" t="n">
        <v>379107.181250302</v>
      </c>
      <c r="H6" s="0" t="n">
        <v>141448.488340624</v>
      </c>
      <c r="I6" s="0" t="n">
        <v>139315.632882832</v>
      </c>
    </row>
    <row r="7" customFormat="false" ht="12.8" hidden="false" customHeight="false" outlineLevel="0" collapsed="false">
      <c r="A7" s="0" t="n">
        <v>54</v>
      </c>
      <c r="B7" s="0" t="n">
        <v>21857213.2641064</v>
      </c>
      <c r="C7" s="0" t="n">
        <v>21254973.6813816</v>
      </c>
      <c r="D7" s="0" t="n">
        <v>75103390.7153397</v>
      </c>
      <c r="E7" s="0" t="n">
        <v>64374334.8988626</v>
      </c>
      <c r="F7" s="0" t="n">
        <v>10729055.8164771</v>
      </c>
      <c r="G7" s="0" t="n">
        <v>384130.413372021</v>
      </c>
      <c r="H7" s="0" t="n">
        <v>123317.249522824</v>
      </c>
      <c r="I7" s="0" t="n">
        <v>135417.02832844</v>
      </c>
    </row>
    <row r="8" customFormat="false" ht="12.8" hidden="false" customHeight="false" outlineLevel="0" collapsed="false">
      <c r="A8" s="0" t="n">
        <v>55</v>
      </c>
      <c r="B8" s="0" t="n">
        <v>19215169.9458099</v>
      </c>
      <c r="C8" s="0" t="n">
        <v>18628180.2423709</v>
      </c>
      <c r="D8" s="0" t="n">
        <v>65830840.2204289</v>
      </c>
      <c r="E8" s="0" t="n">
        <v>65830840.2204289</v>
      </c>
      <c r="F8" s="0" t="n">
        <v>0</v>
      </c>
      <c r="G8" s="0" t="n">
        <v>370054.163794967</v>
      </c>
      <c r="H8" s="0" t="n">
        <v>116388.261381319</v>
      </c>
      <c r="I8" s="0" t="n">
        <v>143638.968946757</v>
      </c>
    </row>
    <row r="9" customFormat="false" ht="12.8" hidden="false" customHeight="false" outlineLevel="0" collapsed="false">
      <c r="A9" s="0" t="n">
        <v>56</v>
      </c>
      <c r="B9" s="0" t="n">
        <v>22585007.4703965</v>
      </c>
      <c r="C9" s="0" t="n">
        <v>21952588.5080313</v>
      </c>
      <c r="D9" s="0" t="n">
        <v>77594762.9305608</v>
      </c>
      <c r="E9" s="0" t="n">
        <v>66509796.7976235</v>
      </c>
      <c r="F9" s="0" t="n">
        <v>11084966.1329373</v>
      </c>
      <c r="G9" s="0" t="n">
        <v>418867.570650581</v>
      </c>
      <c r="H9" s="0" t="n">
        <v>112379.676577497</v>
      </c>
      <c r="I9" s="0" t="n">
        <v>144531.021624542</v>
      </c>
    </row>
    <row r="10" customFormat="false" ht="12.8" hidden="false" customHeight="false" outlineLevel="0" collapsed="false">
      <c r="A10" s="0" t="n">
        <v>57</v>
      </c>
      <c r="B10" s="0" t="n">
        <v>19533783.8584636</v>
      </c>
      <c r="C10" s="0" t="n">
        <v>18856350.4870442</v>
      </c>
      <c r="D10" s="0" t="n">
        <v>66663600.8016685</v>
      </c>
      <c r="E10" s="0" t="n">
        <v>66663600.8016685</v>
      </c>
      <c r="F10" s="0" t="n">
        <v>0</v>
      </c>
      <c r="G10" s="0" t="n">
        <v>352470.356320033</v>
      </c>
      <c r="H10" s="0" t="n">
        <v>239320.285491821</v>
      </c>
      <c r="I10" s="0" t="n">
        <v>122346.756582245</v>
      </c>
    </row>
    <row r="11" customFormat="false" ht="12.8" hidden="false" customHeight="false" outlineLevel="0" collapsed="false">
      <c r="A11" s="0" t="n">
        <v>58</v>
      </c>
      <c r="B11" s="0" t="n">
        <v>23184198.0928763</v>
      </c>
      <c r="C11" s="0" t="n">
        <v>22502728.8694427</v>
      </c>
      <c r="D11" s="0" t="n">
        <v>79568763.1096815</v>
      </c>
      <c r="E11" s="0" t="n">
        <v>68201796.9511556</v>
      </c>
      <c r="F11" s="0" t="n">
        <v>11366966.1585259</v>
      </c>
      <c r="G11" s="0" t="n">
        <v>357180.114727404</v>
      </c>
      <c r="H11" s="0" t="n">
        <v>233537.954811137</v>
      </c>
      <c r="I11" s="0" t="n">
        <v>129644.505564317</v>
      </c>
    </row>
    <row r="12" customFormat="false" ht="12.8" hidden="false" customHeight="false" outlineLevel="0" collapsed="false">
      <c r="A12" s="0" t="n">
        <v>59</v>
      </c>
      <c r="B12" s="0" t="n">
        <v>20542851.5621216</v>
      </c>
      <c r="C12" s="0" t="n">
        <v>19859905.1784969</v>
      </c>
      <c r="D12" s="0" t="n">
        <v>70211018.8174341</v>
      </c>
      <c r="E12" s="0" t="n">
        <v>70211018.8174341</v>
      </c>
      <c r="F12" s="0" t="n">
        <v>0</v>
      </c>
      <c r="G12" s="0" t="n">
        <v>351626.063081105</v>
      </c>
      <c r="H12" s="0" t="n">
        <v>234302.016710924</v>
      </c>
      <c r="I12" s="0" t="n">
        <v>138597.576903819</v>
      </c>
    </row>
    <row r="13" customFormat="false" ht="12.8" hidden="false" customHeight="false" outlineLevel="0" collapsed="false">
      <c r="A13" s="0" t="n">
        <v>60</v>
      </c>
      <c r="B13" s="0" t="n">
        <v>24252373.7599014</v>
      </c>
      <c r="C13" s="0" t="n">
        <v>23556085.1764092</v>
      </c>
      <c r="D13" s="0" t="n">
        <v>83167858.0389435</v>
      </c>
      <c r="E13" s="0" t="n">
        <v>71286735.4619515</v>
      </c>
      <c r="F13" s="0" t="n">
        <v>11881122.5769919</v>
      </c>
      <c r="G13" s="0" t="n">
        <v>372696.411100762</v>
      </c>
      <c r="H13" s="0" t="n">
        <v>225492.026773178</v>
      </c>
      <c r="I13" s="0" t="n">
        <v>140143.065168911</v>
      </c>
    </row>
    <row r="14" customFormat="false" ht="12.8" hidden="false" customHeight="false" outlineLevel="0" collapsed="false">
      <c r="A14" s="0" t="n">
        <v>61</v>
      </c>
      <c r="B14" s="0" t="n">
        <v>19363802.8731975</v>
      </c>
      <c r="C14" s="0" t="n">
        <v>18670841.0166333</v>
      </c>
      <c r="D14" s="0" t="n">
        <v>62590802.6432059</v>
      </c>
      <c r="E14" s="0" t="n">
        <v>70820906.7970745</v>
      </c>
      <c r="F14" s="0" t="n">
        <v>0</v>
      </c>
      <c r="G14" s="0" t="n">
        <v>350440.335628768</v>
      </c>
      <c r="H14" s="0" t="n">
        <v>255764.752266503</v>
      </c>
      <c r="I14" s="0" t="n">
        <v>123938.240955641</v>
      </c>
    </row>
    <row r="15" customFormat="false" ht="12.8" hidden="false" customHeight="false" outlineLevel="0" collapsed="false">
      <c r="A15" s="0" t="n">
        <v>62</v>
      </c>
      <c r="B15" s="0" t="n">
        <v>21991144.8761269</v>
      </c>
      <c r="C15" s="0" t="n">
        <v>21312057.4176784</v>
      </c>
      <c r="D15" s="0" t="n">
        <v>71418574.8103526</v>
      </c>
      <c r="E15" s="0" t="n">
        <v>69295066.1870075</v>
      </c>
      <c r="F15" s="0" t="n">
        <v>11549177.6978346</v>
      </c>
      <c r="G15" s="0" t="n">
        <v>349684.230180864</v>
      </c>
      <c r="H15" s="0" t="n">
        <v>239666.738849377</v>
      </c>
      <c r="I15" s="0" t="n">
        <v>128194.98488325</v>
      </c>
    </row>
    <row r="16" customFormat="false" ht="12.8" hidden="false" customHeight="false" outlineLevel="0" collapsed="false">
      <c r="A16" s="0" t="n">
        <v>63</v>
      </c>
      <c r="B16" s="0" t="n">
        <v>18235645.224442</v>
      </c>
      <c r="C16" s="0" t="n">
        <v>17614504.667947</v>
      </c>
      <c r="D16" s="0" t="n">
        <v>59281129.9217306</v>
      </c>
      <c r="E16" s="0" t="n">
        <v>66350999.5900199</v>
      </c>
      <c r="F16" s="0" t="n">
        <v>0</v>
      </c>
      <c r="G16" s="0" t="n">
        <v>324246.403842558</v>
      </c>
      <c r="H16" s="0" t="n">
        <v>216427.814889664</v>
      </c>
      <c r="I16" s="0" t="n">
        <v>114951.911089814</v>
      </c>
    </row>
    <row r="17" customFormat="false" ht="12.8" hidden="false" customHeight="false" outlineLevel="0" collapsed="false">
      <c r="A17" s="0" t="n">
        <v>64</v>
      </c>
      <c r="B17" s="0" t="n">
        <v>20080887.7929642</v>
      </c>
      <c r="C17" s="0" t="n">
        <v>19501748.0655984</v>
      </c>
      <c r="D17" s="0" t="n">
        <v>65645556.2071453</v>
      </c>
      <c r="E17" s="0" t="n">
        <v>63033393.5080475</v>
      </c>
      <c r="F17" s="0" t="n">
        <v>10505565.5846746</v>
      </c>
      <c r="G17" s="0" t="n">
        <v>295359.784554806</v>
      </c>
      <c r="H17" s="0" t="n">
        <v>204078.725928555</v>
      </c>
      <c r="I17" s="0" t="n">
        <v>113858.881260517</v>
      </c>
    </row>
    <row r="18" customFormat="false" ht="12.8" hidden="false" customHeight="false" outlineLevel="0" collapsed="false">
      <c r="A18" s="0" t="n">
        <v>65</v>
      </c>
      <c r="B18" s="0" t="n">
        <v>15939455.3253429</v>
      </c>
      <c r="C18" s="0" t="n">
        <v>15357245.5663204</v>
      </c>
      <c r="D18" s="0" t="n">
        <v>49080278.7911712</v>
      </c>
      <c r="E18" s="0" t="n">
        <v>62188419.3050693</v>
      </c>
      <c r="F18" s="0" t="n">
        <v>0</v>
      </c>
      <c r="G18" s="0" t="n">
        <v>305464.811761156</v>
      </c>
      <c r="H18" s="0" t="n">
        <v>200028.435130685</v>
      </c>
      <c r="I18" s="0" t="n">
        <v>109595.017329619</v>
      </c>
    </row>
    <row r="19" customFormat="false" ht="12.8" hidden="false" customHeight="false" outlineLevel="0" collapsed="false">
      <c r="A19" s="0" t="n">
        <v>66</v>
      </c>
      <c r="B19" s="0" t="n">
        <v>18843330.2723496</v>
      </c>
      <c r="C19" s="0" t="n">
        <v>18269428.3617258</v>
      </c>
      <c r="D19" s="0" t="n">
        <v>59036784.4281593</v>
      </c>
      <c r="E19" s="0" t="n">
        <v>62493873.9685375</v>
      </c>
      <c r="F19" s="0" t="n">
        <v>10415645.6614229</v>
      </c>
      <c r="G19" s="0" t="n">
        <v>299865.937763691</v>
      </c>
      <c r="H19" s="0" t="n">
        <v>198568.503396831</v>
      </c>
      <c r="I19" s="0" t="n">
        <v>107810.670661791</v>
      </c>
    </row>
    <row r="20" customFormat="false" ht="12.8" hidden="false" customHeight="false" outlineLevel="0" collapsed="false">
      <c r="A20" s="0" t="n">
        <v>67</v>
      </c>
      <c r="B20" s="0" t="n">
        <v>15786819.5136424</v>
      </c>
      <c r="C20" s="0" t="n">
        <v>15165167.767607</v>
      </c>
      <c r="D20" s="0" t="n">
        <v>49205364.942853</v>
      </c>
      <c r="E20" s="0" t="n">
        <v>60159533.455584</v>
      </c>
      <c r="F20" s="0" t="n">
        <v>0</v>
      </c>
      <c r="G20" s="0" t="n">
        <v>335910.235010654</v>
      </c>
      <c r="H20" s="0" t="n">
        <v>208209.967682039</v>
      </c>
      <c r="I20" s="0" t="n">
        <v>110759.347632462</v>
      </c>
    </row>
    <row r="21" customFormat="false" ht="12.8" hidden="false" customHeight="false" outlineLevel="0" collapsed="false">
      <c r="A21" s="0" t="n">
        <v>68</v>
      </c>
      <c r="B21" s="0" t="n">
        <v>17918583.0811978</v>
      </c>
      <c r="C21" s="0" t="n">
        <v>17277306.8016746</v>
      </c>
      <c r="D21" s="0" t="n">
        <v>56556860.8841599</v>
      </c>
      <c r="E21" s="0" t="n">
        <v>58136644.9832002</v>
      </c>
      <c r="F21" s="0" t="n">
        <v>9689440.83053337</v>
      </c>
      <c r="G21" s="0" t="n">
        <v>362133.292908064</v>
      </c>
      <c r="H21" s="0" t="n">
        <v>203390.01237938</v>
      </c>
      <c r="I21" s="0" t="n">
        <v>108218.534622524</v>
      </c>
    </row>
    <row r="22" customFormat="false" ht="12.8" hidden="false" customHeight="false" outlineLevel="0" collapsed="false">
      <c r="A22" s="0" t="n">
        <v>69</v>
      </c>
      <c r="B22" s="0" t="n">
        <v>16434811.9879364</v>
      </c>
      <c r="C22" s="0" t="n">
        <v>15807385.658089</v>
      </c>
      <c r="D22" s="0" t="n">
        <v>51729296.5598978</v>
      </c>
      <c r="E22" s="0" t="n">
        <v>61104655.1626774</v>
      </c>
      <c r="F22" s="0" t="n">
        <v>0</v>
      </c>
      <c r="G22" s="0" t="n">
        <v>340170.104779575</v>
      </c>
      <c r="H22" s="0" t="n">
        <v>207299.45260985</v>
      </c>
      <c r="I22" s="0" t="n">
        <v>114223.960654247</v>
      </c>
    </row>
    <row r="23" customFormat="false" ht="12.8" hidden="false" customHeight="false" outlineLevel="0" collapsed="false">
      <c r="A23" s="0" t="n">
        <v>70</v>
      </c>
      <c r="B23" s="0" t="n">
        <v>18374985.7051183</v>
      </c>
      <c r="C23" s="0" t="n">
        <v>17780232.0956408</v>
      </c>
      <c r="D23" s="0" t="n">
        <v>58340675.6598262</v>
      </c>
      <c r="E23" s="0" t="n">
        <v>58668905.4925863</v>
      </c>
      <c r="F23" s="0" t="n">
        <v>9778150.91543105</v>
      </c>
      <c r="G23" s="0" t="n">
        <v>337475.085374517</v>
      </c>
      <c r="H23" s="0" t="n">
        <v>199056.379234398</v>
      </c>
      <c r="I23" s="0" t="n">
        <v>83174.492669337</v>
      </c>
    </row>
    <row r="24" customFormat="false" ht="12.8" hidden="false" customHeight="false" outlineLevel="0" collapsed="false">
      <c r="A24" s="0" t="n">
        <v>71</v>
      </c>
      <c r="B24" s="0" t="n">
        <v>15656859.5786606</v>
      </c>
      <c r="C24" s="0" t="n">
        <v>15030155.9050472</v>
      </c>
      <c r="D24" s="0" t="n">
        <v>49461118.423773</v>
      </c>
      <c r="E24" s="0" t="n">
        <v>57480211.9009685</v>
      </c>
      <c r="F24" s="0" t="n">
        <v>0</v>
      </c>
      <c r="G24" s="0" t="n">
        <v>365139.337188018</v>
      </c>
      <c r="H24" s="0" t="n">
        <v>202485.292995255</v>
      </c>
      <c r="I24" s="0" t="n">
        <v>84398.6334716862</v>
      </c>
    </row>
    <row r="25" customFormat="false" ht="12.8" hidden="false" customHeight="false" outlineLevel="0" collapsed="false">
      <c r="A25" s="0" t="n">
        <v>72</v>
      </c>
      <c r="B25" s="0" t="n">
        <v>18574933.3254642</v>
      </c>
      <c r="C25" s="0" t="n">
        <v>17964870.2471359</v>
      </c>
      <c r="D25" s="0" t="n">
        <v>59234688.0715284</v>
      </c>
      <c r="E25" s="0" t="n">
        <v>58744676.2795093</v>
      </c>
      <c r="F25" s="0" t="n">
        <v>9790779.37991822</v>
      </c>
      <c r="G25" s="0" t="n">
        <v>346917.979491938</v>
      </c>
      <c r="H25" s="0" t="n">
        <v>200618.130168489</v>
      </c>
      <c r="I25" s="0" t="n">
        <v>89324.2409541214</v>
      </c>
    </row>
    <row r="26" customFormat="false" ht="12.8" hidden="false" customHeight="false" outlineLevel="0" collapsed="false">
      <c r="A26" s="0" t="n">
        <v>73</v>
      </c>
      <c r="B26" s="0" t="n">
        <v>16246421.6690229</v>
      </c>
      <c r="C26" s="0" t="n">
        <v>15651628.5138686</v>
      </c>
      <c r="D26" s="0" t="n">
        <v>51857010.3360761</v>
      </c>
      <c r="E26" s="0" t="n">
        <v>59299600.519838</v>
      </c>
      <c r="F26" s="0" t="n">
        <v>0</v>
      </c>
      <c r="G26" s="0" t="n">
        <v>324895.635733543</v>
      </c>
      <c r="H26" s="0" t="n">
        <v>202357.021017905</v>
      </c>
      <c r="I26" s="0" t="n">
        <v>96486.4262896842</v>
      </c>
    </row>
    <row r="27" customFormat="false" ht="12.8" hidden="false" customHeight="false" outlineLevel="0" collapsed="false">
      <c r="A27" s="0" t="n">
        <v>74</v>
      </c>
      <c r="B27" s="0" t="n">
        <v>19223632.0757166</v>
      </c>
      <c r="C27" s="0" t="n">
        <v>18644748.7313452</v>
      </c>
      <c r="D27" s="0" t="n">
        <v>61843230.5346625</v>
      </c>
      <c r="E27" s="0" t="n">
        <v>60490234.139694</v>
      </c>
      <c r="F27" s="0" t="n">
        <v>10081705.689949</v>
      </c>
      <c r="G27" s="0" t="n">
        <v>317893.825547866</v>
      </c>
      <c r="H27" s="0" t="n">
        <v>194456.811166387</v>
      </c>
      <c r="I27" s="0" t="n">
        <v>95046.7252244613</v>
      </c>
    </row>
    <row r="28" customFormat="false" ht="12.8" hidden="false" customHeight="false" outlineLevel="0" collapsed="false">
      <c r="A28" s="0" t="n">
        <v>75</v>
      </c>
      <c r="B28" s="0" t="n">
        <v>16928794.5003961</v>
      </c>
      <c r="C28" s="0" t="n">
        <v>16375036.9932111</v>
      </c>
      <c r="D28" s="0" t="n">
        <v>54505956.8792234</v>
      </c>
      <c r="E28" s="0" t="n">
        <v>61566030.2830545</v>
      </c>
      <c r="F28" s="0" t="n">
        <v>0</v>
      </c>
      <c r="G28" s="0" t="n">
        <v>299036.693826551</v>
      </c>
      <c r="H28" s="0" t="n">
        <v>185639.583689294</v>
      </c>
      <c r="I28" s="0" t="n">
        <v>98687.4709558507</v>
      </c>
    </row>
    <row r="29" customFormat="false" ht="12.8" hidden="false" customHeight="false" outlineLevel="0" collapsed="false">
      <c r="A29" s="0" t="n">
        <v>76</v>
      </c>
      <c r="B29" s="0" t="n">
        <v>20046283.8112209</v>
      </c>
      <c r="C29" s="0" t="n">
        <v>19420884.3776395</v>
      </c>
      <c r="D29" s="0" t="n">
        <v>64685437.9786001</v>
      </c>
      <c r="E29" s="0" t="n">
        <v>62554925.6530201</v>
      </c>
      <c r="F29" s="0" t="n">
        <v>10425820.94217</v>
      </c>
      <c r="G29" s="0" t="n">
        <v>356621.584905687</v>
      </c>
      <c r="H29" s="0" t="n">
        <v>201977.998988792</v>
      </c>
      <c r="I29" s="0" t="n">
        <v>95428.3566955193</v>
      </c>
    </row>
    <row r="30" customFormat="false" ht="12.8" hidden="false" customHeight="false" outlineLevel="0" collapsed="false">
      <c r="A30" s="0" t="n">
        <v>77</v>
      </c>
      <c r="B30" s="0" t="n">
        <v>17375481.1994955</v>
      </c>
      <c r="C30" s="0" t="n">
        <v>16769949.3905309</v>
      </c>
      <c r="D30" s="0" t="n">
        <v>56104759.0098276</v>
      </c>
      <c r="E30" s="0" t="n">
        <v>62586756.2682939</v>
      </c>
      <c r="F30" s="0" t="n">
        <v>0</v>
      </c>
      <c r="G30" s="0" t="n">
        <v>341055.573491743</v>
      </c>
      <c r="H30" s="0" t="n">
        <v>194097.40171352</v>
      </c>
      <c r="I30" s="0" t="n">
        <v>100541.191084649</v>
      </c>
    </row>
    <row r="31" customFormat="false" ht="12.8" hidden="false" customHeight="false" outlineLevel="0" collapsed="false">
      <c r="A31" s="0" t="n">
        <v>78</v>
      </c>
      <c r="B31" s="0" t="n">
        <v>20527401.0074752</v>
      </c>
      <c r="C31" s="0" t="n">
        <v>19849801.387502</v>
      </c>
      <c r="D31" s="0" t="n">
        <v>66391553.474619</v>
      </c>
      <c r="E31" s="0" t="n">
        <v>63575567.086443</v>
      </c>
      <c r="F31" s="0" t="n">
        <v>10595927.8477405</v>
      </c>
      <c r="G31" s="0" t="n">
        <v>392572.764818608</v>
      </c>
      <c r="H31" s="0" t="n">
        <v>217150.670305323</v>
      </c>
      <c r="I31" s="0" t="n">
        <v>96965.978356143</v>
      </c>
    </row>
    <row r="32" customFormat="false" ht="12.8" hidden="false" customHeight="false" outlineLevel="0" collapsed="false">
      <c r="A32" s="0" t="n">
        <v>79</v>
      </c>
      <c r="B32" s="0" t="n">
        <v>17773771.8185142</v>
      </c>
      <c r="C32" s="0" t="n">
        <v>17126780.6228139</v>
      </c>
      <c r="D32" s="0" t="n">
        <v>57567305.8810213</v>
      </c>
      <c r="E32" s="0" t="n">
        <v>63513425.9027508</v>
      </c>
      <c r="F32" s="0" t="n">
        <v>0</v>
      </c>
      <c r="G32" s="0" t="n">
        <v>370652.928015625</v>
      </c>
      <c r="H32" s="0" t="n">
        <v>206414.913308247</v>
      </c>
      <c r="I32" s="0" t="n">
        <v>99890.506251974</v>
      </c>
    </row>
    <row r="33" customFormat="false" ht="12.8" hidden="false" customHeight="false" outlineLevel="0" collapsed="false">
      <c r="A33" s="0" t="n">
        <v>80</v>
      </c>
      <c r="B33" s="0" t="n">
        <v>20607146.1298228</v>
      </c>
      <c r="C33" s="0" t="n">
        <v>19919104.742589</v>
      </c>
      <c r="D33" s="0" t="n">
        <v>66846862.1873035</v>
      </c>
      <c r="E33" s="0" t="n">
        <v>63511375.7641663</v>
      </c>
      <c r="F33" s="0" t="n">
        <v>10585229.2940277</v>
      </c>
      <c r="G33" s="0" t="n">
        <v>394613.775199727</v>
      </c>
      <c r="H33" s="0" t="n">
        <v>224282.627239083</v>
      </c>
      <c r="I33" s="0" t="n">
        <v>98778.5497070357</v>
      </c>
    </row>
    <row r="34" customFormat="false" ht="12.8" hidden="false" customHeight="false" outlineLevel="0" collapsed="false">
      <c r="A34" s="0" t="n">
        <v>81</v>
      </c>
      <c r="B34" s="0" t="n">
        <v>18042216.1890417</v>
      </c>
      <c r="C34" s="0" t="n">
        <v>17376017.46861</v>
      </c>
      <c r="D34" s="0" t="n">
        <v>58579442.1949889</v>
      </c>
      <c r="E34" s="0" t="n">
        <v>64185217.3179612</v>
      </c>
      <c r="F34" s="0" t="n">
        <v>0</v>
      </c>
      <c r="G34" s="0" t="n">
        <v>378738.7562193</v>
      </c>
      <c r="H34" s="0" t="n">
        <v>216346.136525662</v>
      </c>
      <c r="I34" s="0" t="n">
        <v>101591.182409638</v>
      </c>
    </row>
    <row r="35" customFormat="false" ht="12.8" hidden="false" customHeight="false" outlineLevel="0" collapsed="false">
      <c r="A35" s="0" t="n">
        <v>82</v>
      </c>
      <c r="B35" s="0" t="n">
        <v>20932321.483891</v>
      </c>
      <c r="C35" s="0" t="n">
        <v>20198336.7039769</v>
      </c>
      <c r="D35" s="0" t="n">
        <v>67967394.0516801</v>
      </c>
      <c r="E35" s="0" t="n">
        <v>64211214.4455846</v>
      </c>
      <c r="F35" s="0" t="n">
        <v>10701869.0742641</v>
      </c>
      <c r="G35" s="0" t="n">
        <v>420500.608482652</v>
      </c>
      <c r="H35" s="0" t="n">
        <v>240699.630730218</v>
      </c>
      <c r="I35" s="0" t="n">
        <v>103977.915287358</v>
      </c>
    </row>
    <row r="36" customFormat="false" ht="12.8" hidden="false" customHeight="false" outlineLevel="0" collapsed="false">
      <c r="A36" s="0" t="n">
        <v>83</v>
      </c>
      <c r="B36" s="0" t="n">
        <v>18334173.3364761</v>
      </c>
      <c r="C36" s="0" t="n">
        <v>17614765.4993353</v>
      </c>
      <c r="D36" s="0" t="n">
        <v>59532662.7147746</v>
      </c>
      <c r="E36" s="0" t="n">
        <v>64827834.9936223</v>
      </c>
      <c r="F36" s="0" t="n">
        <v>0</v>
      </c>
      <c r="G36" s="0" t="n">
        <v>416290.586076874</v>
      </c>
      <c r="H36" s="0" t="n">
        <v>229664.108402579</v>
      </c>
      <c r="I36" s="0" t="n">
        <v>104933.060944835</v>
      </c>
    </row>
    <row r="37" customFormat="false" ht="12.8" hidden="false" customHeight="false" outlineLevel="0" collapsed="false">
      <c r="A37" s="0" t="n">
        <v>84</v>
      </c>
      <c r="B37" s="0" t="n">
        <v>21337712.7801587</v>
      </c>
      <c r="C37" s="0" t="n">
        <v>20601972.9110538</v>
      </c>
      <c r="D37" s="0" t="n">
        <v>69435393.5148085</v>
      </c>
      <c r="E37" s="0" t="n">
        <v>65286473.939261</v>
      </c>
      <c r="F37" s="0" t="n">
        <v>10881078.9898768</v>
      </c>
      <c r="G37" s="0" t="n">
        <v>422686.972679947</v>
      </c>
      <c r="H37" s="0" t="n">
        <v>240966.999681407</v>
      </c>
      <c r="I37" s="0" t="n">
        <v>102979.852490694</v>
      </c>
    </row>
    <row r="38" customFormat="false" ht="12.8" hidden="false" customHeight="false" outlineLevel="0" collapsed="false">
      <c r="A38" s="0" t="n">
        <v>85</v>
      </c>
      <c r="B38" s="0" t="n">
        <v>18791701.6322269</v>
      </c>
      <c r="C38" s="0" t="n">
        <v>18090161.8132626</v>
      </c>
      <c r="D38" s="0" t="n">
        <v>61288601.1382192</v>
      </c>
      <c r="E38" s="0" t="n">
        <v>66363180.8655687</v>
      </c>
      <c r="F38" s="0" t="n">
        <v>0</v>
      </c>
      <c r="G38" s="0" t="n">
        <v>393895.750802612</v>
      </c>
      <c r="H38" s="0" t="n">
        <v>234391.264547444</v>
      </c>
      <c r="I38" s="0" t="n">
        <v>104646.862306117</v>
      </c>
    </row>
    <row r="39" customFormat="false" ht="12.8" hidden="false" customHeight="false" outlineLevel="0" collapsed="false">
      <c r="A39" s="0" t="n">
        <v>86</v>
      </c>
      <c r="B39" s="0" t="n">
        <v>21657780.3791164</v>
      </c>
      <c r="C39" s="0" t="n">
        <v>20935187.6833668</v>
      </c>
      <c r="D39" s="0" t="n">
        <v>70684455.1100301</v>
      </c>
      <c r="E39" s="0" t="n">
        <v>66177863.4421532</v>
      </c>
      <c r="F39" s="0" t="n">
        <v>11029643.9070255</v>
      </c>
      <c r="G39" s="0" t="n">
        <v>409056.53071317</v>
      </c>
      <c r="H39" s="0" t="n">
        <v>243785.025940062</v>
      </c>
      <c r="I39" s="0" t="n">
        <v>99644.4844233849</v>
      </c>
    </row>
    <row r="40" customFormat="false" ht="12.8" hidden="false" customHeight="false" outlineLevel="0" collapsed="false">
      <c r="A40" s="0" t="n">
        <v>87</v>
      </c>
      <c r="B40" s="0" t="n">
        <v>18863548.1469644</v>
      </c>
      <c r="C40" s="0" t="n">
        <v>18184933.0464003</v>
      </c>
      <c r="D40" s="0" t="n">
        <v>61699406.9664982</v>
      </c>
      <c r="E40" s="0" t="n">
        <v>66461638.0698899</v>
      </c>
      <c r="F40" s="0" t="n">
        <v>0</v>
      </c>
      <c r="G40" s="0" t="n">
        <v>372255.729085568</v>
      </c>
      <c r="H40" s="0" t="n">
        <v>236102.690585985</v>
      </c>
      <c r="I40" s="0" t="n">
        <v>100366.686989299</v>
      </c>
    </row>
    <row r="41" customFormat="false" ht="12.8" hidden="false" customHeight="false" outlineLevel="0" collapsed="false">
      <c r="A41" s="0" t="n">
        <v>88</v>
      </c>
      <c r="B41" s="0" t="n">
        <v>21950443.0191403</v>
      </c>
      <c r="C41" s="0" t="n">
        <v>21205014.9752099</v>
      </c>
      <c r="D41" s="0" t="n">
        <v>71662709.4791144</v>
      </c>
      <c r="E41" s="0" t="n">
        <v>66838035.161179</v>
      </c>
      <c r="F41" s="0" t="n">
        <v>11139672.5268632</v>
      </c>
      <c r="G41" s="0" t="n">
        <v>422842.442290181</v>
      </c>
      <c r="H41" s="0" t="n">
        <v>251306.065298286</v>
      </c>
      <c r="I41" s="0" t="n">
        <v>101827.909059892</v>
      </c>
    </row>
    <row r="42" customFormat="false" ht="12.8" hidden="false" customHeight="false" outlineLevel="0" collapsed="false">
      <c r="A42" s="0" t="n">
        <v>89</v>
      </c>
      <c r="B42" s="0" t="n">
        <v>19161245.1744348</v>
      </c>
      <c r="C42" s="0" t="n">
        <v>18407469.1199894</v>
      </c>
      <c r="D42" s="0" t="n">
        <v>62507539.644731</v>
      </c>
      <c r="E42" s="0" t="n">
        <v>67068737.6132488</v>
      </c>
      <c r="F42" s="0" t="n">
        <v>0</v>
      </c>
      <c r="G42" s="0" t="n">
        <v>440753.190625444</v>
      </c>
      <c r="H42" s="0" t="n">
        <v>240431.15205895</v>
      </c>
      <c r="I42" s="0" t="n">
        <v>103702.445372865</v>
      </c>
    </row>
    <row r="43" customFormat="false" ht="12.8" hidden="false" customHeight="false" outlineLevel="0" collapsed="false">
      <c r="A43" s="0" t="n">
        <v>90</v>
      </c>
      <c r="B43" s="0" t="n">
        <v>22327562.8801271</v>
      </c>
      <c r="C43" s="0" t="n">
        <v>21582502.7962629</v>
      </c>
      <c r="D43" s="0" t="n">
        <v>73009952.6038644</v>
      </c>
      <c r="E43" s="0" t="n">
        <v>67848755.2953383</v>
      </c>
      <c r="F43" s="0" t="n">
        <v>11308125.8825564</v>
      </c>
      <c r="G43" s="0" t="n">
        <v>425304.109906839</v>
      </c>
      <c r="H43" s="0" t="n">
        <v>250094.63742247</v>
      </c>
      <c r="I43" s="0" t="n">
        <v>99516.1950499042</v>
      </c>
    </row>
    <row r="44" customFormat="false" ht="12.8" hidden="false" customHeight="false" outlineLevel="0" collapsed="false">
      <c r="A44" s="0" t="n">
        <v>91</v>
      </c>
      <c r="B44" s="0" t="n">
        <v>19490169.3503818</v>
      </c>
      <c r="C44" s="0" t="n">
        <v>18767073.3773894</v>
      </c>
      <c r="D44" s="0" t="n">
        <v>63798346.7197342</v>
      </c>
      <c r="E44" s="0" t="n">
        <v>68208710.6285182</v>
      </c>
      <c r="F44" s="0" t="n">
        <v>0</v>
      </c>
      <c r="G44" s="0" t="n">
        <v>411113.414527715</v>
      </c>
      <c r="H44" s="0" t="n">
        <v>242169.545531565</v>
      </c>
      <c r="I44" s="0" t="n">
        <v>99732.8756186433</v>
      </c>
    </row>
    <row r="45" customFormat="false" ht="12.8" hidden="false" customHeight="false" outlineLevel="0" collapsed="false">
      <c r="A45" s="0" t="n">
        <v>92</v>
      </c>
      <c r="B45" s="0" t="n">
        <v>22633802.4602162</v>
      </c>
      <c r="C45" s="0" t="n">
        <v>21891311.5306502</v>
      </c>
      <c r="D45" s="0" t="n">
        <v>74109154.3090961</v>
      </c>
      <c r="E45" s="0" t="n">
        <v>68681655.4274669</v>
      </c>
      <c r="F45" s="0" t="n">
        <v>11446942.5712445</v>
      </c>
      <c r="G45" s="0" t="n">
        <v>421482.336680548</v>
      </c>
      <c r="H45" s="0" t="n">
        <v>251180.884702172</v>
      </c>
      <c r="I45" s="0" t="n">
        <v>99753.8688332151</v>
      </c>
    </row>
    <row r="46" customFormat="false" ht="12.8" hidden="false" customHeight="false" outlineLevel="0" collapsed="false">
      <c r="A46" s="0" t="n">
        <v>93</v>
      </c>
      <c r="B46" s="0" t="n">
        <v>19652183.5094428</v>
      </c>
      <c r="C46" s="0" t="n">
        <v>18937270.9426415</v>
      </c>
      <c r="D46" s="0" t="n">
        <v>64456870.1906218</v>
      </c>
      <c r="E46" s="0" t="n">
        <v>68763890.8790188</v>
      </c>
      <c r="F46" s="0" t="n">
        <v>0</v>
      </c>
      <c r="G46" s="0" t="n">
        <v>402407.2754953</v>
      </c>
      <c r="H46" s="0" t="n">
        <v>242812.423794623</v>
      </c>
      <c r="I46" s="0" t="n">
        <v>99561.2393019026</v>
      </c>
    </row>
    <row r="47" customFormat="false" ht="12.8" hidden="false" customHeight="false" outlineLevel="0" collapsed="false">
      <c r="A47" s="0" t="n">
        <v>94</v>
      </c>
      <c r="B47" s="0" t="n">
        <v>22722882.2959133</v>
      </c>
      <c r="C47" s="0" t="n">
        <v>21946289.3194617</v>
      </c>
      <c r="D47" s="0" t="n">
        <v>74373266.8742251</v>
      </c>
      <c r="E47" s="0" t="n">
        <v>68752479.7653496</v>
      </c>
      <c r="F47" s="0" t="n">
        <v>11458746.6275583</v>
      </c>
      <c r="G47" s="0" t="n">
        <v>446259.744371271</v>
      </c>
      <c r="H47" s="0" t="n">
        <v>258940.935056041</v>
      </c>
      <c r="I47" s="0" t="n">
        <v>101988.995748986</v>
      </c>
    </row>
    <row r="48" customFormat="false" ht="12.8" hidden="false" customHeight="false" outlineLevel="0" collapsed="false">
      <c r="A48" s="0" t="n">
        <v>95</v>
      </c>
      <c r="B48" s="0" t="n">
        <v>19831510.2780832</v>
      </c>
      <c r="C48" s="0" t="n">
        <v>19094952.5992693</v>
      </c>
      <c r="D48" s="0" t="n">
        <v>65073119.0972011</v>
      </c>
      <c r="E48" s="0" t="n">
        <v>69170041.2017169</v>
      </c>
      <c r="F48" s="0" t="n">
        <v>0</v>
      </c>
      <c r="G48" s="0" t="n">
        <v>424425.248945863</v>
      </c>
      <c r="H48" s="0" t="n">
        <v>243478.6578179</v>
      </c>
      <c r="I48" s="0" t="n">
        <v>98076.8172144123</v>
      </c>
    </row>
    <row r="49" customFormat="false" ht="12.8" hidden="false" customHeight="false" outlineLevel="0" collapsed="false">
      <c r="A49" s="0" t="n">
        <v>96</v>
      </c>
      <c r="B49" s="0" t="n">
        <v>23246617.7668971</v>
      </c>
      <c r="C49" s="0" t="n">
        <v>22466880.6942897</v>
      </c>
      <c r="D49" s="0" t="n">
        <v>76189645.4292042</v>
      </c>
      <c r="E49" s="0" t="n">
        <v>70324557.5495294</v>
      </c>
      <c r="F49" s="0" t="n">
        <v>11720759.5915882</v>
      </c>
      <c r="G49" s="0" t="n">
        <v>451907.587656639</v>
      </c>
      <c r="H49" s="0" t="n">
        <v>259348.891984808</v>
      </c>
      <c r="I49" s="0" t="n">
        <v>97829.4185228144</v>
      </c>
    </row>
    <row r="50" customFormat="false" ht="12.8" hidden="false" customHeight="false" outlineLevel="0" collapsed="false">
      <c r="A50" s="0" t="n">
        <v>97</v>
      </c>
      <c r="B50" s="0" t="n">
        <v>20110611.5593659</v>
      </c>
      <c r="C50" s="0" t="n">
        <v>19336621.8468939</v>
      </c>
      <c r="D50" s="0" t="n">
        <v>65962972.2793656</v>
      </c>
      <c r="E50" s="0" t="n">
        <v>69959351.9888014</v>
      </c>
      <c r="F50" s="0" t="n">
        <v>0</v>
      </c>
      <c r="G50" s="0" t="n">
        <v>442704.907420108</v>
      </c>
      <c r="H50" s="0" t="n">
        <v>259183.101859466</v>
      </c>
      <c r="I50" s="0" t="n">
        <v>103002.43313205</v>
      </c>
    </row>
    <row r="51" customFormat="false" ht="12.8" hidden="false" customHeight="false" outlineLevel="0" collapsed="false">
      <c r="A51" s="0" t="n">
        <v>98</v>
      </c>
      <c r="B51" s="0" t="n">
        <v>23193658.0782647</v>
      </c>
      <c r="C51" s="0" t="n">
        <v>22407385.105978</v>
      </c>
      <c r="D51" s="0" t="n">
        <v>76071235.8816292</v>
      </c>
      <c r="E51" s="0" t="n">
        <v>70079856.5702912</v>
      </c>
      <c r="F51" s="0" t="n">
        <v>11679976.0950485</v>
      </c>
      <c r="G51" s="0" t="n">
        <v>451944.05976798</v>
      </c>
      <c r="H51" s="0" t="n">
        <v>263330.010325975</v>
      </c>
      <c r="I51" s="0" t="n">
        <v>101427.003132354</v>
      </c>
    </row>
    <row r="52" customFormat="false" ht="12.8" hidden="false" customHeight="false" outlineLevel="0" collapsed="false">
      <c r="A52" s="0" t="n">
        <v>99</v>
      </c>
      <c r="B52" s="0" t="n">
        <v>20422013.7073498</v>
      </c>
      <c r="C52" s="0" t="n">
        <v>19605061.268124</v>
      </c>
      <c r="D52" s="0" t="n">
        <v>66954390.6386118</v>
      </c>
      <c r="E52" s="0" t="n">
        <v>70854348.7243848</v>
      </c>
      <c r="F52" s="0" t="n">
        <v>0</v>
      </c>
      <c r="G52" s="0" t="n">
        <v>483302.02196694</v>
      </c>
      <c r="H52" s="0" t="n">
        <v>262234.50221335</v>
      </c>
      <c r="I52" s="0" t="n">
        <v>102022.735779284</v>
      </c>
    </row>
    <row r="53" customFormat="false" ht="12.8" hidden="false" customHeight="false" outlineLevel="0" collapsed="false">
      <c r="A53" s="0" t="n">
        <v>100</v>
      </c>
      <c r="B53" s="0" t="n">
        <v>23610600.5931841</v>
      </c>
      <c r="C53" s="0" t="n">
        <v>22758953.7794189</v>
      </c>
      <c r="D53" s="0" t="n">
        <v>77335725.227641</v>
      </c>
      <c r="E53" s="0" t="n">
        <v>71173778.3660673</v>
      </c>
      <c r="F53" s="0" t="n">
        <v>11862296.3943445</v>
      </c>
      <c r="G53" s="0" t="n">
        <v>503717.663369052</v>
      </c>
      <c r="H53" s="0" t="n">
        <v>274719.499085178</v>
      </c>
      <c r="I53" s="0" t="n">
        <v>104585.216158445</v>
      </c>
    </row>
    <row r="54" customFormat="false" ht="12.8" hidden="false" customHeight="false" outlineLevel="0" collapsed="false">
      <c r="A54" s="0" t="n">
        <v>101</v>
      </c>
      <c r="B54" s="0" t="n">
        <v>20616163.8533932</v>
      </c>
      <c r="C54" s="0" t="n">
        <v>19736289.4079836</v>
      </c>
      <c r="D54" s="0" t="n">
        <v>67434026.558252</v>
      </c>
      <c r="E54" s="0" t="n">
        <v>71355101.7391959</v>
      </c>
      <c r="F54" s="0" t="n">
        <v>0</v>
      </c>
      <c r="G54" s="0" t="n">
        <v>519749.159303703</v>
      </c>
      <c r="H54" s="0" t="n">
        <v>283694.679271385</v>
      </c>
      <c r="I54" s="0" t="n">
        <v>109186.581192227</v>
      </c>
    </row>
    <row r="55" customFormat="false" ht="12.8" hidden="false" customHeight="false" outlineLevel="0" collapsed="false">
      <c r="A55" s="0" t="n">
        <v>102</v>
      </c>
      <c r="B55" s="0" t="n">
        <v>23810786.8762094</v>
      </c>
      <c r="C55" s="0" t="n">
        <v>22910817.0508717</v>
      </c>
      <c r="D55" s="0" t="n">
        <v>77882815.1142479</v>
      </c>
      <c r="E55" s="0" t="n">
        <v>71604944.3575652</v>
      </c>
      <c r="F55" s="0" t="n">
        <v>11934157.3929275</v>
      </c>
      <c r="G55" s="0" t="n">
        <v>541204.32359886</v>
      </c>
      <c r="H55" s="0" t="n">
        <v>284062.950853284</v>
      </c>
      <c r="I55" s="0" t="n">
        <v>106717.929836473</v>
      </c>
    </row>
    <row r="56" customFormat="false" ht="12.8" hidden="false" customHeight="false" outlineLevel="0" collapsed="false">
      <c r="A56" s="0" t="n">
        <v>103</v>
      </c>
      <c r="B56" s="0" t="n">
        <v>20905358.2324619</v>
      </c>
      <c r="C56" s="0" t="n">
        <v>20022409.6368932</v>
      </c>
      <c r="D56" s="0" t="n">
        <v>68441589.7929889</v>
      </c>
      <c r="E56" s="0" t="n">
        <v>72346053.6988056</v>
      </c>
      <c r="F56" s="0" t="n">
        <v>0</v>
      </c>
      <c r="G56" s="0" t="n">
        <v>521281.671299504</v>
      </c>
      <c r="H56" s="0" t="n">
        <v>284803.702775957</v>
      </c>
      <c r="I56" s="0" t="n">
        <v>109804.60213318</v>
      </c>
    </row>
    <row r="57" customFormat="false" ht="12.8" hidden="false" customHeight="false" outlineLevel="0" collapsed="false">
      <c r="A57" s="0" t="n">
        <v>104</v>
      </c>
      <c r="B57" s="0" t="n">
        <v>24112599.3214852</v>
      </c>
      <c r="C57" s="0" t="n">
        <v>23205616.2534864</v>
      </c>
      <c r="D57" s="0" t="n">
        <v>78900114.710782</v>
      </c>
      <c r="E57" s="0" t="n">
        <v>72482471.6862869</v>
      </c>
      <c r="F57" s="0" t="n">
        <v>12080411.9477145</v>
      </c>
      <c r="G57" s="0" t="n">
        <v>540807.577919643</v>
      </c>
      <c r="H57" s="0" t="n">
        <v>290618.290658114</v>
      </c>
      <c r="I57" s="0" t="n">
        <v>107938.856315686</v>
      </c>
    </row>
    <row r="58" customFormat="false" ht="12.8" hidden="false" customHeight="false" outlineLevel="0" collapsed="false">
      <c r="A58" s="0" t="n">
        <v>105</v>
      </c>
      <c r="B58" s="0" t="n">
        <v>20986068.5225124</v>
      </c>
      <c r="C58" s="0" t="n">
        <v>20085415.2977293</v>
      </c>
      <c r="D58" s="0" t="n">
        <v>68723368.9617229</v>
      </c>
      <c r="E58" s="0" t="n">
        <v>72490617.9122798</v>
      </c>
      <c r="F58" s="0" t="n">
        <v>0</v>
      </c>
      <c r="G58" s="0" t="n">
        <v>544158.888829434</v>
      </c>
      <c r="H58" s="0" t="n">
        <v>282238.181557564</v>
      </c>
      <c r="I58" s="0" t="n">
        <v>106080.220565826</v>
      </c>
    </row>
    <row r="59" customFormat="false" ht="12.8" hidden="false" customHeight="false" outlineLevel="0" collapsed="false">
      <c r="A59" s="0" t="n">
        <v>106</v>
      </c>
      <c r="B59" s="0" t="n">
        <v>24162144.3584338</v>
      </c>
      <c r="C59" s="0" t="n">
        <v>23279028.2418529</v>
      </c>
      <c r="D59" s="0" t="n">
        <v>79185271.0199961</v>
      </c>
      <c r="E59" s="0" t="n">
        <v>72704351.9571421</v>
      </c>
      <c r="F59" s="0" t="n">
        <v>12117391.992857</v>
      </c>
      <c r="G59" s="0" t="n">
        <v>517295.934929856</v>
      </c>
      <c r="H59" s="0" t="n">
        <v>290542.699298158</v>
      </c>
      <c r="I59" s="0" t="n">
        <v>107539.260504212</v>
      </c>
    </row>
    <row r="60" customFormat="false" ht="12.8" hidden="false" customHeight="false" outlineLevel="0" collapsed="false">
      <c r="A60" s="0" t="n">
        <v>107</v>
      </c>
      <c r="B60" s="0" t="n">
        <v>21025079.5937555</v>
      </c>
      <c r="C60" s="0" t="n">
        <v>20141651.1105015</v>
      </c>
      <c r="D60" s="0" t="n">
        <v>68931238.6775012</v>
      </c>
      <c r="E60" s="0" t="n">
        <v>72638425.1888096</v>
      </c>
      <c r="F60" s="0" t="n">
        <v>0</v>
      </c>
      <c r="G60" s="0" t="n">
        <v>524089.405591982</v>
      </c>
      <c r="H60" s="0" t="n">
        <v>284326.819863461</v>
      </c>
      <c r="I60" s="0" t="n">
        <v>107160.368283695</v>
      </c>
    </row>
    <row r="61" customFormat="false" ht="12.8" hidden="false" customHeight="false" outlineLevel="0" collapsed="false">
      <c r="A61" s="0" t="n">
        <v>108</v>
      </c>
      <c r="B61" s="0" t="n">
        <v>24396618.3347486</v>
      </c>
      <c r="C61" s="0" t="n">
        <v>23496949.724198</v>
      </c>
      <c r="D61" s="0" t="n">
        <v>79928790.7400741</v>
      </c>
      <c r="E61" s="0" t="n">
        <v>73304531.6901429</v>
      </c>
      <c r="F61" s="0" t="n">
        <v>12217421.9483572</v>
      </c>
      <c r="G61" s="0" t="n">
        <v>525270.937688552</v>
      </c>
      <c r="H61" s="0" t="n">
        <v>297935.643340457</v>
      </c>
      <c r="I61" s="0" t="n">
        <v>109231.470745106</v>
      </c>
    </row>
    <row r="62" customFormat="false" ht="12.8" hidden="false" customHeight="false" outlineLevel="0" collapsed="false">
      <c r="A62" s="0" t="n">
        <v>109</v>
      </c>
      <c r="B62" s="0" t="n">
        <v>21269542.58046</v>
      </c>
      <c r="C62" s="0" t="n">
        <v>20372434.9170783</v>
      </c>
      <c r="D62" s="0" t="n">
        <v>69725853.4191699</v>
      </c>
      <c r="E62" s="0" t="n">
        <v>73410717.9636855</v>
      </c>
      <c r="F62" s="0" t="n">
        <v>0</v>
      </c>
      <c r="G62" s="0" t="n">
        <v>525326.87963383</v>
      </c>
      <c r="H62" s="0" t="n">
        <v>294456.271266772</v>
      </c>
      <c r="I62" s="0" t="n">
        <v>110463.589258706</v>
      </c>
    </row>
    <row r="63" customFormat="false" ht="12.8" hidden="false" customHeight="false" outlineLevel="0" collapsed="false">
      <c r="A63" s="0" t="n">
        <v>110</v>
      </c>
      <c r="B63" s="0" t="n">
        <v>24606876.6752365</v>
      </c>
      <c r="C63" s="0" t="n">
        <v>23689906.1325836</v>
      </c>
      <c r="D63" s="0" t="n">
        <v>80620318.2105011</v>
      </c>
      <c r="E63" s="0" t="n">
        <v>73878581.2931109</v>
      </c>
      <c r="F63" s="0" t="n">
        <v>12313096.8821851</v>
      </c>
      <c r="G63" s="0" t="n">
        <v>538575.090259773</v>
      </c>
      <c r="H63" s="0" t="n">
        <v>299561.479881437</v>
      </c>
      <c r="I63" s="0" t="n">
        <v>112619.960730964</v>
      </c>
    </row>
    <row r="64" customFormat="false" ht="12.8" hidden="false" customHeight="false" outlineLevel="0" collapsed="false">
      <c r="A64" s="0" t="n">
        <v>111</v>
      </c>
      <c r="B64" s="0" t="n">
        <v>21450015.301438</v>
      </c>
      <c r="C64" s="0" t="n">
        <v>20568756.7699555</v>
      </c>
      <c r="D64" s="0" t="n">
        <v>70408587.9960566</v>
      </c>
      <c r="E64" s="0" t="n">
        <v>74078168.906981</v>
      </c>
      <c r="F64" s="0" t="n">
        <v>0</v>
      </c>
      <c r="G64" s="0" t="n">
        <v>502091.435791226</v>
      </c>
      <c r="H64" s="0" t="n">
        <v>298699.46441095</v>
      </c>
      <c r="I64" s="0" t="n">
        <v>114953.758971954</v>
      </c>
    </row>
    <row r="65" customFormat="false" ht="12.8" hidden="false" customHeight="false" outlineLevel="0" collapsed="false">
      <c r="A65" s="0" t="n">
        <v>112</v>
      </c>
      <c r="B65" s="0" t="n">
        <v>24734725.6954012</v>
      </c>
      <c r="C65" s="0" t="n">
        <v>23800491.2087293</v>
      </c>
      <c r="D65" s="0" t="n">
        <v>81015323.1957943</v>
      </c>
      <c r="E65" s="0" t="n">
        <v>74164450.7690407</v>
      </c>
      <c r="F65" s="0" t="n">
        <v>12360741.7948401</v>
      </c>
      <c r="G65" s="0" t="n">
        <v>539029.260424684</v>
      </c>
      <c r="H65" s="0" t="n">
        <v>313130.467166355</v>
      </c>
      <c r="I65" s="0" t="n">
        <v>117249.655829851</v>
      </c>
    </row>
    <row r="66" customFormat="false" ht="12.8" hidden="false" customHeight="false" outlineLevel="0" collapsed="false">
      <c r="A66" s="0" t="n">
        <v>113</v>
      </c>
      <c r="B66" s="0" t="n">
        <v>21692460.1934986</v>
      </c>
      <c r="C66" s="0" t="n">
        <v>20806035.5407072</v>
      </c>
      <c r="D66" s="0" t="n">
        <v>71292301.0225494</v>
      </c>
      <c r="E66" s="0" t="n">
        <v>74891148.7375541</v>
      </c>
      <c r="F66" s="0" t="n">
        <v>0</v>
      </c>
      <c r="G66" s="0" t="n">
        <v>508386.387283916</v>
      </c>
      <c r="H66" s="0" t="n">
        <v>298219.739379116</v>
      </c>
      <c r="I66" s="0" t="n">
        <v>114026.465897596</v>
      </c>
    </row>
    <row r="67" customFormat="false" ht="12.8" hidden="false" customHeight="false" outlineLevel="0" collapsed="false">
      <c r="A67" s="0" t="n">
        <v>114</v>
      </c>
      <c r="B67" s="0" t="n">
        <v>25202464.5444572</v>
      </c>
      <c r="C67" s="0" t="n">
        <v>24255039.1299824</v>
      </c>
      <c r="D67" s="0" t="n">
        <v>82596330.4544432</v>
      </c>
      <c r="E67" s="0" t="n">
        <v>75574097.2425093</v>
      </c>
      <c r="F67" s="0" t="n">
        <v>12595682.8737516</v>
      </c>
      <c r="G67" s="0" t="n">
        <v>571285.333039185</v>
      </c>
      <c r="H67" s="0" t="n">
        <v>297348.117518174</v>
      </c>
      <c r="I67" s="0" t="n">
        <v>112559.948453472</v>
      </c>
    </row>
    <row r="68" customFormat="false" ht="12.8" hidden="false" customHeight="false" outlineLevel="0" collapsed="false">
      <c r="A68" s="0" t="n">
        <v>115</v>
      </c>
      <c r="B68" s="0" t="n">
        <v>21955491.0332161</v>
      </c>
      <c r="C68" s="0" t="n">
        <v>21072921.0910599</v>
      </c>
      <c r="D68" s="0" t="n">
        <v>72171798.3545074</v>
      </c>
      <c r="E68" s="0" t="n">
        <v>75776369.061249</v>
      </c>
      <c r="F68" s="0" t="n">
        <v>0</v>
      </c>
      <c r="G68" s="0" t="n">
        <v>503944.275140693</v>
      </c>
      <c r="H68" s="0" t="n">
        <v>298600.395923188</v>
      </c>
      <c r="I68" s="0" t="n">
        <v>114321.815846179</v>
      </c>
    </row>
    <row r="69" customFormat="false" ht="12.8" hidden="false" customHeight="false" outlineLevel="0" collapsed="false">
      <c r="A69" s="0" t="n">
        <v>116</v>
      </c>
      <c r="B69" s="0" t="n">
        <v>25429144.2523101</v>
      </c>
      <c r="C69" s="0" t="n">
        <v>24499322.2734879</v>
      </c>
      <c r="D69" s="0" t="n">
        <v>83371998.1579911</v>
      </c>
      <c r="E69" s="0" t="n">
        <v>76245222.4988665</v>
      </c>
      <c r="F69" s="0" t="n">
        <v>12707537.0831444</v>
      </c>
      <c r="G69" s="0" t="n">
        <v>548995.042053359</v>
      </c>
      <c r="H69" s="0" t="n">
        <v>302409.500290621</v>
      </c>
      <c r="I69" s="0" t="n">
        <v>112024.909254506</v>
      </c>
    </row>
    <row r="70" customFormat="false" ht="12.8" hidden="false" customHeight="false" outlineLevel="0" collapsed="false">
      <c r="A70" s="0" t="n">
        <v>117</v>
      </c>
      <c r="B70" s="0" t="n">
        <v>22164002.9726188</v>
      </c>
      <c r="C70" s="0" t="n">
        <v>21234848.5858999</v>
      </c>
      <c r="D70" s="0" t="n">
        <v>72701719.4025826</v>
      </c>
      <c r="E70" s="0" t="n">
        <v>76337704.9341048</v>
      </c>
      <c r="F70" s="0" t="n">
        <v>0</v>
      </c>
      <c r="G70" s="0" t="n">
        <v>551434.391499162</v>
      </c>
      <c r="H70" s="0" t="n">
        <v>299358.737941034</v>
      </c>
      <c r="I70" s="0" t="n">
        <v>111944.653255348</v>
      </c>
    </row>
    <row r="71" customFormat="false" ht="12.8" hidden="false" customHeight="false" outlineLevel="0" collapsed="false">
      <c r="A71" s="0" t="n">
        <v>118</v>
      </c>
      <c r="B71" s="0" t="n">
        <v>25497726.0498064</v>
      </c>
      <c r="C71" s="0" t="n">
        <v>24587878.7858908</v>
      </c>
      <c r="D71" s="0" t="n">
        <v>83711570.7327268</v>
      </c>
      <c r="E71" s="0" t="n">
        <v>76526028.6287036</v>
      </c>
      <c r="F71" s="0" t="n">
        <v>12754338.1047839</v>
      </c>
      <c r="G71" s="0" t="n">
        <v>532594.321418963</v>
      </c>
      <c r="H71" s="0" t="n">
        <v>299947.408613834</v>
      </c>
      <c r="I71" s="0" t="n">
        <v>110436.476975477</v>
      </c>
    </row>
    <row r="72" customFormat="false" ht="12.8" hidden="false" customHeight="false" outlineLevel="0" collapsed="false">
      <c r="A72" s="0" t="n">
        <v>119</v>
      </c>
      <c r="B72" s="0" t="n">
        <v>22215946.8981787</v>
      </c>
      <c r="C72" s="0" t="n">
        <v>21303993.2695402</v>
      </c>
      <c r="D72" s="0" t="n">
        <v>72955134.4091531</v>
      </c>
      <c r="E72" s="0" t="n">
        <v>76561525.7122436</v>
      </c>
      <c r="F72" s="0" t="n">
        <v>0</v>
      </c>
      <c r="G72" s="0" t="n">
        <v>535544.521405925</v>
      </c>
      <c r="H72" s="0" t="n">
        <v>299237.51739649</v>
      </c>
      <c r="I72" s="0" t="n">
        <v>110245.128337257</v>
      </c>
    </row>
    <row r="73" customFormat="false" ht="12.8" hidden="false" customHeight="false" outlineLevel="0" collapsed="false">
      <c r="A73" s="0" t="n">
        <v>120</v>
      </c>
      <c r="B73" s="0" t="n">
        <v>25478599.6899666</v>
      </c>
      <c r="C73" s="0" t="n">
        <v>24576081.8072023</v>
      </c>
      <c r="D73" s="0" t="n">
        <v>83666195.555121</v>
      </c>
      <c r="E73" s="0" t="n">
        <v>76448031.2096379</v>
      </c>
      <c r="F73" s="0" t="n">
        <v>12741338.5349397</v>
      </c>
      <c r="G73" s="0" t="n">
        <v>526581.378994851</v>
      </c>
      <c r="H73" s="0" t="n">
        <v>298262.796969322</v>
      </c>
      <c r="I73" s="0" t="n">
        <v>110962.438285893</v>
      </c>
    </row>
    <row r="74" customFormat="false" ht="12.8" hidden="false" customHeight="false" outlineLevel="0" collapsed="false">
      <c r="A74" s="0" t="n">
        <v>121</v>
      </c>
      <c r="B74" s="0" t="n">
        <v>22155091.2202129</v>
      </c>
      <c r="C74" s="0" t="n">
        <v>21249127.4347068</v>
      </c>
      <c r="D74" s="0" t="n">
        <v>72778002.8110077</v>
      </c>
      <c r="E74" s="0" t="n">
        <v>76265452.1125556</v>
      </c>
      <c r="F74" s="0" t="n">
        <v>0</v>
      </c>
      <c r="G74" s="0" t="n">
        <v>518526.89406529</v>
      </c>
      <c r="H74" s="0" t="n">
        <v>305787.067135359</v>
      </c>
      <c r="I74" s="0" t="n">
        <v>116642.606150684</v>
      </c>
    </row>
    <row r="75" customFormat="false" ht="12.8" hidden="false" customHeight="false" outlineLevel="0" collapsed="false">
      <c r="A75" s="0" t="n">
        <v>122</v>
      </c>
      <c r="B75" s="0" t="n">
        <v>25645363.7078765</v>
      </c>
      <c r="C75" s="0" t="n">
        <v>24726531.9774049</v>
      </c>
      <c r="D75" s="0" t="n">
        <v>84167118.7438353</v>
      </c>
      <c r="E75" s="0" t="n">
        <v>76861676.5189286</v>
      </c>
      <c r="F75" s="0" t="n">
        <v>12810279.4198214</v>
      </c>
      <c r="G75" s="0" t="n">
        <v>522539.58914094</v>
      </c>
      <c r="H75" s="0" t="n">
        <v>314500.16668463</v>
      </c>
      <c r="I75" s="0" t="n">
        <v>116845.678065672</v>
      </c>
    </row>
    <row r="76" customFormat="false" ht="12.8" hidden="false" customHeight="false" outlineLevel="0" collapsed="false">
      <c r="A76" s="0" t="n">
        <v>123</v>
      </c>
      <c r="B76" s="0" t="n">
        <v>22427186.6089353</v>
      </c>
      <c r="C76" s="0" t="n">
        <v>21497769.1053262</v>
      </c>
      <c r="D76" s="0" t="n">
        <v>73637115.3203919</v>
      </c>
      <c r="E76" s="0" t="n">
        <v>77153638.8654711</v>
      </c>
      <c r="F76" s="0" t="n">
        <v>0</v>
      </c>
      <c r="G76" s="0" t="n">
        <v>543933.315653952</v>
      </c>
      <c r="H76" s="0" t="n">
        <v>304344.974370105</v>
      </c>
      <c r="I76" s="0" t="n">
        <v>115913.162264319</v>
      </c>
    </row>
    <row r="77" customFormat="false" ht="12.8" hidden="false" customHeight="false" outlineLevel="0" collapsed="false">
      <c r="A77" s="0" t="n">
        <v>124</v>
      </c>
      <c r="B77" s="0" t="n">
        <v>25796899.4171459</v>
      </c>
      <c r="C77" s="0" t="n">
        <v>24837494.3750457</v>
      </c>
      <c r="D77" s="0" t="n">
        <v>84595750.9838618</v>
      </c>
      <c r="E77" s="0" t="n">
        <v>77195320.5492415</v>
      </c>
      <c r="F77" s="0" t="n">
        <v>12865886.7582069</v>
      </c>
      <c r="G77" s="0" t="n">
        <v>565879.86582748</v>
      </c>
      <c r="H77" s="0" t="n">
        <v>312034.493963585</v>
      </c>
      <c r="I77" s="0" t="n">
        <v>116415.260441572</v>
      </c>
    </row>
    <row r="78" customFormat="false" ht="12.8" hidden="false" customHeight="false" outlineLevel="0" collapsed="false">
      <c r="A78" s="0" t="n">
        <v>125</v>
      </c>
      <c r="B78" s="0" t="n">
        <v>22687087.1272829</v>
      </c>
      <c r="C78" s="0" t="n">
        <v>21771218.7960165</v>
      </c>
      <c r="D78" s="0" t="n">
        <v>74648695.37531</v>
      </c>
      <c r="E78" s="0" t="n">
        <v>78153706.2417372</v>
      </c>
      <c r="F78" s="0" t="n">
        <v>0</v>
      </c>
      <c r="G78" s="0" t="n">
        <v>533196.057675359</v>
      </c>
      <c r="H78" s="0" t="n">
        <v>303124.369708108</v>
      </c>
      <c r="I78" s="0" t="n">
        <v>113639.862689921</v>
      </c>
    </row>
    <row r="79" customFormat="false" ht="12.8" hidden="false" customHeight="false" outlineLevel="0" collapsed="false">
      <c r="A79" s="0" t="n">
        <v>126</v>
      </c>
      <c r="B79" s="0" t="n">
        <v>26190882.7168401</v>
      </c>
      <c r="C79" s="0" t="n">
        <v>25230324.5732421</v>
      </c>
      <c r="D79" s="0" t="n">
        <v>86005268.9830823</v>
      </c>
      <c r="E79" s="0" t="n">
        <v>78421808.6296536</v>
      </c>
      <c r="F79" s="0" t="n">
        <v>13070301.4382756</v>
      </c>
      <c r="G79" s="0" t="n">
        <v>576236.739501406</v>
      </c>
      <c r="H79" s="0" t="n">
        <v>305011.323732014</v>
      </c>
      <c r="I79" s="0" t="n">
        <v>113300.114806499</v>
      </c>
    </row>
    <row r="80" customFormat="false" ht="12.8" hidden="false" customHeight="false" outlineLevel="0" collapsed="false">
      <c r="A80" s="0" t="n">
        <v>127</v>
      </c>
      <c r="B80" s="0" t="n">
        <v>22918858.1821411</v>
      </c>
      <c r="C80" s="0" t="n">
        <v>21968982.3360692</v>
      </c>
      <c r="D80" s="0" t="n">
        <v>75363198.8869873</v>
      </c>
      <c r="E80" s="0" t="n">
        <v>78802586.5448695</v>
      </c>
      <c r="F80" s="0" t="n">
        <v>0</v>
      </c>
      <c r="G80" s="0" t="n">
        <v>566168.205874971</v>
      </c>
      <c r="H80" s="0" t="n">
        <v>304102.14689586</v>
      </c>
      <c r="I80" s="0" t="n">
        <v>113722.133287176</v>
      </c>
    </row>
    <row r="81" customFormat="false" ht="12.8" hidden="false" customHeight="false" outlineLevel="0" collapsed="false">
      <c r="A81" s="0" t="n">
        <v>128</v>
      </c>
      <c r="B81" s="0" t="n">
        <v>26404560.7266498</v>
      </c>
      <c r="C81" s="0" t="n">
        <v>25402910.4416175</v>
      </c>
      <c r="D81" s="0" t="n">
        <v>86630691.8325982</v>
      </c>
      <c r="E81" s="0" t="n">
        <v>78940496.7120252</v>
      </c>
      <c r="F81" s="0" t="n">
        <v>13156749.4520042</v>
      </c>
      <c r="G81" s="0" t="n">
        <v>601541.646557149</v>
      </c>
      <c r="H81" s="0" t="n">
        <v>318937.395258551</v>
      </c>
      <c r="I81" s="0" t="n">
        <v>115958.918880776</v>
      </c>
    </row>
    <row r="82" customFormat="false" ht="12.8" hidden="false" customHeight="false" outlineLevel="0" collapsed="false">
      <c r="A82" s="0" t="n">
        <v>129</v>
      </c>
      <c r="B82" s="0" t="n">
        <v>22935414.4157062</v>
      </c>
      <c r="C82" s="0" t="n">
        <v>21972579.3779928</v>
      </c>
      <c r="D82" s="0" t="n">
        <v>75395177.1380538</v>
      </c>
      <c r="E82" s="0" t="n">
        <v>78789825.7745763</v>
      </c>
      <c r="F82" s="0" t="n">
        <v>0</v>
      </c>
      <c r="G82" s="0" t="n">
        <v>570246.869656993</v>
      </c>
      <c r="H82" s="0" t="n">
        <v>311751.247985408</v>
      </c>
      <c r="I82" s="0" t="n">
        <v>115481.31438712</v>
      </c>
    </row>
    <row r="83" customFormat="false" ht="12.8" hidden="false" customHeight="false" outlineLevel="0" collapsed="false">
      <c r="A83" s="0" t="n">
        <v>130</v>
      </c>
      <c r="B83" s="0" t="n">
        <v>26466150.31489</v>
      </c>
      <c r="C83" s="0" t="n">
        <v>25539997.1616925</v>
      </c>
      <c r="D83" s="0" t="n">
        <v>87115191.1419205</v>
      </c>
      <c r="E83" s="0" t="n">
        <v>79344279.7504029</v>
      </c>
      <c r="F83" s="0" t="n">
        <v>13224046.6250672</v>
      </c>
      <c r="G83" s="0" t="n">
        <v>534401.709264264</v>
      </c>
      <c r="H83" s="0" t="n">
        <v>311913.422716996</v>
      </c>
      <c r="I83" s="0" t="n">
        <v>114054.316023215</v>
      </c>
    </row>
    <row r="84" customFormat="false" ht="12.8" hidden="false" customHeight="false" outlineLevel="0" collapsed="false">
      <c r="A84" s="0" t="n">
        <v>131</v>
      </c>
      <c r="B84" s="0" t="n">
        <v>23229929.80489</v>
      </c>
      <c r="C84" s="0" t="n">
        <v>22278838.3929565</v>
      </c>
      <c r="D84" s="0" t="n">
        <v>76484287.3085972</v>
      </c>
      <c r="E84" s="0" t="n">
        <v>79884110.4062524</v>
      </c>
      <c r="F84" s="0" t="n">
        <v>0</v>
      </c>
      <c r="G84" s="0" t="n">
        <v>546633.537341434</v>
      </c>
      <c r="H84" s="0" t="n">
        <v>321151.266804735</v>
      </c>
      <c r="I84" s="0" t="n">
        <v>119009.439696181</v>
      </c>
    </row>
    <row r="85" customFormat="false" ht="12.8" hidden="false" customHeight="false" outlineLevel="0" collapsed="false">
      <c r="A85" s="0" t="n">
        <v>132</v>
      </c>
      <c r="B85" s="0" t="n">
        <v>26922752.5125345</v>
      </c>
      <c r="C85" s="0" t="n">
        <v>25977768.3221784</v>
      </c>
      <c r="D85" s="0" t="n">
        <v>88673142.1955258</v>
      </c>
      <c r="E85" s="0" t="n">
        <v>80709526.1105783</v>
      </c>
      <c r="F85" s="0" t="n">
        <v>13451587.6850964</v>
      </c>
      <c r="G85" s="0" t="n">
        <v>552839.159542742</v>
      </c>
      <c r="H85" s="0" t="n">
        <v>312411.114885679</v>
      </c>
      <c r="I85" s="0" t="n">
        <v>113905.594182369</v>
      </c>
    </row>
    <row r="86" customFormat="false" ht="12.8" hidden="false" customHeight="false" outlineLevel="0" collapsed="false">
      <c r="A86" s="0" t="n">
        <v>133</v>
      </c>
      <c r="B86" s="0" t="n">
        <v>23672762.4214376</v>
      </c>
      <c r="C86" s="0" t="n">
        <v>22683561.3122292</v>
      </c>
      <c r="D86" s="0" t="n">
        <v>77907124.1054765</v>
      </c>
      <c r="E86" s="0" t="n">
        <v>81372583.710215</v>
      </c>
      <c r="F86" s="0" t="n">
        <v>0</v>
      </c>
      <c r="G86" s="0" t="n">
        <v>593497.115156836</v>
      </c>
      <c r="H86" s="0" t="n">
        <v>314474.716856856</v>
      </c>
      <c r="I86" s="0" t="n">
        <v>116041.824563836</v>
      </c>
    </row>
    <row r="87" customFormat="false" ht="12.8" hidden="false" customHeight="false" outlineLevel="0" collapsed="false">
      <c r="A87" s="0" t="n">
        <v>134</v>
      </c>
      <c r="B87" s="0" t="n">
        <v>27185972.7305046</v>
      </c>
      <c r="C87" s="0" t="n">
        <v>26229083.4922361</v>
      </c>
      <c r="D87" s="0" t="n">
        <v>89526125.2036255</v>
      </c>
      <c r="E87" s="0" t="n">
        <v>81463496.1315106</v>
      </c>
      <c r="F87" s="0" t="n">
        <v>13577249.3552518</v>
      </c>
      <c r="G87" s="0" t="n">
        <v>557259.630810062</v>
      </c>
      <c r="H87" s="0" t="n">
        <v>318686.630229006</v>
      </c>
      <c r="I87" s="0" t="n">
        <v>115632.824613417</v>
      </c>
    </row>
    <row r="88" customFormat="false" ht="12.8" hidden="false" customHeight="false" outlineLevel="0" collapsed="false">
      <c r="A88" s="0" t="n">
        <v>135</v>
      </c>
      <c r="B88" s="0" t="n">
        <v>23790186.1549227</v>
      </c>
      <c r="C88" s="0" t="n">
        <v>22848509.8371007</v>
      </c>
      <c r="D88" s="0" t="n">
        <v>78486250.4001005</v>
      </c>
      <c r="E88" s="0" t="n">
        <v>81888034.3723595</v>
      </c>
      <c r="F88" s="0" t="n">
        <v>0</v>
      </c>
      <c r="G88" s="0" t="n">
        <v>546617.516184827</v>
      </c>
      <c r="H88" s="0" t="n">
        <v>315221.584188641</v>
      </c>
      <c r="I88" s="0" t="n">
        <v>114053.167783572</v>
      </c>
    </row>
    <row r="89" customFormat="false" ht="12.8" hidden="false" customHeight="false" outlineLevel="0" collapsed="false">
      <c r="A89" s="0" t="n">
        <v>136</v>
      </c>
      <c r="B89" s="0" t="n">
        <v>27340012.071803</v>
      </c>
      <c r="C89" s="0" t="n">
        <v>26366981.2964956</v>
      </c>
      <c r="D89" s="0" t="n">
        <v>90005758.930398</v>
      </c>
      <c r="E89" s="0" t="n">
        <v>81832327.1072255</v>
      </c>
      <c r="F89" s="0" t="n">
        <v>13638721.1845376</v>
      </c>
      <c r="G89" s="0" t="n">
        <v>573338.708820627</v>
      </c>
      <c r="H89" s="0" t="n">
        <v>319591.492524232</v>
      </c>
      <c r="I89" s="0" t="n">
        <v>114429.391375065</v>
      </c>
    </row>
    <row r="90" customFormat="false" ht="12.8" hidden="false" customHeight="false" outlineLevel="0" collapsed="false">
      <c r="A90" s="0" t="n">
        <v>137</v>
      </c>
      <c r="B90" s="0" t="n">
        <v>23928210.4284158</v>
      </c>
      <c r="C90" s="0" t="n">
        <v>22980428.7860955</v>
      </c>
      <c r="D90" s="0" t="n">
        <v>78961540.7998553</v>
      </c>
      <c r="E90" s="0" t="n">
        <v>82319100.5867093</v>
      </c>
      <c r="F90" s="0" t="n">
        <v>0</v>
      </c>
      <c r="G90" s="0" t="n">
        <v>553968.975951626</v>
      </c>
      <c r="H90" s="0" t="n">
        <v>312985.474782753</v>
      </c>
      <c r="I90" s="0" t="n">
        <v>115467.416551331</v>
      </c>
    </row>
    <row r="91" customFormat="false" ht="12.8" hidden="false" customHeight="false" outlineLevel="0" collapsed="false">
      <c r="A91" s="0" t="n">
        <v>138</v>
      </c>
      <c r="B91" s="0" t="n">
        <v>27642911.4694358</v>
      </c>
      <c r="C91" s="0" t="n">
        <v>26691433.2680447</v>
      </c>
      <c r="D91" s="0" t="n">
        <v>91144329.6721322</v>
      </c>
      <c r="E91" s="0" t="n">
        <v>82841372.3992457</v>
      </c>
      <c r="F91" s="0" t="n">
        <v>13806895.3998743</v>
      </c>
      <c r="G91" s="0" t="n">
        <v>550244.644034907</v>
      </c>
      <c r="H91" s="0" t="n">
        <v>318746.584530427</v>
      </c>
      <c r="I91" s="0" t="n">
        <v>117838.53260826</v>
      </c>
    </row>
    <row r="92" customFormat="false" ht="12.8" hidden="false" customHeight="false" outlineLevel="0" collapsed="false">
      <c r="A92" s="0" t="n">
        <v>139</v>
      </c>
      <c r="B92" s="0" t="n">
        <v>24145471.8989621</v>
      </c>
      <c r="C92" s="0" t="n">
        <v>23186679.5197919</v>
      </c>
      <c r="D92" s="0" t="n">
        <v>79704465.7975636</v>
      </c>
      <c r="E92" s="0" t="n">
        <v>83084993.0663393</v>
      </c>
      <c r="F92" s="0" t="n">
        <v>0</v>
      </c>
      <c r="G92" s="0" t="n">
        <v>563577.248476942</v>
      </c>
      <c r="H92" s="0" t="n">
        <v>313642.384507104</v>
      </c>
      <c r="I92" s="0" t="n">
        <v>116532.494551766</v>
      </c>
    </row>
    <row r="93" customFormat="false" ht="12.8" hidden="false" customHeight="false" outlineLevel="0" collapsed="false">
      <c r="A93" s="0" t="n">
        <v>140</v>
      </c>
      <c r="B93" s="0" t="n">
        <v>27767150.3571556</v>
      </c>
      <c r="C93" s="0" t="n">
        <v>26830472.4154517</v>
      </c>
      <c r="D93" s="0" t="n">
        <v>91635481.5739575</v>
      </c>
      <c r="E93" s="0" t="n">
        <v>83307811.7713238</v>
      </c>
      <c r="F93" s="0" t="n">
        <v>13884635.2952206</v>
      </c>
      <c r="G93" s="0" t="n">
        <v>526126.605686434</v>
      </c>
      <c r="H93" s="0" t="n">
        <v>326611.466306646</v>
      </c>
      <c r="I93" s="0" t="n">
        <v>119914.099586823</v>
      </c>
    </row>
    <row r="94" customFormat="false" ht="12.8" hidden="false" customHeight="false" outlineLevel="0" collapsed="false">
      <c r="A94" s="0" t="n">
        <v>141</v>
      </c>
      <c r="B94" s="0" t="n">
        <v>24171721.6733526</v>
      </c>
      <c r="C94" s="0" t="n">
        <v>23222191.2130563</v>
      </c>
      <c r="D94" s="0" t="n">
        <v>79786856.8310091</v>
      </c>
      <c r="E94" s="0" t="n">
        <v>83151030.2262685</v>
      </c>
      <c r="F94" s="0" t="n">
        <v>0</v>
      </c>
      <c r="G94" s="0" t="n">
        <v>541988.060955205</v>
      </c>
      <c r="H94" s="0" t="n">
        <v>322787.31788493</v>
      </c>
      <c r="I94" s="0" t="n">
        <v>121078.687794642</v>
      </c>
    </row>
    <row r="95" customFormat="false" ht="12.8" hidden="false" customHeight="false" outlineLevel="0" collapsed="false">
      <c r="A95" s="0" t="n">
        <v>142</v>
      </c>
      <c r="B95" s="0" t="n">
        <v>27936761.8298537</v>
      </c>
      <c r="C95" s="0" t="n">
        <v>26940134.4666415</v>
      </c>
      <c r="D95" s="0" t="n">
        <v>91983622.8404707</v>
      </c>
      <c r="E95" s="0" t="n">
        <v>83551017.7829043</v>
      </c>
      <c r="F95" s="0" t="n">
        <v>13925169.630484</v>
      </c>
      <c r="G95" s="0" t="n">
        <v>587376.587078795</v>
      </c>
      <c r="H95" s="0" t="n">
        <v>325867.255214668</v>
      </c>
      <c r="I95" s="0" t="n">
        <v>119119.315598266</v>
      </c>
    </row>
    <row r="96" customFormat="false" ht="12.8" hidden="false" customHeight="false" outlineLevel="0" collapsed="false">
      <c r="A96" s="0" t="n">
        <v>143</v>
      </c>
      <c r="B96" s="0" t="n">
        <v>24335652.5830178</v>
      </c>
      <c r="C96" s="0" t="n">
        <v>23386817.8346574</v>
      </c>
      <c r="D96" s="0" t="n">
        <v>80378470.0109807</v>
      </c>
      <c r="E96" s="0" t="n">
        <v>83696103.2792663</v>
      </c>
      <c r="F96" s="0" t="n">
        <v>0</v>
      </c>
      <c r="G96" s="0" t="n">
        <v>539132.037148183</v>
      </c>
      <c r="H96" s="0" t="n">
        <v>324492.081194998</v>
      </c>
      <c r="I96" s="0" t="n">
        <v>121729.471453088</v>
      </c>
    </row>
    <row r="97" customFormat="false" ht="12.8" hidden="false" customHeight="false" outlineLevel="0" collapsed="false">
      <c r="A97" s="0" t="n">
        <v>144</v>
      </c>
      <c r="B97" s="0" t="n">
        <v>28230771.5520453</v>
      </c>
      <c r="C97" s="0" t="n">
        <v>27280201.6465729</v>
      </c>
      <c r="D97" s="0" t="n">
        <v>93196016.613789</v>
      </c>
      <c r="E97" s="0" t="n">
        <v>84616049.0896523</v>
      </c>
      <c r="F97" s="0" t="n">
        <v>14102674.8482754</v>
      </c>
      <c r="G97" s="0" t="n">
        <v>544393.413545545</v>
      </c>
      <c r="H97" s="0" t="n">
        <v>322465.536782311</v>
      </c>
      <c r="I97" s="0" t="n">
        <v>119587.07877784</v>
      </c>
    </row>
    <row r="98" customFormat="false" ht="12.8" hidden="false" customHeight="false" outlineLevel="0" collapsed="false">
      <c r="A98" s="0" t="n">
        <v>145</v>
      </c>
      <c r="B98" s="0" t="n">
        <v>24658650.6746762</v>
      </c>
      <c r="C98" s="0" t="n">
        <v>23681856.8807961</v>
      </c>
      <c r="D98" s="0" t="n">
        <v>81412716.1937041</v>
      </c>
      <c r="E98" s="0" t="n">
        <v>84740785.8588912</v>
      </c>
      <c r="F98" s="0" t="n">
        <v>0</v>
      </c>
      <c r="G98" s="0" t="n">
        <v>570188.472971157</v>
      </c>
      <c r="H98" s="0" t="n">
        <v>323302.214964543</v>
      </c>
      <c r="I98" s="0" t="n">
        <v>119004.437063382</v>
      </c>
    </row>
    <row r="99" customFormat="false" ht="12.8" hidden="false" customHeight="false" outlineLevel="0" collapsed="false">
      <c r="A99" s="0" t="n">
        <v>146</v>
      </c>
      <c r="B99" s="0" t="n">
        <v>28307215.0418525</v>
      </c>
      <c r="C99" s="0" t="n">
        <v>27313909.5469124</v>
      </c>
      <c r="D99" s="0" t="n">
        <v>93274349.035532</v>
      </c>
      <c r="E99" s="0" t="n">
        <v>84659773.5055919</v>
      </c>
      <c r="F99" s="0" t="n">
        <v>14109962.250932</v>
      </c>
      <c r="G99" s="0" t="n">
        <v>586684.434606832</v>
      </c>
      <c r="H99" s="0" t="n">
        <v>323099.148998709</v>
      </c>
      <c r="I99" s="0" t="n">
        <v>119317.016192246</v>
      </c>
    </row>
    <row r="100" customFormat="false" ht="12.8" hidden="false" customHeight="false" outlineLevel="0" collapsed="false">
      <c r="A100" s="0" t="n">
        <v>147</v>
      </c>
      <c r="B100" s="0" t="n">
        <v>24763795.5454897</v>
      </c>
      <c r="C100" s="0" t="n">
        <v>23810569.2586523</v>
      </c>
      <c r="D100" s="0" t="n">
        <v>81881492.7139356</v>
      </c>
      <c r="E100" s="0" t="n">
        <v>85157213.0889193</v>
      </c>
      <c r="F100" s="0" t="n">
        <v>0</v>
      </c>
      <c r="G100" s="0" t="n">
        <v>543380.431682314</v>
      </c>
      <c r="H100" s="0" t="n">
        <v>325987.436509192</v>
      </c>
      <c r="I100" s="0" t="n">
        <v>119797.740922593</v>
      </c>
    </row>
    <row r="101" customFormat="false" ht="12.8" hidden="false" customHeight="false" outlineLevel="0" collapsed="false">
      <c r="A101" s="0" t="n">
        <v>148</v>
      </c>
      <c r="B101" s="0" t="n">
        <v>28599135.8372372</v>
      </c>
      <c r="C101" s="0" t="n">
        <v>27598282.7210375</v>
      </c>
      <c r="D101" s="0" t="n">
        <v>94293354.4077083</v>
      </c>
      <c r="E101" s="0" t="n">
        <v>85546920.4690573</v>
      </c>
      <c r="F101" s="0" t="n">
        <v>14257820.0781762</v>
      </c>
      <c r="G101" s="0" t="n">
        <v>584806.447391552</v>
      </c>
      <c r="H101" s="0" t="n">
        <v>331153.72515574</v>
      </c>
      <c r="I101" s="0" t="n">
        <v>121275.633789107</v>
      </c>
    </row>
    <row r="102" customFormat="false" ht="12.8" hidden="false" customHeight="false" outlineLevel="0" collapsed="false">
      <c r="A102" s="0" t="n">
        <v>149</v>
      </c>
      <c r="B102" s="0" t="n">
        <v>24937641.0704047</v>
      </c>
      <c r="C102" s="0" t="n">
        <v>23962088.0358911</v>
      </c>
      <c r="D102" s="0" t="n">
        <v>82409578.2487864</v>
      </c>
      <c r="E102" s="0" t="n">
        <v>85755724.3719318</v>
      </c>
      <c r="F102" s="0" t="n">
        <v>0</v>
      </c>
      <c r="G102" s="0" t="n">
        <v>560922.03536725</v>
      </c>
      <c r="H102" s="0" t="n">
        <v>329656.114406629</v>
      </c>
      <c r="I102" s="0" t="n">
        <v>121392.69248531</v>
      </c>
    </row>
    <row r="103" customFormat="false" ht="12.8" hidden="false" customHeight="false" outlineLevel="0" collapsed="false">
      <c r="A103" s="0" t="n">
        <v>150</v>
      </c>
      <c r="B103" s="0" t="n">
        <v>28791976.8375297</v>
      </c>
      <c r="C103" s="0" t="n">
        <v>27801931.9965121</v>
      </c>
      <c r="D103" s="0" t="n">
        <v>95003174.388825</v>
      </c>
      <c r="E103" s="0" t="n">
        <v>86191439.3982053</v>
      </c>
      <c r="F103" s="0" t="n">
        <v>14365239.8997009</v>
      </c>
      <c r="G103" s="0" t="n">
        <v>580204.954044608</v>
      </c>
      <c r="H103" s="0" t="n">
        <v>325604.590852436</v>
      </c>
      <c r="I103" s="0" t="n">
        <v>120336.137315149</v>
      </c>
    </row>
    <row r="104" customFormat="false" ht="12.8" hidden="false" customHeight="false" outlineLevel="0" collapsed="false">
      <c r="A104" s="0" t="n">
        <v>151</v>
      </c>
      <c r="B104" s="0" t="n">
        <v>25132909.4231196</v>
      </c>
      <c r="C104" s="0" t="n">
        <v>24132397.9437393</v>
      </c>
      <c r="D104" s="0" t="n">
        <v>83010358.7937492</v>
      </c>
      <c r="E104" s="0" t="n">
        <v>86330395.4383022</v>
      </c>
      <c r="F104" s="0" t="n">
        <v>0</v>
      </c>
      <c r="G104" s="0" t="n">
        <v>590210.887765176</v>
      </c>
      <c r="H104" s="0" t="n">
        <v>326438.303475546</v>
      </c>
      <c r="I104" s="0" t="n">
        <v>119803.268770759</v>
      </c>
    </row>
    <row r="105" customFormat="false" ht="12.8" hidden="false" customHeight="false" outlineLevel="0" collapsed="false">
      <c r="A105" s="0" t="n">
        <v>152</v>
      </c>
      <c r="B105" s="0" t="n">
        <v>28834225.4756405</v>
      </c>
      <c r="C105" s="0" t="n">
        <v>27823748.8759278</v>
      </c>
      <c r="D105" s="0" t="n">
        <v>95131985.2036616</v>
      </c>
      <c r="E105" s="0" t="n">
        <v>86227529.4387714</v>
      </c>
      <c r="F105" s="0" t="n">
        <v>14371254.9064619</v>
      </c>
      <c r="G105" s="0" t="n">
        <v>589035.856012592</v>
      </c>
      <c r="H105" s="0" t="n">
        <v>334189.486005203</v>
      </c>
      <c r="I105" s="0" t="n">
        <v>124644.653849971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85937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219</v>
      </c>
      <c r="C1" s="0" t="s">
        <v>264</v>
      </c>
      <c r="D1" s="0" t="s">
        <v>265</v>
      </c>
      <c r="E1" s="0" t="s">
        <v>266</v>
      </c>
      <c r="F1" s="0" t="s">
        <v>267</v>
      </c>
      <c r="G1" s="0" t="s">
        <v>268</v>
      </c>
      <c r="H1" s="0" t="s">
        <v>269</v>
      </c>
      <c r="I1" s="0" t="s">
        <v>220</v>
      </c>
    </row>
    <row r="2" customFormat="false" ht="12.8" hidden="false" customHeight="false" outlineLevel="0" collapsed="false">
      <c r="A2" s="0" t="n">
        <v>49</v>
      </c>
      <c r="B2" s="0" t="n">
        <v>18043144.0904716</v>
      </c>
      <c r="C2" s="0" t="n">
        <v>17405506.2854731</v>
      </c>
      <c r="D2" s="0" t="n">
        <v>61542304.1459164</v>
      </c>
      <c r="E2" s="0" t="n">
        <v>61542304.1459164</v>
      </c>
      <c r="F2" s="0" t="n">
        <v>0</v>
      </c>
      <c r="G2" s="0" t="n">
        <v>364695.460487578</v>
      </c>
      <c r="H2" s="0" t="n">
        <v>179810.780266655</v>
      </c>
      <c r="I2" s="0" t="n">
        <v>133045.091777586</v>
      </c>
    </row>
    <row r="3" customFormat="false" ht="12.8" hidden="false" customHeight="false" outlineLevel="0" collapsed="false">
      <c r="A3" s="0" t="n">
        <v>50</v>
      </c>
      <c r="B3" s="0" t="n">
        <v>22277539.8995703</v>
      </c>
      <c r="C3" s="0" t="n">
        <v>21584807.9443124</v>
      </c>
      <c r="D3" s="0" t="n">
        <v>76314324.9548439</v>
      </c>
      <c r="E3" s="0" t="n">
        <v>65412278.5327233</v>
      </c>
      <c r="F3" s="0" t="n">
        <v>10902046.4221206</v>
      </c>
      <c r="G3" s="0" t="n">
        <v>421602.260497036</v>
      </c>
      <c r="H3" s="0" t="n">
        <v>173537.254977465</v>
      </c>
      <c r="I3" s="0" t="n">
        <v>139417.771119178</v>
      </c>
    </row>
    <row r="4" customFormat="false" ht="12.8" hidden="false" customHeight="false" outlineLevel="0" collapsed="false">
      <c r="A4" s="0" t="n">
        <v>51</v>
      </c>
      <c r="B4" s="0" t="n">
        <v>20171412.2166204</v>
      </c>
      <c r="C4" s="0" t="n">
        <v>19514908.9400945</v>
      </c>
      <c r="D4" s="0" t="n">
        <v>68983481.7043661</v>
      </c>
      <c r="E4" s="0" t="n">
        <v>68983481.7043661</v>
      </c>
      <c r="F4" s="0" t="n">
        <v>0</v>
      </c>
      <c r="G4" s="0" t="n">
        <v>384609.217745639</v>
      </c>
      <c r="H4" s="0" t="n">
        <v>170548.660329114</v>
      </c>
      <c r="I4" s="0" t="n">
        <v>144779.140644521</v>
      </c>
    </row>
    <row r="5" customFormat="false" ht="12.8" hidden="false" customHeight="false" outlineLevel="0" collapsed="false">
      <c r="A5" s="0" t="n">
        <v>52</v>
      </c>
      <c r="B5" s="0" t="n">
        <v>23528444.5402758</v>
      </c>
      <c r="C5" s="0" t="n">
        <v>22852455.6495537</v>
      </c>
      <c r="D5" s="0" t="n">
        <v>80791205.6838664</v>
      </c>
      <c r="E5" s="0" t="n">
        <v>69249604.8718855</v>
      </c>
      <c r="F5" s="0" t="n">
        <v>11541600.8119809</v>
      </c>
      <c r="G5" s="0" t="n">
        <v>411868.751808264</v>
      </c>
      <c r="H5" s="0" t="n">
        <v>162868.753854648</v>
      </c>
      <c r="I5" s="0" t="n">
        <v>144644.835798782</v>
      </c>
    </row>
    <row r="6" customFormat="false" ht="12.8" hidden="false" customHeight="false" outlineLevel="0" collapsed="false">
      <c r="A6" s="0" t="n">
        <v>53</v>
      </c>
      <c r="B6" s="0" t="n">
        <v>19153281.0629158</v>
      </c>
      <c r="C6" s="0" t="n">
        <v>18535204.4503069</v>
      </c>
      <c r="D6" s="0" t="n">
        <v>65547035.8377368</v>
      </c>
      <c r="E6" s="0" t="n">
        <v>65547035.8377368</v>
      </c>
      <c r="F6" s="0" t="n">
        <v>0</v>
      </c>
      <c r="G6" s="0" t="n">
        <v>379107.181250302</v>
      </c>
      <c r="H6" s="0" t="n">
        <v>141448.488340624</v>
      </c>
      <c r="I6" s="0" t="n">
        <v>139315.632882832</v>
      </c>
    </row>
    <row r="7" customFormat="false" ht="12.8" hidden="false" customHeight="false" outlineLevel="0" collapsed="false">
      <c r="A7" s="0" t="n">
        <v>54</v>
      </c>
      <c r="B7" s="0" t="n">
        <v>21857213.2641064</v>
      </c>
      <c r="C7" s="0" t="n">
        <v>21254973.6813816</v>
      </c>
      <c r="D7" s="0" t="n">
        <v>75103390.7153397</v>
      </c>
      <c r="E7" s="0" t="n">
        <v>64374334.8988626</v>
      </c>
      <c r="F7" s="0" t="n">
        <v>10729055.8164771</v>
      </c>
      <c r="G7" s="0" t="n">
        <v>384130.413372021</v>
      </c>
      <c r="H7" s="0" t="n">
        <v>123317.249522824</v>
      </c>
      <c r="I7" s="0" t="n">
        <v>135417.02832844</v>
      </c>
    </row>
    <row r="8" customFormat="false" ht="12.8" hidden="false" customHeight="false" outlineLevel="0" collapsed="false">
      <c r="A8" s="0" t="n">
        <v>55</v>
      </c>
      <c r="B8" s="0" t="n">
        <v>19215169.9458099</v>
      </c>
      <c r="C8" s="0" t="n">
        <v>18628180.2423709</v>
      </c>
      <c r="D8" s="0" t="n">
        <v>65830840.2204289</v>
      </c>
      <c r="E8" s="0" t="n">
        <v>65830840.2204289</v>
      </c>
      <c r="F8" s="0" t="n">
        <v>0</v>
      </c>
      <c r="G8" s="0" t="n">
        <v>370054.163794967</v>
      </c>
      <c r="H8" s="0" t="n">
        <v>116388.261381319</v>
      </c>
      <c r="I8" s="0" t="n">
        <v>143638.968946757</v>
      </c>
    </row>
    <row r="9" customFormat="false" ht="12.8" hidden="false" customHeight="false" outlineLevel="0" collapsed="false">
      <c r="A9" s="0" t="n">
        <v>56</v>
      </c>
      <c r="B9" s="0" t="n">
        <v>22585007.4703965</v>
      </c>
      <c r="C9" s="0" t="n">
        <v>21952588.5080313</v>
      </c>
      <c r="D9" s="0" t="n">
        <v>77594762.9305608</v>
      </c>
      <c r="E9" s="0" t="n">
        <v>66509796.7976235</v>
      </c>
      <c r="F9" s="0" t="n">
        <v>11084966.1329373</v>
      </c>
      <c r="G9" s="0" t="n">
        <v>418867.570650581</v>
      </c>
      <c r="H9" s="0" t="n">
        <v>112379.676577497</v>
      </c>
      <c r="I9" s="0" t="n">
        <v>144531.021624542</v>
      </c>
    </row>
    <row r="10" customFormat="false" ht="12.8" hidden="false" customHeight="false" outlineLevel="0" collapsed="false">
      <c r="A10" s="0" t="n">
        <v>57</v>
      </c>
      <c r="B10" s="0" t="n">
        <v>19533783.8584636</v>
      </c>
      <c r="C10" s="0" t="n">
        <v>18856350.4870442</v>
      </c>
      <c r="D10" s="0" t="n">
        <v>66663600.8016685</v>
      </c>
      <c r="E10" s="0" t="n">
        <v>66663600.8016685</v>
      </c>
      <c r="F10" s="0" t="n">
        <v>0</v>
      </c>
      <c r="G10" s="0" t="n">
        <v>352470.356320033</v>
      </c>
      <c r="H10" s="0" t="n">
        <v>239320.285491821</v>
      </c>
      <c r="I10" s="0" t="n">
        <v>122346.756582245</v>
      </c>
    </row>
    <row r="11" customFormat="false" ht="12.8" hidden="false" customHeight="false" outlineLevel="0" collapsed="false">
      <c r="A11" s="0" t="n">
        <v>58</v>
      </c>
      <c r="B11" s="0" t="n">
        <v>23184198.0928763</v>
      </c>
      <c r="C11" s="0" t="n">
        <v>22502728.8694427</v>
      </c>
      <c r="D11" s="0" t="n">
        <v>79568763.1096815</v>
      </c>
      <c r="E11" s="0" t="n">
        <v>68201796.9511556</v>
      </c>
      <c r="F11" s="0" t="n">
        <v>11366966.1585259</v>
      </c>
      <c r="G11" s="0" t="n">
        <v>357180.114727404</v>
      </c>
      <c r="H11" s="0" t="n">
        <v>233537.954811137</v>
      </c>
      <c r="I11" s="0" t="n">
        <v>129644.505564317</v>
      </c>
    </row>
    <row r="12" customFormat="false" ht="12.8" hidden="false" customHeight="false" outlineLevel="0" collapsed="false">
      <c r="A12" s="0" t="n">
        <v>59</v>
      </c>
      <c r="B12" s="0" t="n">
        <v>20542851.5621216</v>
      </c>
      <c r="C12" s="0" t="n">
        <v>19859905.1784969</v>
      </c>
      <c r="D12" s="0" t="n">
        <v>70211018.8174341</v>
      </c>
      <c r="E12" s="0" t="n">
        <v>70211018.8174341</v>
      </c>
      <c r="F12" s="0" t="n">
        <v>0</v>
      </c>
      <c r="G12" s="0" t="n">
        <v>351626.063081105</v>
      </c>
      <c r="H12" s="0" t="n">
        <v>234302.016710924</v>
      </c>
      <c r="I12" s="0" t="n">
        <v>138597.576903819</v>
      </c>
    </row>
    <row r="13" customFormat="false" ht="12.8" hidden="false" customHeight="false" outlineLevel="0" collapsed="false">
      <c r="A13" s="0" t="n">
        <v>60</v>
      </c>
      <c r="B13" s="0" t="n">
        <v>24252373.7599014</v>
      </c>
      <c r="C13" s="0" t="n">
        <v>23556085.1764092</v>
      </c>
      <c r="D13" s="0" t="n">
        <v>83167858.0389435</v>
      </c>
      <c r="E13" s="0" t="n">
        <v>71286735.4619515</v>
      </c>
      <c r="F13" s="0" t="n">
        <v>11881122.5769919</v>
      </c>
      <c r="G13" s="0" t="n">
        <v>372696.411100762</v>
      </c>
      <c r="H13" s="0" t="n">
        <v>225492.026773178</v>
      </c>
      <c r="I13" s="0" t="n">
        <v>140143.065168911</v>
      </c>
    </row>
    <row r="14" customFormat="false" ht="12.8" hidden="false" customHeight="false" outlineLevel="0" collapsed="false">
      <c r="A14" s="0" t="n">
        <v>61</v>
      </c>
      <c r="B14" s="0" t="n">
        <v>19363802.8731975</v>
      </c>
      <c r="C14" s="0" t="n">
        <v>18670841.0166333</v>
      </c>
      <c r="D14" s="0" t="n">
        <v>62590802.6432059</v>
      </c>
      <c r="E14" s="0" t="n">
        <v>70820906.7970745</v>
      </c>
      <c r="F14" s="0" t="n">
        <v>0</v>
      </c>
      <c r="G14" s="0" t="n">
        <v>350440.335628768</v>
      </c>
      <c r="H14" s="0" t="n">
        <v>255764.752266503</v>
      </c>
      <c r="I14" s="0" t="n">
        <v>123938.240955641</v>
      </c>
    </row>
    <row r="15" customFormat="false" ht="12.8" hidden="false" customHeight="false" outlineLevel="0" collapsed="false">
      <c r="A15" s="0" t="n">
        <v>62</v>
      </c>
      <c r="B15" s="0" t="n">
        <v>21991144.8761269</v>
      </c>
      <c r="C15" s="0" t="n">
        <v>21312057.4176784</v>
      </c>
      <c r="D15" s="0" t="n">
        <v>71418574.8103526</v>
      </c>
      <c r="E15" s="0" t="n">
        <v>69295066.1870075</v>
      </c>
      <c r="F15" s="0" t="n">
        <v>11549177.6978346</v>
      </c>
      <c r="G15" s="0" t="n">
        <v>349684.230180864</v>
      </c>
      <c r="H15" s="0" t="n">
        <v>239666.738849377</v>
      </c>
      <c r="I15" s="0" t="n">
        <v>128194.98488325</v>
      </c>
    </row>
    <row r="16" customFormat="false" ht="12.8" hidden="false" customHeight="false" outlineLevel="0" collapsed="false">
      <c r="A16" s="0" t="n">
        <v>63</v>
      </c>
      <c r="B16" s="0" t="n">
        <v>18235645.224442</v>
      </c>
      <c r="C16" s="0" t="n">
        <v>17614504.667947</v>
      </c>
      <c r="D16" s="0" t="n">
        <v>59281129.9217306</v>
      </c>
      <c r="E16" s="0" t="n">
        <v>66350999.5900199</v>
      </c>
      <c r="F16" s="0" t="n">
        <v>0</v>
      </c>
      <c r="G16" s="0" t="n">
        <v>324246.403842558</v>
      </c>
      <c r="H16" s="0" t="n">
        <v>216427.814889664</v>
      </c>
      <c r="I16" s="0" t="n">
        <v>114951.911089814</v>
      </c>
    </row>
    <row r="17" customFormat="false" ht="12.8" hidden="false" customHeight="false" outlineLevel="0" collapsed="false">
      <c r="A17" s="0" t="n">
        <v>64</v>
      </c>
      <c r="B17" s="0" t="n">
        <v>20080887.7929642</v>
      </c>
      <c r="C17" s="0" t="n">
        <v>19501748.0655984</v>
      </c>
      <c r="D17" s="0" t="n">
        <v>65645556.2071453</v>
      </c>
      <c r="E17" s="0" t="n">
        <v>63033393.5080475</v>
      </c>
      <c r="F17" s="0" t="n">
        <v>10505565.5846746</v>
      </c>
      <c r="G17" s="0" t="n">
        <v>295359.784554806</v>
      </c>
      <c r="H17" s="0" t="n">
        <v>204078.725928555</v>
      </c>
      <c r="I17" s="0" t="n">
        <v>113858.881260517</v>
      </c>
    </row>
    <row r="18" customFormat="false" ht="12.8" hidden="false" customHeight="false" outlineLevel="0" collapsed="false">
      <c r="A18" s="0" t="n">
        <v>65</v>
      </c>
      <c r="B18" s="0" t="n">
        <v>15939455.3253429</v>
      </c>
      <c r="C18" s="0" t="n">
        <v>15357245.5663204</v>
      </c>
      <c r="D18" s="0" t="n">
        <v>49080278.7911712</v>
      </c>
      <c r="E18" s="0" t="n">
        <v>62188419.3050693</v>
      </c>
      <c r="F18" s="0" t="n">
        <v>0</v>
      </c>
      <c r="G18" s="0" t="n">
        <v>305464.811761156</v>
      </c>
      <c r="H18" s="0" t="n">
        <v>200028.435130685</v>
      </c>
      <c r="I18" s="0" t="n">
        <v>109595.017329619</v>
      </c>
    </row>
    <row r="19" customFormat="false" ht="12.8" hidden="false" customHeight="false" outlineLevel="0" collapsed="false">
      <c r="A19" s="0" t="n">
        <v>66</v>
      </c>
      <c r="B19" s="0" t="n">
        <v>18843330.2723496</v>
      </c>
      <c r="C19" s="0" t="n">
        <v>18269428.3617258</v>
      </c>
      <c r="D19" s="0" t="n">
        <v>59036784.4281593</v>
      </c>
      <c r="E19" s="0" t="n">
        <v>62493873.9685375</v>
      </c>
      <c r="F19" s="0" t="n">
        <v>10415645.6614229</v>
      </c>
      <c r="G19" s="0" t="n">
        <v>299865.937763691</v>
      </c>
      <c r="H19" s="0" t="n">
        <v>198568.503396831</v>
      </c>
      <c r="I19" s="0" t="n">
        <v>107810.670661791</v>
      </c>
    </row>
    <row r="20" customFormat="false" ht="12.8" hidden="false" customHeight="false" outlineLevel="0" collapsed="false">
      <c r="A20" s="0" t="n">
        <v>67</v>
      </c>
      <c r="B20" s="0" t="n">
        <v>15786819.5136424</v>
      </c>
      <c r="C20" s="0" t="n">
        <v>15165167.767607</v>
      </c>
      <c r="D20" s="0" t="n">
        <v>49205364.942853</v>
      </c>
      <c r="E20" s="0" t="n">
        <v>60159533.455584</v>
      </c>
      <c r="F20" s="0" t="n">
        <v>0</v>
      </c>
      <c r="G20" s="0" t="n">
        <v>335910.235010654</v>
      </c>
      <c r="H20" s="0" t="n">
        <v>208209.967682039</v>
      </c>
      <c r="I20" s="0" t="n">
        <v>110759.347632462</v>
      </c>
    </row>
    <row r="21" customFormat="false" ht="12.8" hidden="false" customHeight="false" outlineLevel="0" collapsed="false">
      <c r="A21" s="0" t="n">
        <v>68</v>
      </c>
      <c r="B21" s="0" t="n">
        <v>17918583.0811978</v>
      </c>
      <c r="C21" s="0" t="n">
        <v>17277306.8016746</v>
      </c>
      <c r="D21" s="0" t="n">
        <v>56556860.8841599</v>
      </c>
      <c r="E21" s="0" t="n">
        <v>58136644.9832002</v>
      </c>
      <c r="F21" s="0" t="n">
        <v>9689440.83053337</v>
      </c>
      <c r="G21" s="0" t="n">
        <v>362133.292908064</v>
      </c>
      <c r="H21" s="0" t="n">
        <v>203390.01237938</v>
      </c>
      <c r="I21" s="0" t="n">
        <v>108218.534622524</v>
      </c>
    </row>
    <row r="22" customFormat="false" ht="12.8" hidden="false" customHeight="false" outlineLevel="0" collapsed="false">
      <c r="A22" s="0" t="n">
        <v>69</v>
      </c>
      <c r="B22" s="0" t="n">
        <v>16434811.9879364</v>
      </c>
      <c r="C22" s="0" t="n">
        <v>15807385.658089</v>
      </c>
      <c r="D22" s="0" t="n">
        <v>51729296.5598978</v>
      </c>
      <c r="E22" s="0" t="n">
        <v>61104655.1626774</v>
      </c>
      <c r="F22" s="0" t="n">
        <v>0</v>
      </c>
      <c r="G22" s="0" t="n">
        <v>340170.104779575</v>
      </c>
      <c r="H22" s="0" t="n">
        <v>207299.45260985</v>
      </c>
      <c r="I22" s="0" t="n">
        <v>114223.960654247</v>
      </c>
    </row>
    <row r="23" customFormat="false" ht="12.8" hidden="false" customHeight="false" outlineLevel="0" collapsed="false">
      <c r="A23" s="0" t="n">
        <v>70</v>
      </c>
      <c r="B23" s="0" t="n">
        <v>18373902.9497875</v>
      </c>
      <c r="C23" s="0" t="n">
        <v>17780232.0956408</v>
      </c>
      <c r="D23" s="0" t="n">
        <v>58340675.6598262</v>
      </c>
      <c r="E23" s="0" t="n">
        <v>58668905.4925863</v>
      </c>
      <c r="F23" s="0" t="n">
        <v>9778150.91543105</v>
      </c>
      <c r="G23" s="0" t="n">
        <v>336260.649620201</v>
      </c>
      <c r="H23" s="0" t="n">
        <v>199159.097992466</v>
      </c>
      <c r="I23" s="0" t="n">
        <v>83215.8664771378</v>
      </c>
    </row>
    <row r="24" customFormat="false" ht="12.8" hidden="false" customHeight="false" outlineLevel="0" collapsed="false">
      <c r="A24" s="0" t="n">
        <v>71</v>
      </c>
      <c r="B24" s="0" t="n">
        <v>15655381.6159639</v>
      </c>
      <c r="C24" s="0" t="n">
        <v>15030155.9050472</v>
      </c>
      <c r="D24" s="0" t="n">
        <v>49461118.423773</v>
      </c>
      <c r="E24" s="0" t="n">
        <v>57480211.9009685</v>
      </c>
      <c r="F24" s="0" t="n">
        <v>0</v>
      </c>
      <c r="G24" s="0" t="n">
        <v>363001.597225273</v>
      </c>
      <c r="H24" s="0" t="n">
        <v>203015.358322382</v>
      </c>
      <c r="I24" s="0" t="n">
        <v>84583.9362415246</v>
      </c>
    </row>
    <row r="25" customFormat="false" ht="12.8" hidden="false" customHeight="false" outlineLevel="0" collapsed="false">
      <c r="A25" s="0" t="n">
        <v>72</v>
      </c>
      <c r="B25" s="0" t="n">
        <v>18961841.12094</v>
      </c>
      <c r="C25" s="0" t="n">
        <v>18349483.0618215</v>
      </c>
      <c r="D25" s="0" t="n">
        <v>60546321.967969</v>
      </c>
      <c r="E25" s="0" t="n">
        <v>59948633.5181697</v>
      </c>
      <c r="F25" s="0" t="n">
        <v>9991438.91969496</v>
      </c>
      <c r="G25" s="0" t="n">
        <v>346587.980077054</v>
      </c>
      <c r="H25" s="0" t="n">
        <v>201526.109155521</v>
      </c>
      <c r="I25" s="0" t="n">
        <v>91777.0998370785</v>
      </c>
    </row>
    <row r="26" customFormat="false" ht="12.8" hidden="false" customHeight="false" outlineLevel="0" collapsed="false">
      <c r="A26" s="0" t="n">
        <v>73</v>
      </c>
      <c r="B26" s="0" t="n">
        <v>16951755.4251666</v>
      </c>
      <c r="C26" s="0" t="n">
        <v>16337014.729915</v>
      </c>
      <c r="D26" s="0" t="n">
        <v>54207951.4361316</v>
      </c>
      <c r="E26" s="0" t="n">
        <v>61786747.1614168</v>
      </c>
      <c r="F26" s="0" t="n">
        <v>0</v>
      </c>
      <c r="G26" s="0" t="n">
        <v>334230.581042823</v>
      </c>
      <c r="H26" s="0" t="n">
        <v>209851.760768091</v>
      </c>
      <c r="I26" s="0" t="n">
        <v>100940.504915162</v>
      </c>
    </row>
    <row r="27" customFormat="false" ht="12.8" hidden="false" customHeight="false" outlineLevel="0" collapsed="false">
      <c r="A27" s="0" t="n">
        <v>74</v>
      </c>
      <c r="B27" s="0" t="n">
        <v>20256584.804295</v>
      </c>
      <c r="C27" s="0" t="n">
        <v>19644147.2800959</v>
      </c>
      <c r="D27" s="0" t="n">
        <v>65253899.2499377</v>
      </c>
      <c r="E27" s="0" t="n">
        <v>63618830.3439554</v>
      </c>
      <c r="F27" s="0" t="n">
        <v>10603138.3906592</v>
      </c>
      <c r="G27" s="0" t="n">
        <v>336079.502523561</v>
      </c>
      <c r="H27" s="0" t="n">
        <v>206417.733327757</v>
      </c>
      <c r="I27" s="0" t="n">
        <v>99914.6976397891</v>
      </c>
    </row>
    <row r="28" customFormat="false" ht="12.8" hidden="false" customHeight="false" outlineLevel="0" collapsed="false">
      <c r="A28" s="0" t="n">
        <v>75</v>
      </c>
      <c r="B28" s="0" t="n">
        <v>18081268.0582278</v>
      </c>
      <c r="C28" s="0" t="n">
        <v>17489836.0002251</v>
      </c>
      <c r="D28" s="0" t="n">
        <v>58321034.5271143</v>
      </c>
      <c r="E28" s="0" t="n">
        <v>65609036.8312668</v>
      </c>
      <c r="F28" s="0" t="n">
        <v>0</v>
      </c>
      <c r="G28" s="0" t="n">
        <v>319144.317535116</v>
      </c>
      <c r="H28" s="0" t="n">
        <v>198490.27968233</v>
      </c>
      <c r="I28" s="0" t="n">
        <v>105424.943978925</v>
      </c>
    </row>
    <row r="29" customFormat="false" ht="12.8" hidden="false" customHeight="false" outlineLevel="0" collapsed="false">
      <c r="A29" s="0" t="n">
        <v>76</v>
      </c>
      <c r="B29" s="0" t="n">
        <v>21786609.5178528</v>
      </c>
      <c r="C29" s="0" t="n">
        <v>21099443.5253393</v>
      </c>
      <c r="D29" s="0" t="n">
        <v>70405438.8566779</v>
      </c>
      <c r="E29" s="0" t="n">
        <v>67804390.1221635</v>
      </c>
      <c r="F29" s="0" t="n">
        <v>11300731.6870272</v>
      </c>
      <c r="G29" s="0" t="n">
        <v>394835.830700453</v>
      </c>
      <c r="H29" s="0" t="n">
        <v>220811.444361844</v>
      </c>
      <c r="I29" s="0" t="n">
        <v>102169.596358905</v>
      </c>
    </row>
    <row r="30" customFormat="false" ht="12.8" hidden="false" customHeight="false" outlineLevel="0" collapsed="false">
      <c r="A30" s="0" t="n">
        <v>77</v>
      </c>
      <c r="B30" s="0" t="n">
        <v>19236110.2386017</v>
      </c>
      <c r="C30" s="0" t="n">
        <v>18551473.6759439</v>
      </c>
      <c r="D30" s="0" t="n">
        <v>62199861.5467963</v>
      </c>
      <c r="E30" s="0" t="n">
        <v>69052503.608499</v>
      </c>
      <c r="F30" s="0" t="n">
        <v>0</v>
      </c>
      <c r="G30" s="0" t="n">
        <v>387195.49692067</v>
      </c>
      <c r="H30" s="0" t="n">
        <v>220083.067845518</v>
      </c>
      <c r="I30" s="0" t="n">
        <v>110511.425559472</v>
      </c>
    </row>
    <row r="31" customFormat="false" ht="12.8" hidden="false" customHeight="false" outlineLevel="0" collapsed="false">
      <c r="A31" s="0" t="n">
        <v>78</v>
      </c>
      <c r="B31" s="0" t="n">
        <v>23062450.4262492</v>
      </c>
      <c r="C31" s="0" t="n">
        <v>22304324.6001916</v>
      </c>
      <c r="D31" s="0" t="n">
        <v>74757390.5294476</v>
      </c>
      <c r="E31" s="0" t="n">
        <v>71261243.3326953</v>
      </c>
      <c r="F31" s="0" t="n">
        <v>11876873.8887825</v>
      </c>
      <c r="G31" s="0" t="n">
        <v>440450.383953039</v>
      </c>
      <c r="H31" s="0" t="n">
        <v>242920.810796423</v>
      </c>
      <c r="I31" s="0" t="n">
        <v>106792.330440234</v>
      </c>
    </row>
    <row r="32" customFormat="false" ht="12.8" hidden="false" customHeight="false" outlineLevel="0" collapsed="false">
      <c r="A32" s="0" t="n">
        <v>79</v>
      </c>
      <c r="B32" s="0" t="n">
        <v>20312573.9241469</v>
      </c>
      <c r="C32" s="0" t="n">
        <v>19570596.6363197</v>
      </c>
      <c r="D32" s="0" t="n">
        <v>65930686.4238005</v>
      </c>
      <c r="E32" s="0" t="n">
        <v>72376309.5501077</v>
      </c>
      <c r="F32" s="0" t="n">
        <v>0</v>
      </c>
      <c r="G32" s="0" t="n">
        <v>428287.881992304</v>
      </c>
      <c r="H32" s="0" t="n">
        <v>236935.418490554</v>
      </c>
      <c r="I32" s="0" t="n">
        <v>109648.553349172</v>
      </c>
    </row>
    <row r="33" customFormat="false" ht="12.8" hidden="false" customHeight="false" outlineLevel="0" collapsed="false">
      <c r="A33" s="0" t="n">
        <v>80</v>
      </c>
      <c r="B33" s="0" t="n">
        <v>23731737.250468</v>
      </c>
      <c r="C33" s="0" t="n">
        <v>22947538.3542244</v>
      </c>
      <c r="D33" s="0" t="n">
        <v>77161394.0244471</v>
      </c>
      <c r="E33" s="0" t="n">
        <v>73008943.2776446</v>
      </c>
      <c r="F33" s="0" t="n">
        <v>12168157.2129408</v>
      </c>
      <c r="G33" s="0" t="n">
        <v>451177.389315598</v>
      </c>
      <c r="H33" s="0" t="n">
        <v>256965.490302785</v>
      </c>
      <c r="I33" s="0" t="n">
        <v>108651.452321706</v>
      </c>
    </row>
    <row r="34" customFormat="false" ht="12.8" hidden="false" customHeight="false" outlineLevel="0" collapsed="false">
      <c r="A34" s="0" t="n">
        <v>81</v>
      </c>
      <c r="B34" s="0" t="n">
        <v>20850154.4480664</v>
      </c>
      <c r="C34" s="0" t="n">
        <v>20075098.0673433</v>
      </c>
      <c r="D34" s="0" t="n">
        <v>67821986.0690661</v>
      </c>
      <c r="E34" s="0" t="n">
        <v>73980347.8436463</v>
      </c>
      <c r="F34" s="0" t="n">
        <v>0</v>
      </c>
      <c r="G34" s="0" t="n">
        <v>445795.123624209</v>
      </c>
      <c r="H34" s="0" t="n">
        <v>251266.36110707</v>
      </c>
      <c r="I34" s="0" t="n">
        <v>111421.279988281</v>
      </c>
    </row>
    <row r="35" customFormat="false" ht="12.8" hidden="false" customHeight="false" outlineLevel="0" collapsed="false">
      <c r="A35" s="0" t="n">
        <v>82</v>
      </c>
      <c r="B35" s="0" t="n">
        <v>24491196.7743044</v>
      </c>
      <c r="C35" s="0" t="n">
        <v>23677255.0318337</v>
      </c>
      <c r="D35" s="0" t="n">
        <v>79773188.4186231</v>
      </c>
      <c r="E35" s="0" t="n">
        <v>75123873.2474689</v>
      </c>
      <c r="F35" s="0" t="n">
        <v>12520645.5412448</v>
      </c>
      <c r="G35" s="0" t="n">
        <v>467612.257291579</v>
      </c>
      <c r="H35" s="0" t="n">
        <v>268546.269158534</v>
      </c>
      <c r="I35" s="0" t="n">
        <v>111118.880029357</v>
      </c>
    </row>
    <row r="36" customFormat="false" ht="12.8" hidden="false" customHeight="false" outlineLevel="0" collapsed="false">
      <c r="A36" s="0" t="n">
        <v>83</v>
      </c>
      <c r="B36" s="0" t="n">
        <v>21549644.4037168</v>
      </c>
      <c r="C36" s="0" t="n">
        <v>20769109.9913911</v>
      </c>
      <c r="D36" s="0" t="n">
        <v>70324753.5845195</v>
      </c>
      <c r="E36" s="0" t="n">
        <v>76323290.9878714</v>
      </c>
      <c r="F36" s="0" t="n">
        <v>0</v>
      </c>
      <c r="G36" s="0" t="n">
        <v>440877.040136166</v>
      </c>
      <c r="H36" s="0" t="n">
        <v>259290.954444435</v>
      </c>
      <c r="I36" s="0" t="n">
        <v>114809.168207338</v>
      </c>
    </row>
    <row r="37" customFormat="false" ht="12.8" hidden="false" customHeight="false" outlineLevel="0" collapsed="false">
      <c r="A37" s="0" t="n">
        <v>84</v>
      </c>
      <c r="B37" s="0" t="n">
        <v>25219921.7787385</v>
      </c>
      <c r="C37" s="0" t="n">
        <v>24406558.114253</v>
      </c>
      <c r="D37" s="0" t="n">
        <v>82373601.6068714</v>
      </c>
      <c r="E37" s="0" t="n">
        <v>77268210.7104538</v>
      </c>
      <c r="F37" s="0" t="n">
        <v>12878035.118409</v>
      </c>
      <c r="G37" s="0" t="n">
        <v>470179.386343722</v>
      </c>
      <c r="H37" s="0" t="n">
        <v>267264.461092928</v>
      </c>
      <c r="I37" s="0" t="n">
        <v>108456.881498322</v>
      </c>
    </row>
    <row r="38" customFormat="false" ht="12.8" hidden="false" customHeight="false" outlineLevel="0" collapsed="false">
      <c r="A38" s="0" t="n">
        <v>85</v>
      </c>
      <c r="B38" s="0" t="n">
        <v>22135547.2576689</v>
      </c>
      <c r="C38" s="0" t="n">
        <v>21356133.0472754</v>
      </c>
      <c r="D38" s="0" t="n">
        <v>72458375.5473129</v>
      </c>
      <c r="E38" s="0" t="n">
        <v>78228491.3727272</v>
      </c>
      <c r="F38" s="0" t="n">
        <v>0</v>
      </c>
      <c r="G38" s="0" t="n">
        <v>445682.867850084</v>
      </c>
      <c r="H38" s="0" t="n">
        <v>257747.031714303</v>
      </c>
      <c r="I38" s="0" t="n">
        <v>108549.015470215</v>
      </c>
    </row>
    <row r="39" customFormat="false" ht="12.8" hidden="false" customHeight="false" outlineLevel="0" collapsed="false">
      <c r="A39" s="0" t="n">
        <v>86</v>
      </c>
      <c r="B39" s="0" t="n">
        <v>25856543.643738</v>
      </c>
      <c r="C39" s="0" t="n">
        <v>25002232.8978391</v>
      </c>
      <c r="D39" s="0" t="n">
        <v>84508363.3892422</v>
      </c>
      <c r="E39" s="0" t="n">
        <v>78989611.4880217</v>
      </c>
      <c r="F39" s="0" t="n">
        <v>13164935.2480036</v>
      </c>
      <c r="G39" s="0" t="n">
        <v>500281.949206859</v>
      </c>
      <c r="H39" s="0" t="n">
        <v>276856.080787967</v>
      </c>
      <c r="I39" s="0" t="n">
        <v>110246.737005779</v>
      </c>
    </row>
    <row r="40" customFormat="false" ht="12.8" hidden="false" customHeight="false" outlineLevel="0" collapsed="false">
      <c r="A40" s="0" t="n">
        <v>87</v>
      </c>
      <c r="B40" s="0" t="n">
        <v>22496494.6526861</v>
      </c>
      <c r="C40" s="0" t="n">
        <v>21617992.9071931</v>
      </c>
      <c r="D40" s="0" t="n">
        <v>73442512.5717242</v>
      </c>
      <c r="E40" s="0" t="n">
        <v>79026155.5245391</v>
      </c>
      <c r="F40" s="0" t="n">
        <v>0</v>
      </c>
      <c r="G40" s="0" t="n">
        <v>535048.950575847</v>
      </c>
      <c r="H40" s="0" t="n">
        <v>265935.366111492</v>
      </c>
      <c r="I40" s="0" t="n">
        <v>110739.184008079</v>
      </c>
    </row>
    <row r="41" customFormat="false" ht="12.8" hidden="false" customHeight="false" outlineLevel="0" collapsed="false">
      <c r="A41" s="0" t="n">
        <v>88</v>
      </c>
      <c r="B41" s="0" t="n">
        <v>26234290.0547534</v>
      </c>
      <c r="C41" s="0" t="n">
        <v>25333598.6496779</v>
      </c>
      <c r="D41" s="0" t="n">
        <v>85747891.6529799</v>
      </c>
      <c r="E41" s="0" t="n">
        <v>79864034.5087302</v>
      </c>
      <c r="F41" s="0" t="n">
        <v>13310672.4181217</v>
      </c>
      <c r="G41" s="0" t="n">
        <v>526658.755753263</v>
      </c>
      <c r="H41" s="0" t="n">
        <v>294842.989638346</v>
      </c>
      <c r="I41" s="0" t="n">
        <v>113128.085262748</v>
      </c>
    </row>
    <row r="42" customFormat="false" ht="12.8" hidden="false" customHeight="false" outlineLevel="0" collapsed="false">
      <c r="A42" s="0" t="n">
        <v>89</v>
      </c>
      <c r="B42" s="0" t="n">
        <v>23051920.3379954</v>
      </c>
      <c r="C42" s="0" t="n">
        <v>22165886.1497014</v>
      </c>
      <c r="D42" s="0" t="n">
        <v>75425864.8192384</v>
      </c>
      <c r="E42" s="0" t="n">
        <v>80820783.2264136</v>
      </c>
      <c r="F42" s="0" t="n">
        <v>0</v>
      </c>
      <c r="G42" s="0" t="n">
        <v>520153.879720257</v>
      </c>
      <c r="H42" s="0" t="n">
        <v>286005.894146992</v>
      </c>
      <c r="I42" s="0" t="n">
        <v>114106.306323923</v>
      </c>
    </row>
    <row r="43" customFormat="false" ht="12.8" hidden="false" customHeight="false" outlineLevel="0" collapsed="false">
      <c r="A43" s="0" t="n">
        <v>90</v>
      </c>
      <c r="B43" s="0" t="n">
        <v>26843974.5067946</v>
      </c>
      <c r="C43" s="0" t="n">
        <v>25979894.0320232</v>
      </c>
      <c r="D43" s="0" t="n">
        <v>88025449.4494964</v>
      </c>
      <c r="E43" s="0" t="n">
        <v>81749637.0409728</v>
      </c>
      <c r="F43" s="0" t="n">
        <v>13624939.5068288</v>
      </c>
      <c r="G43" s="0" t="n">
        <v>484101.094614308</v>
      </c>
      <c r="H43" s="0" t="n">
        <v>300128.521973133</v>
      </c>
      <c r="I43" s="0" t="n">
        <v>114072.654548429</v>
      </c>
    </row>
    <row r="44" customFormat="false" ht="12.8" hidden="false" customHeight="false" outlineLevel="0" collapsed="false">
      <c r="A44" s="0" t="n">
        <v>91</v>
      </c>
      <c r="B44" s="0" t="n">
        <v>23604120.5983291</v>
      </c>
      <c r="C44" s="0" t="n">
        <v>22750848.4596265</v>
      </c>
      <c r="D44" s="0" t="n">
        <v>77468905.3316153</v>
      </c>
      <c r="E44" s="0" t="n">
        <v>82729500.3476891</v>
      </c>
      <c r="F44" s="0" t="n">
        <v>0</v>
      </c>
      <c r="G44" s="0" t="n">
        <v>485147.733782723</v>
      </c>
      <c r="H44" s="0" t="n">
        <v>286712.387333731</v>
      </c>
      <c r="I44" s="0" t="n">
        <v>116302.882265942</v>
      </c>
    </row>
    <row r="45" customFormat="false" ht="12.8" hidden="false" customHeight="false" outlineLevel="0" collapsed="false">
      <c r="A45" s="0" t="n">
        <v>92</v>
      </c>
      <c r="B45" s="0" t="n">
        <v>27574209.9851</v>
      </c>
      <c r="C45" s="0" t="n">
        <v>26693284.0066385</v>
      </c>
      <c r="D45" s="0" t="n">
        <v>90508715.7824719</v>
      </c>
      <c r="E45" s="0" t="n">
        <v>83807498.6967688</v>
      </c>
      <c r="F45" s="0" t="n">
        <v>13967916.4494615</v>
      </c>
      <c r="G45" s="0" t="n">
        <v>502639.031332354</v>
      </c>
      <c r="H45" s="0" t="n">
        <v>297936.867360483</v>
      </c>
      <c r="I45" s="0" t="n">
        <v>114785.828241006</v>
      </c>
    </row>
    <row r="46" customFormat="false" ht="12.8" hidden="false" customHeight="false" outlineLevel="0" collapsed="false">
      <c r="A46" s="0" t="n">
        <v>93</v>
      </c>
      <c r="B46" s="0" t="n">
        <v>24444441.0146832</v>
      </c>
      <c r="C46" s="0" t="n">
        <v>23568659.7706364</v>
      </c>
      <c r="D46" s="0" t="n">
        <v>80350919.1092346</v>
      </c>
      <c r="E46" s="0" t="n">
        <v>85477422.6299409</v>
      </c>
      <c r="F46" s="0" t="n">
        <v>0</v>
      </c>
      <c r="G46" s="0" t="n">
        <v>507209.864088032</v>
      </c>
      <c r="H46" s="0" t="n">
        <v>288866.627768682</v>
      </c>
      <c r="I46" s="0" t="n">
        <v>113863.931700035</v>
      </c>
    </row>
    <row r="47" customFormat="false" ht="12.8" hidden="false" customHeight="false" outlineLevel="0" collapsed="false">
      <c r="A47" s="0" t="n">
        <v>94</v>
      </c>
      <c r="B47" s="0" t="n">
        <v>28406039.2417283</v>
      </c>
      <c r="C47" s="0" t="n">
        <v>27469758.1779891</v>
      </c>
      <c r="D47" s="0" t="n">
        <v>93183037.1471872</v>
      </c>
      <c r="E47" s="0" t="n">
        <v>86016261.6724163</v>
      </c>
      <c r="F47" s="0" t="n">
        <v>14336043.6120694</v>
      </c>
      <c r="G47" s="0" t="n">
        <v>548833.454269645</v>
      </c>
      <c r="H47" s="0" t="n">
        <v>308019.731847715</v>
      </c>
      <c r="I47" s="0" t="n">
        <v>113468.396602582</v>
      </c>
    </row>
    <row r="48" customFormat="false" ht="12.8" hidden="false" customHeight="false" outlineLevel="0" collapsed="false">
      <c r="A48" s="0" t="n">
        <v>95</v>
      </c>
      <c r="B48" s="0" t="n">
        <v>25096691.0560411</v>
      </c>
      <c r="C48" s="0" t="n">
        <v>24163708.5020246</v>
      </c>
      <c r="D48" s="0" t="n">
        <v>82421009.19025</v>
      </c>
      <c r="E48" s="0" t="n">
        <v>87450057.337845</v>
      </c>
      <c r="F48" s="0" t="n">
        <v>0</v>
      </c>
      <c r="G48" s="0" t="n">
        <v>548567.793500556</v>
      </c>
      <c r="H48" s="0" t="n">
        <v>305738.767925621</v>
      </c>
      <c r="I48" s="0" t="n">
        <v>112394.275129056</v>
      </c>
    </row>
    <row r="49" customFormat="false" ht="12.8" hidden="false" customHeight="false" outlineLevel="0" collapsed="false">
      <c r="A49" s="0" t="n">
        <v>96</v>
      </c>
      <c r="B49" s="0" t="n">
        <v>29224390.4541735</v>
      </c>
      <c r="C49" s="0" t="n">
        <v>28299269.3368953</v>
      </c>
      <c r="D49" s="0" t="n">
        <v>96025853.6134042</v>
      </c>
      <c r="E49" s="0" t="n">
        <v>88621588.6807365</v>
      </c>
      <c r="F49" s="0" t="n">
        <v>14770264.7801227</v>
      </c>
      <c r="G49" s="0" t="n">
        <v>533342.621584041</v>
      </c>
      <c r="H49" s="0" t="n">
        <v>313718.691449358</v>
      </c>
      <c r="I49" s="0" t="n">
        <v>111514.006064032</v>
      </c>
    </row>
    <row r="50" customFormat="false" ht="12.8" hidden="false" customHeight="false" outlineLevel="0" collapsed="false">
      <c r="A50" s="0" t="n">
        <v>97</v>
      </c>
      <c r="B50" s="0" t="n">
        <v>25686797.6219391</v>
      </c>
      <c r="C50" s="0" t="n">
        <v>24803367.4989177</v>
      </c>
      <c r="D50" s="0" t="n">
        <v>84690531.1515009</v>
      </c>
      <c r="E50" s="0" t="n">
        <v>89716799.3141453</v>
      </c>
      <c r="F50" s="0" t="n">
        <v>0</v>
      </c>
      <c r="G50" s="0" t="n">
        <v>494469.720178876</v>
      </c>
      <c r="H50" s="0" t="n">
        <v>311081.595050489</v>
      </c>
      <c r="I50" s="0" t="n">
        <v>111255.4397029</v>
      </c>
    </row>
    <row r="51" customFormat="false" ht="12.8" hidden="false" customHeight="false" outlineLevel="0" collapsed="false">
      <c r="A51" s="0" t="n">
        <v>98</v>
      </c>
      <c r="B51" s="0" t="n">
        <v>29693207.4868262</v>
      </c>
      <c r="C51" s="0" t="n">
        <v>28760561.0298813</v>
      </c>
      <c r="D51" s="0" t="n">
        <v>97668460.7625053</v>
      </c>
      <c r="E51" s="0" t="n">
        <v>90006703.7447862</v>
      </c>
      <c r="F51" s="0" t="n">
        <v>15001117.2907977</v>
      </c>
      <c r="G51" s="0" t="n">
        <v>533327.38911857</v>
      </c>
      <c r="H51" s="0" t="n">
        <v>320596.951525348</v>
      </c>
      <c r="I51" s="0" t="n">
        <v>112460.166144154</v>
      </c>
    </row>
    <row r="52" customFormat="false" ht="12.8" hidden="false" customHeight="false" outlineLevel="0" collapsed="false">
      <c r="A52" s="0" t="n">
        <v>99</v>
      </c>
      <c r="B52" s="0" t="n">
        <v>26185977.0918331</v>
      </c>
      <c r="C52" s="0" t="n">
        <v>25206781.5773003</v>
      </c>
      <c r="D52" s="0" t="n">
        <v>86090636.6234482</v>
      </c>
      <c r="E52" s="0" t="n">
        <v>91127219.3038125</v>
      </c>
      <c r="F52" s="0" t="n">
        <v>0</v>
      </c>
      <c r="G52" s="0" t="n">
        <v>578188.697212506</v>
      </c>
      <c r="H52" s="0" t="n">
        <v>321740.573064786</v>
      </c>
      <c r="I52" s="0" t="n">
        <v>113237.491793607</v>
      </c>
    </row>
    <row r="53" customFormat="false" ht="12.8" hidden="false" customHeight="false" outlineLevel="0" collapsed="false">
      <c r="A53" s="0" t="n">
        <v>100</v>
      </c>
      <c r="B53" s="0" t="n">
        <v>30466711.0618369</v>
      </c>
      <c r="C53" s="0" t="n">
        <v>29512900.4445639</v>
      </c>
      <c r="D53" s="0" t="n">
        <v>100250189.60833</v>
      </c>
      <c r="E53" s="0" t="n">
        <v>92307905.4387856</v>
      </c>
      <c r="F53" s="0" t="n">
        <v>15384650.9064643</v>
      </c>
      <c r="G53" s="0" t="n">
        <v>550442.409386228</v>
      </c>
      <c r="H53" s="0" t="n">
        <v>324820.895573477</v>
      </c>
      <c r="I53" s="0" t="n">
        <v>112210.446161936</v>
      </c>
    </row>
    <row r="54" customFormat="false" ht="12.8" hidden="false" customHeight="false" outlineLevel="0" collapsed="false">
      <c r="A54" s="0" t="n">
        <v>101</v>
      </c>
      <c r="B54" s="0" t="n">
        <v>26772293.9269825</v>
      </c>
      <c r="C54" s="0" t="n">
        <v>25837042.4276914</v>
      </c>
      <c r="D54" s="0" t="n">
        <v>88302163.8388644</v>
      </c>
      <c r="E54" s="0" t="n">
        <v>93362787.0302557</v>
      </c>
      <c r="F54" s="0" t="n">
        <v>0</v>
      </c>
      <c r="G54" s="0" t="n">
        <v>531642.609380534</v>
      </c>
      <c r="H54" s="0" t="n">
        <v>325221.103200715</v>
      </c>
      <c r="I54" s="0" t="n">
        <v>111982.552442591</v>
      </c>
    </row>
    <row r="55" customFormat="false" ht="12.8" hidden="false" customHeight="false" outlineLevel="0" collapsed="false">
      <c r="A55" s="0" t="n">
        <v>102</v>
      </c>
      <c r="B55" s="0" t="n">
        <v>31094297.2820768</v>
      </c>
      <c r="C55" s="0" t="n">
        <v>30130437.80886</v>
      </c>
      <c r="D55" s="0" t="n">
        <v>102404397.636376</v>
      </c>
      <c r="E55" s="0" t="n">
        <v>94172214.6730896</v>
      </c>
      <c r="F55" s="0" t="n">
        <v>15695369.1121816</v>
      </c>
      <c r="G55" s="0" t="n">
        <v>552764.491173585</v>
      </c>
      <c r="H55" s="0" t="n">
        <v>332400.345826664</v>
      </c>
      <c r="I55" s="0" t="n">
        <v>112420.90888078</v>
      </c>
    </row>
    <row r="56" customFormat="false" ht="12.8" hidden="false" customHeight="false" outlineLevel="0" collapsed="false">
      <c r="A56" s="0" t="n">
        <v>103</v>
      </c>
      <c r="B56" s="0" t="n">
        <v>27179988.6709756</v>
      </c>
      <c r="C56" s="0" t="n">
        <v>26205237.626818</v>
      </c>
      <c r="D56" s="0" t="n">
        <v>89623838.335767</v>
      </c>
      <c r="E56" s="0" t="n">
        <v>94590716.6968859</v>
      </c>
      <c r="F56" s="0" t="n">
        <v>0</v>
      </c>
      <c r="G56" s="0" t="n">
        <v>558963.251929941</v>
      </c>
      <c r="H56" s="0" t="n">
        <v>335759.096431192</v>
      </c>
      <c r="I56" s="0" t="n">
        <v>114326.708280792</v>
      </c>
    </row>
    <row r="57" customFormat="false" ht="12.8" hidden="false" customHeight="false" outlineLevel="0" collapsed="false">
      <c r="A57" s="0" t="n">
        <v>104</v>
      </c>
      <c r="B57" s="0" t="n">
        <v>31694554.1814327</v>
      </c>
      <c r="C57" s="0" t="n">
        <v>30642748.4614294</v>
      </c>
      <c r="D57" s="0" t="n">
        <v>104192359.725266</v>
      </c>
      <c r="E57" s="0" t="n">
        <v>95748334.3443189</v>
      </c>
      <c r="F57" s="0" t="n">
        <v>15958055.7240531</v>
      </c>
      <c r="G57" s="0" t="n">
        <v>620864.761099252</v>
      </c>
      <c r="H57" s="0" t="n">
        <v>348557.354525518</v>
      </c>
      <c r="I57" s="0" t="n">
        <v>117690.863397894</v>
      </c>
    </row>
    <row r="58" customFormat="false" ht="12.8" hidden="false" customHeight="false" outlineLevel="0" collapsed="false">
      <c r="A58" s="0" t="n">
        <v>105</v>
      </c>
      <c r="B58" s="0" t="n">
        <v>27860175.5478776</v>
      </c>
      <c r="C58" s="0" t="n">
        <v>26906452.3191633</v>
      </c>
      <c r="D58" s="0" t="n">
        <v>92049012.6135301</v>
      </c>
      <c r="E58" s="0" t="n">
        <v>97019211.4798622</v>
      </c>
      <c r="F58" s="0" t="n">
        <v>0</v>
      </c>
      <c r="G58" s="0" t="n">
        <v>540849.300058491</v>
      </c>
      <c r="H58" s="0" t="n">
        <v>333015.560154793</v>
      </c>
      <c r="I58" s="0" t="n">
        <v>114083.383572876</v>
      </c>
    </row>
    <row r="59" customFormat="false" ht="12.8" hidden="false" customHeight="false" outlineLevel="0" collapsed="false">
      <c r="A59" s="0" t="n">
        <v>106</v>
      </c>
      <c r="B59" s="0" t="n">
        <v>32283436.25348</v>
      </c>
      <c r="C59" s="0" t="n">
        <v>31280915.558907</v>
      </c>
      <c r="D59" s="0" t="n">
        <v>106395316.025381</v>
      </c>
      <c r="E59" s="0" t="n">
        <v>97689949.7795375</v>
      </c>
      <c r="F59" s="0" t="n">
        <v>16281658.2965896</v>
      </c>
      <c r="G59" s="0" t="n">
        <v>586182.961863944</v>
      </c>
      <c r="H59" s="0" t="n">
        <v>337254.32814293</v>
      </c>
      <c r="I59" s="0" t="n">
        <v>112976.292237243</v>
      </c>
    </row>
    <row r="60" customFormat="false" ht="12.8" hidden="false" customHeight="false" outlineLevel="0" collapsed="false">
      <c r="A60" s="0" t="n">
        <v>107</v>
      </c>
      <c r="B60" s="0" t="n">
        <v>28267265.8272057</v>
      </c>
      <c r="C60" s="0" t="n">
        <v>27259616.4846331</v>
      </c>
      <c r="D60" s="0" t="n">
        <v>93280871.4632915</v>
      </c>
      <c r="E60" s="0" t="n">
        <v>98192064.9113867</v>
      </c>
      <c r="F60" s="0" t="n">
        <v>0</v>
      </c>
      <c r="G60" s="0" t="n">
        <v>581069.252129019</v>
      </c>
      <c r="H60" s="0" t="n">
        <v>345823.054278332</v>
      </c>
      <c r="I60" s="0" t="n">
        <v>115367.194521831</v>
      </c>
    </row>
    <row r="61" customFormat="false" ht="12.8" hidden="false" customHeight="false" outlineLevel="0" collapsed="false">
      <c r="A61" s="0" t="n">
        <v>108</v>
      </c>
      <c r="B61" s="0" t="n">
        <v>33002840.8733827</v>
      </c>
      <c r="C61" s="0" t="n">
        <v>31984305.6485201</v>
      </c>
      <c r="D61" s="0" t="n">
        <v>108767968.101624</v>
      </c>
      <c r="E61" s="0" t="n">
        <v>99832857.7477902</v>
      </c>
      <c r="F61" s="0" t="n">
        <v>16638809.6246317</v>
      </c>
      <c r="G61" s="0" t="n">
        <v>593894.470601334</v>
      </c>
      <c r="H61" s="0" t="n">
        <v>344589.04901838</v>
      </c>
      <c r="I61" s="0" t="n">
        <v>114359.578918383</v>
      </c>
    </row>
    <row r="62" customFormat="false" ht="12.8" hidden="false" customHeight="false" outlineLevel="0" collapsed="false">
      <c r="A62" s="0" t="n">
        <v>109</v>
      </c>
      <c r="B62" s="0" t="n">
        <v>28968386.7368302</v>
      </c>
      <c r="C62" s="0" t="n">
        <v>27905301.6611439</v>
      </c>
      <c r="D62" s="0" t="n">
        <v>95511799.9923365</v>
      </c>
      <c r="E62" s="0" t="n">
        <v>100489134.677324</v>
      </c>
      <c r="F62" s="0" t="n">
        <v>0</v>
      </c>
      <c r="G62" s="0" t="n">
        <v>627789.174549941</v>
      </c>
      <c r="H62" s="0" t="n">
        <v>352497.740251226</v>
      </c>
      <c r="I62" s="0" t="n">
        <v>118283.0869788</v>
      </c>
    </row>
    <row r="63" customFormat="false" ht="12.8" hidden="false" customHeight="false" outlineLevel="0" collapsed="false">
      <c r="A63" s="0" t="n">
        <v>110</v>
      </c>
      <c r="B63" s="0" t="n">
        <v>33769674.0530303</v>
      </c>
      <c r="C63" s="0" t="n">
        <v>32701362.4543144</v>
      </c>
      <c r="D63" s="0" t="n">
        <v>111280374.113355</v>
      </c>
      <c r="E63" s="0" t="n">
        <v>101997597.057369</v>
      </c>
      <c r="F63" s="0" t="n">
        <v>16999599.5095615</v>
      </c>
      <c r="G63" s="0" t="n">
        <v>627569.492118523</v>
      </c>
      <c r="H63" s="0" t="n">
        <v>358442.194286349</v>
      </c>
      <c r="I63" s="0" t="n">
        <v>117571.303301361</v>
      </c>
    </row>
    <row r="64" customFormat="false" ht="12.8" hidden="false" customHeight="false" outlineLevel="0" collapsed="false">
      <c r="A64" s="0" t="n">
        <v>111</v>
      </c>
      <c r="B64" s="0" t="n">
        <v>29676852.8381796</v>
      </c>
      <c r="C64" s="0" t="n">
        <v>28569305.4710331</v>
      </c>
      <c r="D64" s="0" t="n">
        <v>97814472.74555</v>
      </c>
      <c r="E64" s="0" t="n">
        <v>102853882.578553</v>
      </c>
      <c r="F64" s="0" t="n">
        <v>0</v>
      </c>
      <c r="G64" s="0" t="n">
        <v>679113.020864554</v>
      </c>
      <c r="H64" s="0" t="n">
        <v>348277.066089389</v>
      </c>
      <c r="I64" s="0" t="n">
        <v>114510.400275105</v>
      </c>
    </row>
    <row r="65" customFormat="false" ht="12.8" hidden="false" customHeight="false" outlineLevel="0" collapsed="false">
      <c r="A65" s="0" t="n">
        <v>112</v>
      </c>
      <c r="B65" s="0" t="n">
        <v>34444908.0161731</v>
      </c>
      <c r="C65" s="0" t="n">
        <v>33316834.9050701</v>
      </c>
      <c r="D65" s="0" t="n">
        <v>113385600.313969</v>
      </c>
      <c r="E65" s="0" t="n">
        <v>103880516.413808</v>
      </c>
      <c r="F65" s="0" t="n">
        <v>17313419.4023013</v>
      </c>
      <c r="G65" s="0" t="n">
        <v>680927.599308662</v>
      </c>
      <c r="H65" s="0" t="n">
        <v>364505.201545728</v>
      </c>
      <c r="I65" s="0" t="n">
        <v>118057.586069446</v>
      </c>
    </row>
    <row r="66" customFormat="false" ht="12.8" hidden="false" customHeight="false" outlineLevel="0" collapsed="false">
      <c r="A66" s="0" t="n">
        <v>113</v>
      </c>
      <c r="B66" s="0" t="n">
        <v>30148888.9984915</v>
      </c>
      <c r="C66" s="0" t="n">
        <v>28992206.0463803</v>
      </c>
      <c r="D66" s="0" t="n">
        <v>99325473.3296826</v>
      </c>
      <c r="E66" s="0" t="n">
        <v>104307935.05268</v>
      </c>
      <c r="F66" s="0" t="n">
        <v>0</v>
      </c>
      <c r="G66" s="0" t="n">
        <v>714929.118773398</v>
      </c>
      <c r="H66" s="0" t="n">
        <v>358439.773684128</v>
      </c>
      <c r="I66" s="0" t="n">
        <v>119020.085219442</v>
      </c>
    </row>
    <row r="67" customFormat="false" ht="12.8" hidden="false" customHeight="false" outlineLevel="0" collapsed="false">
      <c r="A67" s="0" t="n">
        <v>114</v>
      </c>
      <c r="B67" s="0" t="n">
        <v>34840115.8178914</v>
      </c>
      <c r="C67" s="0" t="n">
        <v>33693008.9059896</v>
      </c>
      <c r="D67" s="0" t="n">
        <v>114666076.067677</v>
      </c>
      <c r="E67" s="0" t="n">
        <v>105009826.98737</v>
      </c>
      <c r="F67" s="0" t="n">
        <v>17501637.8312283</v>
      </c>
      <c r="G67" s="0" t="n">
        <v>693110.442317834</v>
      </c>
      <c r="H67" s="0" t="n">
        <v>368583.811358461</v>
      </c>
      <c r="I67" s="0" t="n">
        <v>122018.083179237</v>
      </c>
    </row>
    <row r="68" customFormat="false" ht="12.8" hidden="false" customHeight="false" outlineLevel="0" collapsed="false">
      <c r="A68" s="0" t="n">
        <v>115</v>
      </c>
      <c r="B68" s="0" t="n">
        <v>30707786.3552199</v>
      </c>
      <c r="C68" s="0" t="n">
        <v>29576941.2801646</v>
      </c>
      <c r="D68" s="0" t="n">
        <v>101291718.504954</v>
      </c>
      <c r="E68" s="0" t="n">
        <v>106423416.844317</v>
      </c>
      <c r="F68" s="0" t="n">
        <v>0</v>
      </c>
      <c r="G68" s="0" t="n">
        <v>670092.617382376</v>
      </c>
      <c r="H68" s="0" t="n">
        <v>374170.623194753</v>
      </c>
      <c r="I68" s="0" t="n">
        <v>123688.334968807</v>
      </c>
    </row>
    <row r="69" customFormat="false" ht="12.8" hidden="false" customHeight="false" outlineLevel="0" collapsed="false">
      <c r="A69" s="0" t="n">
        <v>116</v>
      </c>
      <c r="B69" s="0" t="n">
        <v>35411654.6457579</v>
      </c>
      <c r="C69" s="0" t="n">
        <v>34224992.7256694</v>
      </c>
      <c r="D69" s="0" t="n">
        <v>116525178.067064</v>
      </c>
      <c r="E69" s="0" t="n">
        <v>106653554.129682</v>
      </c>
      <c r="F69" s="0" t="n">
        <v>17775592.354947</v>
      </c>
      <c r="G69" s="0" t="n">
        <v>720469.15220797</v>
      </c>
      <c r="H69" s="0" t="n">
        <v>379917.140528124</v>
      </c>
      <c r="I69" s="0" t="n">
        <v>123250.896217706</v>
      </c>
    </row>
    <row r="70" customFormat="false" ht="12.8" hidden="false" customHeight="false" outlineLevel="0" collapsed="false">
      <c r="A70" s="0" t="n">
        <v>117</v>
      </c>
      <c r="B70" s="0" t="n">
        <v>31082450.849344</v>
      </c>
      <c r="C70" s="0" t="n">
        <v>29981837.5374304</v>
      </c>
      <c r="D70" s="0" t="n">
        <v>102724649.259824</v>
      </c>
      <c r="E70" s="0" t="n">
        <v>107797604.853262</v>
      </c>
      <c r="F70" s="0" t="n">
        <v>0</v>
      </c>
      <c r="G70" s="0" t="n">
        <v>640975.898906438</v>
      </c>
      <c r="H70" s="0" t="n">
        <v>374160.495651152</v>
      </c>
      <c r="I70" s="0" t="n">
        <v>122109.881937168</v>
      </c>
    </row>
    <row r="71" customFormat="false" ht="12.8" hidden="false" customHeight="false" outlineLevel="0" collapsed="false">
      <c r="A71" s="0" t="n">
        <v>118</v>
      </c>
      <c r="B71" s="0" t="n">
        <v>35942098.4588</v>
      </c>
      <c r="C71" s="0" t="n">
        <v>34842361.1168246</v>
      </c>
      <c r="D71" s="0" t="n">
        <v>118603111.796709</v>
      </c>
      <c r="E71" s="0" t="n">
        <v>108546572.694829</v>
      </c>
      <c r="F71" s="0" t="n">
        <v>18091095.4491382</v>
      </c>
      <c r="G71" s="0" t="n">
        <v>641478.086133985</v>
      </c>
      <c r="H71" s="0" t="n">
        <v>373081.320441589</v>
      </c>
      <c r="I71" s="0" t="n">
        <v>121682.764856885</v>
      </c>
    </row>
    <row r="72" customFormat="false" ht="12.8" hidden="false" customHeight="false" outlineLevel="0" collapsed="false">
      <c r="A72" s="0" t="n">
        <v>119</v>
      </c>
      <c r="B72" s="0" t="n">
        <v>31514503.9413512</v>
      </c>
      <c r="C72" s="0" t="n">
        <v>30359173.5976108</v>
      </c>
      <c r="D72" s="0" t="n">
        <v>104079712.743243</v>
      </c>
      <c r="E72" s="0" t="n">
        <v>109067518.652552</v>
      </c>
      <c r="F72" s="0" t="n">
        <v>0</v>
      </c>
      <c r="G72" s="0" t="n">
        <v>690104.204620361</v>
      </c>
      <c r="H72" s="0" t="n">
        <v>378263.106455312</v>
      </c>
      <c r="I72" s="0" t="n">
        <v>124232.903806842</v>
      </c>
    </row>
    <row r="73" customFormat="false" ht="12.8" hidden="false" customHeight="false" outlineLevel="0" collapsed="false">
      <c r="A73" s="0" t="n">
        <v>120</v>
      </c>
      <c r="B73" s="0" t="n">
        <v>36510334.6296255</v>
      </c>
      <c r="C73" s="0" t="n">
        <v>35370633.2336481</v>
      </c>
      <c r="D73" s="0" t="n">
        <v>120460648.9462</v>
      </c>
      <c r="E73" s="0" t="n">
        <v>110166197.324808</v>
      </c>
      <c r="F73" s="0" t="n">
        <v>18361032.8874679</v>
      </c>
      <c r="G73" s="0" t="n">
        <v>676771.235037979</v>
      </c>
      <c r="H73" s="0" t="n">
        <v>376343.053660148</v>
      </c>
      <c r="I73" s="0" t="n">
        <v>123695.867541829</v>
      </c>
    </row>
    <row r="74" customFormat="false" ht="12.8" hidden="false" customHeight="false" outlineLevel="0" collapsed="false">
      <c r="A74" s="0" t="n">
        <v>121</v>
      </c>
      <c r="B74" s="0" t="n">
        <v>31993465.20759</v>
      </c>
      <c r="C74" s="0" t="n">
        <v>30900486.9182643</v>
      </c>
      <c r="D74" s="0" t="n">
        <v>105969506.768244</v>
      </c>
      <c r="E74" s="0" t="n">
        <v>111031078.304674</v>
      </c>
      <c r="F74" s="0" t="n">
        <v>0</v>
      </c>
      <c r="G74" s="0" t="n">
        <v>634055.544139444</v>
      </c>
      <c r="H74" s="0" t="n">
        <v>372315.981785587</v>
      </c>
      <c r="I74" s="0" t="n">
        <v>123723.947715135</v>
      </c>
    </row>
    <row r="75" customFormat="false" ht="12.8" hidden="false" customHeight="false" outlineLevel="0" collapsed="false">
      <c r="A75" s="0" t="n">
        <v>122</v>
      </c>
      <c r="B75" s="0" t="n">
        <v>37109128.3099819</v>
      </c>
      <c r="C75" s="0" t="n">
        <v>36031691.8770308</v>
      </c>
      <c r="D75" s="0" t="n">
        <v>122761040.204771</v>
      </c>
      <c r="E75" s="0" t="n">
        <v>112221093.980456</v>
      </c>
      <c r="F75" s="0" t="n">
        <v>18703515.6634093</v>
      </c>
      <c r="G75" s="0" t="n">
        <v>608033.074437753</v>
      </c>
      <c r="H75" s="0" t="n">
        <v>381612.432212065</v>
      </c>
      <c r="I75" s="0" t="n">
        <v>125415.609001821</v>
      </c>
    </row>
    <row r="76" customFormat="false" ht="12.8" hidden="false" customHeight="false" outlineLevel="0" collapsed="false">
      <c r="A76" s="0" t="n">
        <v>123</v>
      </c>
      <c r="B76" s="0" t="n">
        <v>32488738.6745956</v>
      </c>
      <c r="C76" s="0" t="n">
        <v>31408237.9726845</v>
      </c>
      <c r="D76" s="0" t="n">
        <v>107677228.239402</v>
      </c>
      <c r="E76" s="0" t="n">
        <v>112814195.361405</v>
      </c>
      <c r="F76" s="0" t="n">
        <v>0</v>
      </c>
      <c r="G76" s="0" t="n">
        <v>615936.746037505</v>
      </c>
      <c r="H76" s="0" t="n">
        <v>377486.148564984</v>
      </c>
      <c r="I76" s="0" t="n">
        <v>124396.867583749</v>
      </c>
    </row>
    <row r="77" customFormat="false" ht="12.8" hidden="false" customHeight="false" outlineLevel="0" collapsed="false">
      <c r="A77" s="0" t="n">
        <v>124</v>
      </c>
      <c r="B77" s="0" t="n">
        <v>37547125.7604569</v>
      </c>
      <c r="C77" s="0" t="n">
        <v>36454179.1667395</v>
      </c>
      <c r="D77" s="0" t="n">
        <v>124203163.182891</v>
      </c>
      <c r="E77" s="0" t="n">
        <v>113454425.000486</v>
      </c>
      <c r="F77" s="0" t="n">
        <v>18909070.8334144</v>
      </c>
      <c r="G77" s="0" t="n">
        <v>634740.264943411</v>
      </c>
      <c r="H77" s="0" t="n">
        <v>373973.073260658</v>
      </c>
      <c r="I77" s="0" t="n">
        <v>120333.222161884</v>
      </c>
    </row>
    <row r="78" customFormat="false" ht="12.8" hidden="false" customHeight="false" outlineLevel="0" collapsed="false">
      <c r="A78" s="0" t="n">
        <v>125</v>
      </c>
      <c r="B78" s="0" t="n">
        <v>33167329.3830869</v>
      </c>
      <c r="C78" s="0" t="n">
        <v>32022370.3275671</v>
      </c>
      <c r="D78" s="0" t="n">
        <v>109838769.152126</v>
      </c>
      <c r="E78" s="0" t="n">
        <v>114985509.477669</v>
      </c>
      <c r="F78" s="0" t="n">
        <v>0</v>
      </c>
      <c r="G78" s="0" t="n">
        <v>669719.308139795</v>
      </c>
      <c r="H78" s="0" t="n">
        <v>388029.147960311</v>
      </c>
      <c r="I78" s="0" t="n">
        <v>124586.570599661</v>
      </c>
    </row>
    <row r="79" customFormat="false" ht="12.8" hidden="false" customHeight="false" outlineLevel="0" collapsed="false">
      <c r="A79" s="0" t="n">
        <v>126</v>
      </c>
      <c r="B79" s="0" t="n">
        <v>38471383.755619</v>
      </c>
      <c r="C79" s="0" t="n">
        <v>37307764.3293692</v>
      </c>
      <c r="D79" s="0" t="n">
        <v>127149457.71437</v>
      </c>
      <c r="E79" s="0" t="n">
        <v>116087364.04567</v>
      </c>
      <c r="F79" s="0" t="n">
        <v>19347894.0076117</v>
      </c>
      <c r="G79" s="0" t="n">
        <v>671007.768452901</v>
      </c>
      <c r="H79" s="0" t="n">
        <v>401582.639617452</v>
      </c>
      <c r="I79" s="0" t="n">
        <v>130041.454542079</v>
      </c>
    </row>
    <row r="80" customFormat="false" ht="12.8" hidden="false" customHeight="false" outlineLevel="0" collapsed="false">
      <c r="A80" s="0" t="n">
        <v>127</v>
      </c>
      <c r="B80" s="0" t="n">
        <v>33731927.8068158</v>
      </c>
      <c r="C80" s="0" t="n">
        <v>32592622.4390174</v>
      </c>
      <c r="D80" s="0" t="n">
        <v>111840975.628892</v>
      </c>
      <c r="E80" s="0" t="n">
        <v>116998575.975501</v>
      </c>
      <c r="F80" s="0" t="n">
        <v>0</v>
      </c>
      <c r="G80" s="0" t="n">
        <v>663661.154421384</v>
      </c>
      <c r="H80" s="0" t="n">
        <v>386892.223571314</v>
      </c>
      <c r="I80" s="0" t="n">
        <v>126788.556865337</v>
      </c>
    </row>
    <row r="81" customFormat="false" ht="12.8" hidden="false" customHeight="false" outlineLevel="0" collapsed="false">
      <c r="A81" s="0" t="n">
        <v>128</v>
      </c>
      <c r="B81" s="0" t="n">
        <v>39012103.010728</v>
      </c>
      <c r="C81" s="0" t="n">
        <v>37873979.1653455</v>
      </c>
      <c r="D81" s="0" t="n">
        <v>129154039.706642</v>
      </c>
      <c r="E81" s="0" t="n">
        <v>117836757.736201</v>
      </c>
      <c r="F81" s="0" t="n">
        <v>19639459.6227001</v>
      </c>
      <c r="G81" s="0" t="n">
        <v>648242.244605557</v>
      </c>
      <c r="H81" s="0" t="n">
        <v>400137.943115111</v>
      </c>
      <c r="I81" s="0" t="n">
        <v>128205.225231248</v>
      </c>
    </row>
    <row r="82" customFormat="false" ht="12.8" hidden="false" customHeight="false" outlineLevel="0" collapsed="false">
      <c r="A82" s="0" t="n">
        <v>129</v>
      </c>
      <c r="B82" s="0" t="n">
        <v>34203406.1907502</v>
      </c>
      <c r="C82" s="0" t="n">
        <v>33025857.0841856</v>
      </c>
      <c r="D82" s="0" t="n">
        <v>113387578.362184</v>
      </c>
      <c r="E82" s="0" t="n">
        <v>118622999.127313</v>
      </c>
      <c r="F82" s="0" t="n">
        <v>0</v>
      </c>
      <c r="G82" s="0" t="n">
        <v>690819.933417202</v>
      </c>
      <c r="H82" s="0" t="n">
        <v>396843.584109992</v>
      </c>
      <c r="I82" s="0" t="n">
        <v>128407.984339188</v>
      </c>
    </row>
    <row r="83" customFormat="false" ht="12.8" hidden="false" customHeight="false" outlineLevel="0" collapsed="false">
      <c r="A83" s="0" t="n">
        <v>130</v>
      </c>
      <c r="B83" s="0" t="n">
        <v>39749444.306952</v>
      </c>
      <c r="C83" s="0" t="n">
        <v>38622695.1706592</v>
      </c>
      <c r="D83" s="0" t="n">
        <v>131745040.654272</v>
      </c>
      <c r="E83" s="0" t="n">
        <v>120192723.967261</v>
      </c>
      <c r="F83" s="0" t="n">
        <v>20032120.6612102</v>
      </c>
      <c r="G83" s="0" t="n">
        <v>650095.17738675</v>
      </c>
      <c r="H83" s="0" t="n">
        <v>391066.849621217</v>
      </c>
      <c r="I83" s="0" t="n">
        <v>122267.298978249</v>
      </c>
    </row>
    <row r="84" customFormat="false" ht="12.8" hidden="false" customHeight="false" outlineLevel="0" collapsed="false">
      <c r="A84" s="0" t="n">
        <v>131</v>
      </c>
      <c r="B84" s="0" t="n">
        <v>34689387.0803698</v>
      </c>
      <c r="C84" s="0" t="n">
        <v>33525116.9730396</v>
      </c>
      <c r="D84" s="0" t="n">
        <v>115138089.728709</v>
      </c>
      <c r="E84" s="0" t="n">
        <v>120430619.452123</v>
      </c>
      <c r="F84" s="0" t="n">
        <v>0</v>
      </c>
      <c r="G84" s="0" t="n">
        <v>684893.310056403</v>
      </c>
      <c r="H84" s="0" t="n">
        <v>391911.426373989</v>
      </c>
      <c r="I84" s="0" t="n">
        <v>124950.529856835</v>
      </c>
    </row>
    <row r="85" customFormat="false" ht="12.8" hidden="false" customHeight="false" outlineLevel="0" collapsed="false">
      <c r="A85" s="0" t="n">
        <v>132</v>
      </c>
      <c r="B85" s="0" t="n">
        <v>39940782.1335316</v>
      </c>
      <c r="C85" s="0" t="n">
        <v>38760637.0410674</v>
      </c>
      <c r="D85" s="0" t="n">
        <v>132218446.595616</v>
      </c>
      <c r="E85" s="0" t="n">
        <v>120599590.513657</v>
      </c>
      <c r="F85" s="0" t="n">
        <v>20099931.7522762</v>
      </c>
      <c r="G85" s="0" t="n">
        <v>695477.200542083</v>
      </c>
      <c r="H85" s="0" t="n">
        <v>396484.620627472</v>
      </c>
      <c r="I85" s="0" t="n">
        <v>125976.10184954</v>
      </c>
    </row>
    <row r="86" customFormat="false" ht="12.8" hidden="false" customHeight="false" outlineLevel="0" collapsed="false">
      <c r="A86" s="0" t="n">
        <v>133</v>
      </c>
      <c r="B86" s="0" t="n">
        <v>34925855.25016</v>
      </c>
      <c r="C86" s="0" t="n">
        <v>33757626.3115724</v>
      </c>
      <c r="D86" s="0" t="n">
        <v>115951348.441867</v>
      </c>
      <c r="E86" s="0" t="n">
        <v>121248233.218565</v>
      </c>
      <c r="F86" s="0" t="n">
        <v>0</v>
      </c>
      <c r="G86" s="0" t="n">
        <v>665851.374854448</v>
      </c>
      <c r="H86" s="0" t="n">
        <v>409785.763382004</v>
      </c>
      <c r="I86" s="0" t="n">
        <v>132274.000501645</v>
      </c>
    </row>
    <row r="87" customFormat="false" ht="12.8" hidden="false" customHeight="false" outlineLevel="0" collapsed="false">
      <c r="A87" s="0" t="n">
        <v>134</v>
      </c>
      <c r="B87" s="0" t="n">
        <v>40584562.230275</v>
      </c>
      <c r="C87" s="0" t="n">
        <v>39408677.4885452</v>
      </c>
      <c r="D87" s="0" t="n">
        <v>134464712.200254</v>
      </c>
      <c r="E87" s="0" t="n">
        <v>122667484.609362</v>
      </c>
      <c r="F87" s="0" t="n">
        <v>20444580.7682269</v>
      </c>
      <c r="G87" s="0" t="n">
        <v>676472.325414559</v>
      </c>
      <c r="H87" s="0" t="n">
        <v>408801.121413636</v>
      </c>
      <c r="I87" s="0" t="n">
        <v>129444.707002258</v>
      </c>
    </row>
    <row r="88" customFormat="false" ht="12.8" hidden="false" customHeight="false" outlineLevel="0" collapsed="false">
      <c r="A88" s="0" t="n">
        <v>135</v>
      </c>
      <c r="B88" s="0" t="n">
        <v>35792923.7014749</v>
      </c>
      <c r="C88" s="0" t="n">
        <v>34563376.9527764</v>
      </c>
      <c r="D88" s="0" t="n">
        <v>118736694.786935</v>
      </c>
      <c r="E88" s="0" t="n">
        <v>124009747.25335</v>
      </c>
      <c r="F88" s="0" t="n">
        <v>0</v>
      </c>
      <c r="G88" s="0" t="n">
        <v>731659.094073898</v>
      </c>
      <c r="H88" s="0" t="n">
        <v>407293.98773832</v>
      </c>
      <c r="I88" s="0" t="n">
        <v>129419.524123229</v>
      </c>
    </row>
    <row r="89" customFormat="false" ht="12.8" hidden="false" customHeight="false" outlineLevel="0" collapsed="false">
      <c r="A89" s="0" t="n">
        <v>136</v>
      </c>
      <c r="B89" s="0" t="n">
        <v>41494236.2328634</v>
      </c>
      <c r="C89" s="0" t="n">
        <v>40321216.038252</v>
      </c>
      <c r="D89" s="0" t="n">
        <v>137670324.209964</v>
      </c>
      <c r="E89" s="0" t="n">
        <v>125401354.290757</v>
      </c>
      <c r="F89" s="0" t="n">
        <v>20900225.7151262</v>
      </c>
      <c r="G89" s="0" t="n">
        <v>678405.157110435</v>
      </c>
      <c r="H89" s="0" t="n">
        <v>405266.438969964</v>
      </c>
      <c r="I89" s="0" t="n">
        <v>127640.855044171</v>
      </c>
    </row>
    <row r="90" customFormat="false" ht="12.8" hidden="false" customHeight="false" outlineLevel="0" collapsed="false">
      <c r="A90" s="0" t="n">
        <v>137</v>
      </c>
      <c r="B90" s="0" t="n">
        <v>36441726.3941152</v>
      </c>
      <c r="C90" s="0" t="n">
        <v>35238082.2340966</v>
      </c>
      <c r="D90" s="0" t="n">
        <v>121099634.023895</v>
      </c>
      <c r="E90" s="0" t="n">
        <v>126500863.676407</v>
      </c>
      <c r="F90" s="0" t="n">
        <v>0</v>
      </c>
      <c r="G90" s="0" t="n">
        <v>698780.750289102</v>
      </c>
      <c r="H90" s="0" t="n">
        <v>413984.913053217</v>
      </c>
      <c r="I90" s="0" t="n">
        <v>129826.423823206</v>
      </c>
    </row>
    <row r="91" customFormat="false" ht="12.8" hidden="false" customHeight="false" outlineLevel="0" collapsed="false">
      <c r="A91" s="0" t="n">
        <v>138</v>
      </c>
      <c r="B91" s="0" t="n">
        <v>41968430.4708901</v>
      </c>
      <c r="C91" s="0" t="n">
        <v>40739087.9624208</v>
      </c>
      <c r="D91" s="0" t="n">
        <v>139110428.288135</v>
      </c>
      <c r="E91" s="0" t="n">
        <v>126685868.466819</v>
      </c>
      <c r="F91" s="0" t="n">
        <v>21114311.4111366</v>
      </c>
      <c r="G91" s="0" t="n">
        <v>706212.43556848</v>
      </c>
      <c r="H91" s="0" t="n">
        <v>429772.927413839</v>
      </c>
      <c r="I91" s="0" t="n">
        <v>133367.35069571</v>
      </c>
    </row>
    <row r="92" customFormat="false" ht="12.8" hidden="false" customHeight="false" outlineLevel="0" collapsed="false">
      <c r="A92" s="0" t="n">
        <v>139</v>
      </c>
      <c r="B92" s="0" t="n">
        <v>37014502.7248372</v>
      </c>
      <c r="C92" s="0" t="n">
        <v>35728522.9772565</v>
      </c>
      <c r="D92" s="0" t="n">
        <v>122814250.493403</v>
      </c>
      <c r="E92" s="0" t="n">
        <v>128205797.104631</v>
      </c>
      <c r="F92" s="0" t="n">
        <v>0</v>
      </c>
      <c r="G92" s="0" t="n">
        <v>771848.436257163</v>
      </c>
      <c r="H92" s="0" t="n">
        <v>422889.7727627</v>
      </c>
      <c r="I92" s="0" t="n">
        <v>130345.055086953</v>
      </c>
    </row>
    <row r="93" customFormat="false" ht="12.8" hidden="false" customHeight="false" outlineLevel="0" collapsed="false">
      <c r="A93" s="0" t="n">
        <v>140</v>
      </c>
      <c r="B93" s="0" t="n">
        <v>42794553.390188</v>
      </c>
      <c r="C93" s="0" t="n">
        <v>41525649.3657307</v>
      </c>
      <c r="D93" s="0" t="n">
        <v>141791355.024748</v>
      </c>
      <c r="E93" s="0" t="n">
        <v>129095752.551133</v>
      </c>
      <c r="F93" s="0" t="n">
        <v>21515958.7585222</v>
      </c>
      <c r="G93" s="0" t="n">
        <v>755534.931282333</v>
      </c>
      <c r="H93" s="0" t="n">
        <v>423583.103602798</v>
      </c>
      <c r="I93" s="0" t="n">
        <v>128265.699388818</v>
      </c>
    </row>
    <row r="94" customFormat="false" ht="12.8" hidden="false" customHeight="false" outlineLevel="0" collapsed="false">
      <c r="A94" s="0" t="n">
        <v>141</v>
      </c>
      <c r="B94" s="0" t="n">
        <v>37497287.3848476</v>
      </c>
      <c r="C94" s="0" t="n">
        <v>36256534.3570402</v>
      </c>
      <c r="D94" s="0" t="n">
        <v>124681235.130264</v>
      </c>
      <c r="E94" s="0" t="n">
        <v>129967125.474957</v>
      </c>
      <c r="F94" s="0" t="n">
        <v>0</v>
      </c>
      <c r="G94" s="0" t="n">
        <v>736330.506493646</v>
      </c>
      <c r="H94" s="0" t="n">
        <v>414870.701781522</v>
      </c>
      <c r="I94" s="0" t="n">
        <v>127931.170760311</v>
      </c>
    </row>
    <row r="95" customFormat="false" ht="12.8" hidden="false" customHeight="false" outlineLevel="0" collapsed="false">
      <c r="A95" s="0" t="n">
        <v>142</v>
      </c>
      <c r="B95" s="0" t="n">
        <v>43391564.9046471</v>
      </c>
      <c r="C95" s="0" t="n">
        <v>42121069.8913718</v>
      </c>
      <c r="D95" s="0" t="n">
        <v>143876406.469143</v>
      </c>
      <c r="E95" s="0" t="n">
        <v>130845043.82703</v>
      </c>
      <c r="F95" s="0" t="n">
        <v>21807507.304505</v>
      </c>
      <c r="G95" s="0" t="n">
        <v>774121.797038231</v>
      </c>
      <c r="H95" s="0" t="n">
        <v>408306.192893645</v>
      </c>
      <c r="I95" s="0" t="n">
        <v>125810.033347757</v>
      </c>
    </row>
    <row r="96" customFormat="false" ht="12.8" hidden="false" customHeight="false" outlineLevel="0" collapsed="false">
      <c r="A96" s="0" t="n">
        <v>143</v>
      </c>
      <c r="B96" s="0" t="n">
        <v>38134283.9979985</v>
      </c>
      <c r="C96" s="0" t="n">
        <v>36874035.3145787</v>
      </c>
      <c r="D96" s="0" t="n">
        <v>126812767.4492</v>
      </c>
      <c r="E96" s="0" t="n">
        <v>132120886.999071</v>
      </c>
      <c r="F96" s="0" t="n">
        <v>0</v>
      </c>
      <c r="G96" s="0" t="n">
        <v>757773.375171774</v>
      </c>
      <c r="H96" s="0" t="n">
        <v>413980.220318963</v>
      </c>
      <c r="I96" s="0" t="n">
        <v>126421.554184323</v>
      </c>
    </row>
    <row r="97" customFormat="false" ht="12.8" hidden="false" customHeight="false" outlineLevel="0" collapsed="false">
      <c r="A97" s="0" t="n">
        <v>144</v>
      </c>
      <c r="B97" s="0" t="n">
        <v>44029537.9875963</v>
      </c>
      <c r="C97" s="0" t="n">
        <v>42756096.6301834</v>
      </c>
      <c r="D97" s="0" t="n">
        <v>146108829.736272</v>
      </c>
      <c r="E97" s="0" t="n">
        <v>132753246.050401</v>
      </c>
      <c r="F97" s="0" t="n">
        <v>22125541.0084002</v>
      </c>
      <c r="G97" s="0" t="n">
        <v>752026.63632429</v>
      </c>
      <c r="H97" s="0" t="n">
        <v>429861.490260341</v>
      </c>
      <c r="I97" s="0" t="n">
        <v>130790.329754761</v>
      </c>
    </row>
    <row r="98" customFormat="false" ht="12.8" hidden="false" customHeight="false" outlineLevel="0" collapsed="false">
      <c r="A98" s="0" t="n">
        <v>145</v>
      </c>
      <c r="B98" s="0" t="n">
        <v>38664584.895692</v>
      </c>
      <c r="C98" s="0" t="n">
        <v>37367411.8458069</v>
      </c>
      <c r="D98" s="0" t="n">
        <v>128600537.477928</v>
      </c>
      <c r="E98" s="0" t="n">
        <v>133783212.735488</v>
      </c>
      <c r="F98" s="0" t="n">
        <v>0</v>
      </c>
      <c r="G98" s="0" t="n">
        <v>779046.874253196</v>
      </c>
      <c r="H98" s="0" t="n">
        <v>425535.232908694</v>
      </c>
      <c r="I98" s="0" t="n">
        <v>132272.775318892</v>
      </c>
    </row>
    <row r="99" customFormat="false" ht="12.8" hidden="false" customHeight="false" outlineLevel="0" collapsed="false">
      <c r="A99" s="0" t="n">
        <v>146</v>
      </c>
      <c r="B99" s="0" t="n">
        <v>44657070.1830824</v>
      </c>
      <c r="C99" s="0" t="n">
        <v>43352643.5055687</v>
      </c>
      <c r="D99" s="0" t="n">
        <v>148207410.176057</v>
      </c>
      <c r="E99" s="0" t="n">
        <v>134588444.221737</v>
      </c>
      <c r="F99" s="0" t="n">
        <v>22431407.3702896</v>
      </c>
      <c r="G99" s="0" t="n">
        <v>789507.811989594</v>
      </c>
      <c r="H99" s="0" t="n">
        <v>423463.344695699</v>
      </c>
      <c r="I99" s="0" t="n">
        <v>130650.744040656</v>
      </c>
    </row>
    <row r="100" customFormat="false" ht="12.8" hidden="false" customHeight="false" outlineLevel="0" collapsed="false">
      <c r="A100" s="0" t="n">
        <v>147</v>
      </c>
      <c r="B100" s="0" t="n">
        <v>39117628.3030145</v>
      </c>
      <c r="C100" s="0" t="n">
        <v>37824774.1303438</v>
      </c>
      <c r="D100" s="0" t="n">
        <v>130231297.830509</v>
      </c>
      <c r="E100" s="0" t="n">
        <v>135366926.832617</v>
      </c>
      <c r="F100" s="0" t="n">
        <v>0</v>
      </c>
      <c r="G100" s="0" t="n">
        <v>767108.266446594</v>
      </c>
      <c r="H100" s="0" t="n">
        <v>431454.174352815</v>
      </c>
      <c r="I100" s="0" t="n">
        <v>134702.474101787</v>
      </c>
    </row>
    <row r="101" customFormat="false" ht="12.8" hidden="false" customHeight="false" outlineLevel="0" collapsed="false">
      <c r="A101" s="0" t="n">
        <v>148</v>
      </c>
      <c r="B101" s="0" t="n">
        <v>45446360.6838088</v>
      </c>
      <c r="C101" s="0" t="n">
        <v>44120382.1304162</v>
      </c>
      <c r="D101" s="0" t="n">
        <v>150893918.373676</v>
      </c>
      <c r="E101" s="0" t="n">
        <v>136970101.919542</v>
      </c>
      <c r="F101" s="0" t="n">
        <v>22828350.3199237</v>
      </c>
      <c r="G101" s="0" t="n">
        <v>797207.807115759</v>
      </c>
      <c r="H101" s="0" t="n">
        <v>437728.358749972</v>
      </c>
      <c r="I101" s="0" t="n">
        <v>130060.553609809</v>
      </c>
    </row>
    <row r="102" customFormat="false" ht="12.8" hidden="false" customHeight="false" outlineLevel="0" collapsed="false">
      <c r="A102" s="0" t="n">
        <v>149</v>
      </c>
      <c r="B102" s="0" t="n">
        <v>39757781.0076241</v>
      </c>
      <c r="C102" s="0" t="n">
        <v>38484918.1788909</v>
      </c>
      <c r="D102" s="0" t="n">
        <v>132556773.016302</v>
      </c>
      <c r="E102" s="0" t="n">
        <v>137826546.384166</v>
      </c>
      <c r="F102" s="0" t="n">
        <v>0</v>
      </c>
      <c r="G102" s="0" t="n">
        <v>740562.534639444</v>
      </c>
      <c r="H102" s="0" t="n">
        <v>438192.499353007</v>
      </c>
      <c r="I102" s="0" t="n">
        <v>134439.70677246</v>
      </c>
    </row>
    <row r="103" customFormat="false" ht="12.8" hidden="false" customHeight="false" outlineLevel="0" collapsed="false">
      <c r="A103" s="0" t="n">
        <v>150</v>
      </c>
      <c r="B103" s="0" t="n">
        <v>46022077.1850477</v>
      </c>
      <c r="C103" s="0" t="n">
        <v>44672836.7774214</v>
      </c>
      <c r="D103" s="0" t="n">
        <v>152795639.148396</v>
      </c>
      <c r="E103" s="0" t="n">
        <v>138783091.477542</v>
      </c>
      <c r="F103" s="0" t="n">
        <v>23130515.246257</v>
      </c>
      <c r="G103" s="0" t="n">
        <v>821266.484529261</v>
      </c>
      <c r="H103" s="0" t="n">
        <v>435849.630712346</v>
      </c>
      <c r="I103" s="0" t="n">
        <v>131606.131978065</v>
      </c>
    </row>
    <row r="104" customFormat="false" ht="12.8" hidden="false" customHeight="false" outlineLevel="0" collapsed="false">
      <c r="A104" s="0" t="n">
        <v>151</v>
      </c>
      <c r="B104" s="0" t="n">
        <v>40220228.9320161</v>
      </c>
      <c r="C104" s="0" t="n">
        <v>38936940.7363084</v>
      </c>
      <c r="D104" s="0" t="n">
        <v>134165562.723466</v>
      </c>
      <c r="E104" s="0" t="n">
        <v>139475937.206369</v>
      </c>
      <c r="F104" s="0" t="n">
        <v>0</v>
      </c>
      <c r="G104" s="0" t="n">
        <v>760854.818687591</v>
      </c>
      <c r="H104" s="0" t="n">
        <v>431127.430542001</v>
      </c>
      <c r="I104" s="0" t="n">
        <v>130437.066397403</v>
      </c>
    </row>
    <row r="105" customFormat="false" ht="12.8" hidden="false" customHeight="false" outlineLevel="0" collapsed="false">
      <c r="A105" s="0" t="n">
        <v>152</v>
      </c>
      <c r="B105" s="0" t="n">
        <v>46512436.9481748</v>
      </c>
      <c r="C105" s="0" t="n">
        <v>45153492.329685</v>
      </c>
      <c r="D105" s="0" t="n">
        <v>154548844.972435</v>
      </c>
      <c r="E105" s="0" t="n">
        <v>140321668.488985</v>
      </c>
      <c r="F105" s="0" t="n">
        <v>23386944.7481642</v>
      </c>
      <c r="G105" s="0" t="n">
        <v>825801.838489077</v>
      </c>
      <c r="H105" s="0" t="n">
        <v>439830.10800489</v>
      </c>
      <c r="I105" s="0" t="n">
        <v>133303.817136999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ColWidth="11.87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270</v>
      </c>
      <c r="C1" s="0" t="s">
        <v>271</v>
      </c>
      <c r="D1" s="0" t="s">
        <v>272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301506.418803333</v>
      </c>
      <c r="C15" s="0" t="n">
        <v>54277.6869533333</v>
      </c>
      <c r="D15" s="0" t="n">
        <v>247804.60865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2066133.00393637</v>
      </c>
      <c r="C22" s="0" t="n">
        <v>725711.605333333</v>
      </c>
      <c r="D22" s="0" t="n">
        <v>1340631.53084304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false" showOutlineSymbols="true" defaultGridColor="true" view="normal" topLeftCell="BA1" colorId="64" zoomScale="75" zoomScaleNormal="75" zoomScalePageLayoutView="100" workbookViewId="0">
      <selection pane="topLeft" activeCell="BK9" activeCellId="0" sqref="BK9"/>
    </sheetView>
  </sheetViews>
  <sheetFormatPr defaultColWidth="9.23828125" defaultRowHeight="12.8" zeroHeight="false" outlineLevelRow="0" outlineLevelCol="0"/>
  <cols>
    <col collapsed="false" customWidth="true" hidden="false" outlineLevel="0" max="3" min="3" style="0" width="16.48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3.33"/>
    <col collapsed="false" customWidth="true" hidden="false" outlineLevel="0" max="33" min="33" style="0" width="16.07"/>
    <col collapsed="false" customWidth="true" hidden="false" outlineLevel="0" max="39" min="39" style="0" width="27.04"/>
    <col collapsed="false" customWidth="true" hidden="false" outlineLevel="0" max="41" min="41" style="0" width="17.83"/>
    <col collapsed="false" customWidth="true" hidden="false" outlineLevel="0" max="42" min="42" style="0" width="19.16"/>
    <col collapsed="false" customWidth="true" hidden="false" outlineLevel="0" max="44" min="43" style="0" width="10.99"/>
    <col collapsed="false" customWidth="true" hidden="false" outlineLevel="0" max="49" min="49" style="2" width="8.83"/>
    <col collapsed="false" customWidth="true" hidden="false" outlineLevel="0" max="60" min="60" style="0" width="11.16"/>
    <col collapsed="false" customWidth="true" hidden="false" outlineLevel="0" max="65" min="65" style="0" width="29.83"/>
    <col collapsed="false" customWidth="true" hidden="false" outlineLevel="0" max="68" min="66" style="2" width="8.86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60</v>
      </c>
      <c r="D1" s="41"/>
      <c r="E1" s="41" t="s">
        <v>61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 t="s">
        <v>74</v>
      </c>
      <c r="AF1" s="3" t="s">
        <v>75</v>
      </c>
      <c r="AG1" s="3" t="s">
        <v>5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 t="s">
        <v>83</v>
      </c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">
        <v>87</v>
      </c>
      <c r="BC1" s="3" t="s">
        <v>88</v>
      </c>
      <c r="BD1" s="3" t="s">
        <v>89</v>
      </c>
      <c r="BE1" s="3"/>
      <c r="BF1" s="3" t="s">
        <v>90</v>
      </c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96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" t="s">
        <v>103</v>
      </c>
      <c r="AR3" s="52" t="s">
        <v>104</v>
      </c>
      <c r="AS3" s="52" t="s">
        <v>103</v>
      </c>
      <c r="AT3" s="52" t="s">
        <v>104</v>
      </c>
      <c r="AU3" s="32"/>
      <c r="AV3" s="1" t="n">
        <v>10923418</v>
      </c>
      <c r="AW3" s="0"/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0"/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-0.0331565128262777</v>
      </c>
      <c r="AM4" s="52"/>
      <c r="AN4" s="52"/>
      <c r="AO4" s="52"/>
      <c r="AP4" s="52"/>
      <c r="AQ4" s="4" t="n">
        <v>545118865</v>
      </c>
      <c r="AR4" s="4" t="n">
        <f aca="false">AQ4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W4" s="0"/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0.0607395187891978</v>
      </c>
      <c r="BL4" s="51" t="n">
        <f aca="false">SUM(P14:P17)/AVERAGE(AG14:AG17)</f>
        <v>0.0140881848578508</v>
      </c>
      <c r="BM4" s="51" t="n">
        <f aca="false">SUM(D14:D17)/AVERAGE(AG14:AG17)</f>
        <v>0.0798078467576248</v>
      </c>
      <c r="BN4" s="51" t="n">
        <f aca="false">(SUM(H14:H17)+SUM(J14:J17))/AVERAGE(AG14:AG17)</f>
        <v>0</v>
      </c>
      <c r="BO4" s="52" t="n">
        <f aca="false">AL4-BN4</f>
        <v>-0.0331565128262777</v>
      </c>
      <c r="BP4" s="0"/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-0.0329868285603578</v>
      </c>
      <c r="AM5" s="52"/>
      <c r="AN5" s="52"/>
      <c r="AO5" s="52"/>
      <c r="AP5" s="52"/>
      <c r="AQ5" s="4" t="n">
        <v>527406836</v>
      </c>
      <c r="AR5" s="4" t="n">
        <f aca="false">AQ5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W5" s="0"/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0.0611320051364955</v>
      </c>
      <c r="BL5" s="51" t="n">
        <f aca="false">SUM(P18:P21)/AVERAGE(AG18:AG21)</f>
        <v>0.0152426006618067</v>
      </c>
      <c r="BM5" s="51" t="n">
        <f aca="false">SUM(D18:D21)/AVERAGE(AG18:AG21)</f>
        <v>0.0788762330350467</v>
      </c>
      <c r="BN5" s="51" t="n">
        <f aca="false">(SUM(H18:H21)+SUM(J18:J21))/AVERAGE(AG18:AG21)</f>
        <v>2.88521656710338E-005</v>
      </c>
      <c r="BO5" s="52" t="n">
        <f aca="false">AL5-BN5</f>
        <v>-0.0330156807260289</v>
      </c>
      <c r="BP5" s="0"/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-0.0370007665353377</v>
      </c>
      <c r="AM6" s="4" t="n">
        <f aca="false">41598953.80094*100/AVERAGE(AF22:AF25)</f>
        <v>22247411.6609202</v>
      </c>
      <c r="AN6" s="52"/>
      <c r="AO6" s="52"/>
      <c r="AP6" s="4" t="n">
        <v>46349018</v>
      </c>
      <c r="AQ6" s="4" t="n">
        <v>580675520</v>
      </c>
      <c r="AR6" s="4" t="n">
        <f aca="false">AQ6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W6" s="0"/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0.0628649338766236</v>
      </c>
      <c r="BL6" s="51" t="n">
        <f aca="false">SUM(P22:P25)/AVERAGE(AG22:AG25)</f>
        <v>0.0187841782319647</v>
      </c>
      <c r="BM6" s="51" t="n">
        <f aca="false">SUM(D22:D25)/AVERAGE(AG22:AG25)</f>
        <v>0.0810815221799967</v>
      </c>
      <c r="BN6" s="51" t="n">
        <f aca="false">(SUM(H22:H25)+SUM(J22:J25))/AVERAGE(AG22:AG25)</f>
        <v>0.000491092714512904</v>
      </c>
      <c r="BO6" s="52" t="n">
        <f aca="false">AL6-BN6</f>
        <v>-0.0374918592498506</v>
      </c>
      <c r="BP6" s="32" t="n">
        <f aca="false">BM6+BN6</f>
        <v>0.0815726148945096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-0.0367947322869077</v>
      </c>
      <c r="AM7" s="4" t="n">
        <v>20644316.2443057</v>
      </c>
      <c r="AN7" s="52" t="n">
        <f aca="false">AM7/AVERAGE(AG26:AG29)</f>
        <v>0.00399759325199405</v>
      </c>
      <c r="AO7" s="52" t="n">
        <f aca="false">AVERAGE(AG26:AG29)/AVERAGE(AG22:AG25)-1</f>
        <v>-0.0256535187698732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24759558.36128</v>
      </c>
      <c r="AQ7" s="4" t="n">
        <f aca="false">1648154*100/AF29*1000</f>
        <v>552887150.952771</v>
      </c>
      <c r="AR7" s="4" t="n">
        <f aca="false">AQ7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W7" s="0"/>
      <c r="AX7" s="1" t="n">
        <f aca="false">(AV7-AV6)/AV6</f>
        <v>-0.0135477210481409</v>
      </c>
      <c r="BI7" s="51" t="n">
        <f aca="false">T14/AG14</f>
        <v>0.0132187981915489</v>
      </c>
      <c r="BJ7" s="1" t="n">
        <f aca="false">BJ6+1</f>
        <v>2018</v>
      </c>
      <c r="BK7" s="51" t="n">
        <f aca="false">SUM(T26:T29)/AVERAGE(AG26:AG29)</f>
        <v>0.0587398562806465</v>
      </c>
      <c r="BL7" s="51" t="n">
        <f aca="false">SUM(P26:P29)/AVERAGE(AG26:AG29)</f>
        <v>0.0174435294023944</v>
      </c>
      <c r="BM7" s="51" t="n">
        <f aca="false">SUM(D26:D29)/AVERAGE(AG26:AG29)</f>
        <v>0.0780910591651598</v>
      </c>
      <c r="BN7" s="51" t="n">
        <f aca="false">(SUM(H26:H29)+SUM(J26:J29))/AVERAGE(AG26:AG29)</f>
        <v>0.000922411235235612</v>
      </c>
      <c r="BO7" s="52" t="n">
        <f aca="false">AL7-BN7</f>
        <v>-0.0377171435221433</v>
      </c>
      <c r="BP7" s="0"/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54"/>
      <c r="AI8" s="4"/>
      <c r="AJ8" s="51"/>
      <c r="AK8" s="48" t="n">
        <f aca="false">AK7+1</f>
        <v>2019</v>
      </c>
      <c r="AL8" s="52" t="n">
        <f aca="false">SUM(AB30:AB33)/AVERAGE(AG30:AG33)</f>
        <v>-0.0378732696610134</v>
      </c>
      <c r="AM8" s="4" t="n"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U8" s="32"/>
      <c r="AV8" s="1" t="n">
        <v>11082939</v>
      </c>
      <c r="AW8" s="0"/>
      <c r="AX8" s="1" t="n">
        <f aca="false">(AV8-AV7)/AV7</f>
        <v>0.00641144738254397</v>
      </c>
      <c r="BI8" s="51" t="n">
        <f aca="false">T15/AG15</f>
        <v>0.0159707005370973</v>
      </c>
      <c r="BJ8" s="1" t="n">
        <f aca="false">BJ7+1</f>
        <v>2019</v>
      </c>
      <c r="BK8" s="51" t="n">
        <f aca="false">SUM(T30:T33)/AVERAGE(AG30:AG33)</f>
        <v>0.0515592193109002</v>
      </c>
      <c r="BL8" s="51" t="n">
        <f aca="false">SUM(P30:P33)/AVERAGE(AG30:AG33)</f>
        <v>0.0165671281372107</v>
      </c>
      <c r="BM8" s="51" t="n">
        <f aca="false">SUM(D30:D33)/AVERAGE(AG30:AG33)</f>
        <v>0.0728653608347029</v>
      </c>
      <c r="BN8" s="51" t="n">
        <f aca="false">(SUM(H30:H33)+SUM(J30:J33))/AVERAGE(AG30:AG33)</f>
        <v>0.000845456563710704</v>
      </c>
      <c r="BO8" s="52" t="n">
        <f aca="false">AL8-BN8</f>
        <v>-0.0387187262247241</v>
      </c>
      <c r="BP8" s="0"/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-0.0469484520246313</v>
      </c>
      <c r="AM9" s="4" t="n">
        <v>18862810.403066</v>
      </c>
      <c r="AN9" s="52" t="n">
        <f aca="false">AM9/AVERAGE(AG34:AG37)</f>
        <v>0.00418574537785292</v>
      </c>
      <c r="AO9" s="52" t="n">
        <f aca="false">AVERAGE(AG34:AG37)/AVERAGE(AG30:AG33)-1</f>
        <v>-0.108757605416629</v>
      </c>
      <c r="AP9" s="55" t="n">
        <f aca="false">((((((AP8*((1+AO9)^(1/12))-AM9/12)*((1+AO9)^(1/12))-AM9/12)*((1+AO9)^(1/12))-AM9/12)*((1+AO9)^(1/12))-AM9/12)*((1+AO9)^(1/12))-AM9/12)*((1+AO9)^(1/12))-AM9/12)*((1+AO9)^(1/12))-AM9/12</f>
        <v>-1015545.98742409</v>
      </c>
      <c r="AQ9" s="4" t="n">
        <f aca="false">AQ8*(1+AO9)</f>
        <v>371861392.613936</v>
      </c>
      <c r="AR9" s="4" t="n">
        <f aca="false">((((((AQ8*((1+AO9)^(6/12)))*((1+AO9)^(1/12))+AP9)*((1+AO9)^(1/12))-AM9/12)*((1+AO9)^(1/12))-AM9/12)*((1+AO9)^(1/12))-AM9/12)*((1+AO9)^(1/12))-AM9/12)*((1+AO9)^(1/12))-AM9/12</f>
        <v>363182587.046843</v>
      </c>
      <c r="AS9" s="53" t="n">
        <f aca="false">AQ9/AG37</f>
        <v>0.0791224786989148</v>
      </c>
      <c r="AT9" s="53" t="n">
        <f aca="false">AR9/AG37</f>
        <v>0.0772758535255206</v>
      </c>
      <c r="AV9" s="1" t="n">
        <v>11339977</v>
      </c>
      <c r="AW9" s="0"/>
      <c r="AX9" s="1" t="n">
        <f aca="false">(AV9-AV8)/AV8</f>
        <v>0.0231922236511452</v>
      </c>
      <c r="BI9" s="51" t="n">
        <f aca="false">T16/AG16</f>
        <v>0.0144615407948684</v>
      </c>
      <c r="BJ9" s="1" t="n">
        <f aca="false">BJ8+1</f>
        <v>2020</v>
      </c>
      <c r="BK9" s="51" t="n">
        <f aca="false">SUM(T34:T37)/AVERAGE(AG34:AG37)</f>
        <v>0.0586018837441637</v>
      </c>
      <c r="BL9" s="51" t="n">
        <f aca="false">SUM(P34:P37)/AVERAGE(AG34:AG37)</f>
        <v>0.0179799111366128</v>
      </c>
      <c r="BM9" s="51" t="n">
        <f aca="false">SUM(D34:D37)/AVERAGE(AG34:AG37)</f>
        <v>0.0875704246321822</v>
      </c>
      <c r="BN9" s="51" t="n">
        <f aca="false">(SUM(H34:H37)+SUM(J34:J37))/AVERAGE(AG34:AG37)</f>
        <v>0.00140980500116996</v>
      </c>
      <c r="BO9" s="52" t="n">
        <f aca="false">AL9-BN9</f>
        <v>-0.0483582570258012</v>
      </c>
      <c r="BP9" s="0"/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-0.0365301799174635</v>
      </c>
      <c r="AM10" s="4" t="n">
        <v>17835539.214349</v>
      </c>
      <c r="AN10" s="52" t="n">
        <f aca="false">AM10/AVERAGE(AG38:AG41)</f>
        <v>0.00365784576916064</v>
      </c>
      <c r="AO10" s="52" t="n">
        <f aca="false">AVERAGE(AG38:AG41)/AVERAGE(AG34:AG37)-1</f>
        <v>0.0820000000000023</v>
      </c>
      <c r="AP10" s="52"/>
      <c r="AQ10" s="4" t="n">
        <f aca="false">AQ9*(1+AO10)</f>
        <v>402354026.80828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374467238.463885</v>
      </c>
      <c r="AS10" s="53" t="n">
        <f aca="false">AQ10/AG41</f>
        <v>0.0809918222344829</v>
      </c>
      <c r="AT10" s="53" t="n">
        <f aca="false">AR10/AG41</f>
        <v>0.0753783533643029</v>
      </c>
      <c r="AV10" s="1" t="n">
        <v>11479064</v>
      </c>
      <c r="AW10" s="0"/>
      <c r="AX10" s="1" t="n">
        <f aca="false">(AV10-AV9)/AV9</f>
        <v>0.0122651924249935</v>
      </c>
      <c r="BI10" s="51" t="n">
        <f aca="false">T17/AG17</f>
        <v>0.0170660074210736</v>
      </c>
      <c r="BJ10" s="1" t="n">
        <f aca="false">BJ9+1</f>
        <v>2021</v>
      </c>
      <c r="BK10" s="51" t="n">
        <f aca="false">SUM(T38:T41)/AVERAGE(AG38:AG41)</f>
        <v>0.0579505195939578</v>
      </c>
      <c r="BL10" s="51" t="n">
        <f aca="false">SUM(P38:P41)/AVERAGE(AG38:AG41)</f>
        <v>0.0164507056049093</v>
      </c>
      <c r="BM10" s="51" t="n">
        <f aca="false">SUM(D38:D41)/AVERAGE(AG38:AG41)</f>
        <v>0.078029993906512</v>
      </c>
      <c r="BN10" s="51" t="n">
        <f aca="false">(SUM(H38:H41)+SUM(J38:J41))/AVERAGE(AG38:AG41)</f>
        <v>0.00166944787670373</v>
      </c>
      <c r="BO10" s="52" t="n">
        <f aca="false">AL10-BN10</f>
        <v>-0.0381996277941672</v>
      </c>
      <c r="BP10" s="0"/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-0.0415570352734992</v>
      </c>
      <c r="AM11" s="4" t="n">
        <v>16827143.6015023</v>
      </c>
      <c r="AN11" s="52" t="n">
        <f aca="false">AM11/AVERAGE(AG42:AG45)</f>
        <v>0.00326802694636855</v>
      </c>
      <c r="AO11" s="52" t="n">
        <f aca="false">AVERAGE(AG42:AG45)/AVERAGE(AG38:AG41)-1</f>
        <v>0.0559999999999969</v>
      </c>
      <c r="AP11" s="52"/>
      <c r="AQ11" s="4" t="n">
        <f aca="false">AQ10*(1+AO11)</f>
        <v>424885852.309542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378182612.380919</v>
      </c>
      <c r="AS11" s="53" t="n">
        <f aca="false">AQ11/AG45</f>
        <v>0.0803945094792291</v>
      </c>
      <c r="AT11" s="53" t="n">
        <f aca="false">AR11/AG45</f>
        <v>0.0715575852918428</v>
      </c>
      <c r="AV11" s="1" t="n">
        <v>11462881</v>
      </c>
      <c r="AW11" s="0"/>
      <c r="AX11" s="1" t="n">
        <f aca="false">(AV11-AV10)/AV10</f>
        <v>-0.00140978393360295</v>
      </c>
      <c r="BI11" s="51" t="n">
        <f aca="false">T18/AG18</f>
        <v>0.0139980043565481</v>
      </c>
      <c r="BJ11" s="1" t="n">
        <f aca="false">BJ10+1</f>
        <v>2022</v>
      </c>
      <c r="BK11" s="51" t="n">
        <f aca="false">SUM(T42:T45)/AVERAGE(AG42:AG45)</f>
        <v>0.0582360596196013</v>
      </c>
      <c r="BL11" s="51" t="n">
        <f aca="false">SUM(P42:P45)/AVERAGE(AG42:AG45)</f>
        <v>0.0176066789757851</v>
      </c>
      <c r="BM11" s="51" t="n">
        <f aca="false">SUM(D42:D45)/AVERAGE(AG42:AG45)</f>
        <v>0.0821864159173154</v>
      </c>
      <c r="BN11" s="51" t="n">
        <f aca="false">(SUM(H42:H45)+SUM(J42:J45))/AVERAGE(AG42:AG45)</f>
        <v>0.0021416353022561</v>
      </c>
      <c r="BO11" s="52" t="n">
        <f aca="false">AL11-BN11</f>
        <v>-0.0436986705757553</v>
      </c>
      <c r="BP11" s="32" t="n">
        <f aca="false">BM11+BN11</f>
        <v>0.0843280512195715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-0.0451228350614279</v>
      </c>
      <c r="AM12" s="4" t="n">
        <v>15842663.6881786</v>
      </c>
      <c r="AN12" s="52" t="n">
        <f aca="false">AM12/AVERAGE(AG46:AG49)</f>
        <v>0.00295848990392522</v>
      </c>
      <c r="AO12" s="52" t="n">
        <f aca="false">AVERAGE(AG46:AG49)/AVERAGE(AG42:AG45)-1</f>
        <v>0.040000000000002</v>
      </c>
      <c r="AP12" s="52"/>
      <c r="AQ12" s="4" t="n">
        <f aca="false">AQ11*(1+AO12)</f>
        <v>441881286.401925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377178861.119146</v>
      </c>
      <c r="AS12" s="53" t="n">
        <f aca="false">AQ12/AG49</f>
        <v>0.0811375318160498</v>
      </c>
      <c r="AT12" s="53" t="n">
        <f aca="false">AR12/AG49</f>
        <v>0.0692569764462939</v>
      </c>
      <c r="AV12" s="1" t="n">
        <v>11332510</v>
      </c>
      <c r="AW12" s="0"/>
      <c r="AX12" s="1" t="n">
        <f aca="false">(AV12-AV11)/AV11</f>
        <v>-0.0113733188017916</v>
      </c>
      <c r="BI12" s="51" t="n">
        <f aca="false">T19/AG19</f>
        <v>0.0162704773718776</v>
      </c>
      <c r="BJ12" s="1" t="n">
        <f aca="false">BJ11+1</f>
        <v>2023</v>
      </c>
      <c r="BK12" s="51" t="n">
        <f aca="false">SUM(T46:T49)/AVERAGE(AG46:AG49)</f>
        <v>0.0586918826904697</v>
      </c>
      <c r="BL12" s="51" t="n">
        <f aca="false">SUM(P46:P49)/AVERAGE(AG46:AG49)</f>
        <v>0.0183773835001373</v>
      </c>
      <c r="BM12" s="51" t="n">
        <f aca="false">SUM(D46:D49)/AVERAGE(AG46:AG49)</f>
        <v>0.0854373342517602</v>
      </c>
      <c r="BN12" s="51" t="n">
        <f aca="false">(SUM(H46:H49)+SUM(J46:J49))/AVERAGE(AG46:AG49)</f>
        <v>0.0024699444441016</v>
      </c>
      <c r="BO12" s="52" t="n">
        <f aca="false">AL12-BN12</f>
        <v>-0.0475927795055295</v>
      </c>
      <c r="BP12" s="32" t="n">
        <f aca="false">BM12+BN12</f>
        <v>0.0879072786958618</v>
      </c>
    </row>
    <row r="13" customFormat="false" ht="12.8" hidden="false" customHeight="false" outlineLevel="0" collapsed="false">
      <c r="C13" s="5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-0.0460502163271604</v>
      </c>
      <c r="AM13" s="13" t="n">
        <v>14900507.1403892</v>
      </c>
      <c r="AN13" s="59" t="n">
        <f aca="false">AM13/AVERAGE(AG50:AG53)</f>
        <v>0.00268845386798679</v>
      </c>
      <c r="AO13" s="59" t="n">
        <f aca="false">'GDP evolution by scenario'!G49</f>
        <v>0.0350000000000004</v>
      </c>
      <c r="AP13" s="59"/>
      <c r="AQ13" s="13" t="n">
        <f aca="false">AQ12*(1+AO13)</f>
        <v>457347131.425992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375242069.816787</v>
      </c>
      <c r="AS13" s="60" t="n">
        <f aca="false">AQ13/AG53</f>
        <v>0.081907900349123</v>
      </c>
      <c r="AT13" s="60" t="n">
        <f aca="false">AR13/AG53</f>
        <v>0.0672034171626277</v>
      </c>
      <c r="AW13" s="0"/>
      <c r="BI13" s="32" t="n">
        <f aca="false">T20/AG20</f>
        <v>0.0142396418545472</v>
      </c>
      <c r="BJ13" s="0" t="n">
        <f aca="false">BJ12+1</f>
        <v>2024</v>
      </c>
      <c r="BK13" s="32" t="n">
        <f aca="false">SUM(T50:T53)/AVERAGE(AG50:AG53)</f>
        <v>0.0600119163581959</v>
      </c>
      <c r="BL13" s="32" t="n">
        <f aca="false">SUM(P50:P53)/AVERAGE(AG50:AG53)</f>
        <v>0.0187531454531417</v>
      </c>
      <c r="BM13" s="32" t="n">
        <f aca="false">SUM(D50:D53)/AVERAGE(AG50:AG53)</f>
        <v>0.0873089872322147</v>
      </c>
      <c r="BN13" s="32" t="n">
        <f aca="false">(SUM(H50:H53)+SUM(J50:J53))/AVERAGE(AG50:AG53)</f>
        <v>0.00293343552831269</v>
      </c>
      <c r="BO13" s="59" t="n">
        <f aca="false">AL13-BN13</f>
        <v>-0.0489836518554731</v>
      </c>
      <c r="BP13" s="32" t="n">
        <f aca="false">BM13+BN13</f>
        <v>0.0902424227605274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93848237.2817482</v>
      </c>
      <c r="E14" s="6"/>
      <c r="F14" s="8" t="n">
        <f aca="false">'Central pensions'!I14</f>
        <v>17058028.0286595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2791830.5901303</v>
      </c>
      <c r="M14" s="8"/>
      <c r="N14" s="8" t="n">
        <f aca="false">'Central pensions'!L14</f>
        <v>694000.572874077</v>
      </c>
      <c r="O14" s="6"/>
      <c r="P14" s="6" t="n">
        <f aca="false">'Central pensions'!X14</f>
        <v>18305008.5926708</v>
      </c>
      <c r="Q14" s="8"/>
      <c r="R14" s="8" t="n">
        <f aca="false">'Central SIPA income'!G9</f>
        <v>17950012.5262273</v>
      </c>
      <c r="S14" s="8"/>
      <c r="T14" s="6" t="n">
        <f aca="false">'Central SIPA income'!J9</f>
        <v>68633428.6521307</v>
      </c>
      <c r="U14" s="6"/>
      <c r="V14" s="8" t="n">
        <f aca="false">'Central SIPA income'!F9</f>
        <v>133045.091777586</v>
      </c>
      <c r="W14" s="8"/>
      <c r="X14" s="8" t="n">
        <f aca="false">'Central SIPA income'!M9</f>
        <v>334170.912580975</v>
      </c>
      <c r="Y14" s="6"/>
      <c r="Z14" s="6" t="n">
        <f aca="false">R14+V14-N14-L14-F14</f>
        <v>-2460801.57365901</v>
      </c>
      <c r="AA14" s="6"/>
      <c r="AB14" s="6" t="n">
        <f aca="false">T14-P14-D14</f>
        <v>-43519817.2222882</v>
      </c>
      <c r="AC14" s="50"/>
      <c r="AD14" s="6" t="n">
        <v>5092693740.32864</v>
      </c>
      <c r="AE14" s="6" t="n">
        <v>711582.189404825</v>
      </c>
      <c r="AF14" s="6" t="n"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-0.00838191669121372</v>
      </c>
      <c r="AK14" s="62" t="n">
        <f aca="false">AK13+1</f>
        <v>2025</v>
      </c>
      <c r="AL14" s="63" t="n">
        <f aca="false">SUM(AB54:AB57)/AVERAGE(AG54:AG57)</f>
        <v>-0.0470373575843183</v>
      </c>
      <c r="AM14" s="6" t="n">
        <v>13946867.9480024</v>
      </c>
      <c r="AN14" s="63" t="n">
        <f aca="false">AM14/AVERAGE(AG54:AG57)</f>
        <v>0.00244309864581287</v>
      </c>
      <c r="AO14" s="63" t="n">
        <f aca="false">'GDP evolution by scenario'!G53</f>
        <v>0.0299999999999976</v>
      </c>
      <c r="AP14" s="63"/>
      <c r="AQ14" s="6" t="n">
        <f aca="false">AQ13*(1+AO14)</f>
        <v>471067545.368771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372361717.98861</v>
      </c>
      <c r="AS14" s="64" t="n">
        <f aca="false">AQ14/AG57</f>
        <v>0.0819079003491229</v>
      </c>
      <c r="AT14" s="64" t="n">
        <f aca="false">AR14/AG57</f>
        <v>0.0647452086026497</v>
      </c>
      <c r="AU14" s="5"/>
      <c r="AV14" s="5"/>
      <c r="AW14" s="65" t="n">
        <f aca="false">workers_and_wage_central!C2</f>
        <v>10892025</v>
      </c>
      <c r="AX14" s="5"/>
      <c r="AY14" s="61" t="n">
        <f aca="false">(AW14-AV6)/AV6</f>
        <v>-0.0243246451069662</v>
      </c>
      <c r="AZ14" s="66" t="n">
        <f aca="false">workers_and_wage_central!B2</f>
        <v>6432.95581308484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0.0166363691066031</v>
      </c>
      <c r="BJ14" s="5" t="n">
        <f aca="false">BJ13+1</f>
        <v>2025</v>
      </c>
      <c r="BK14" s="61" t="n">
        <f aca="false">SUM(T54:T57)/AVERAGE(AG54:AG57)</f>
        <v>0.0611466552846018</v>
      </c>
      <c r="BL14" s="61" t="n">
        <f aca="false">SUM(P54:P57)/AVERAGE(AG54:AG57)</f>
        <v>0.0189475777374938</v>
      </c>
      <c r="BM14" s="61" t="n">
        <f aca="false">SUM(D54:D57)/AVERAGE(AG54:AG57)</f>
        <v>0.0892364351314263</v>
      </c>
      <c r="BN14" s="61" t="n">
        <f aca="false">(SUM(H54:H57)+SUM(J54:J57))/AVERAGE(AG54:AG57)</f>
        <v>0.00407423043089929</v>
      </c>
      <c r="BO14" s="63" t="n">
        <f aca="false">AL14-BN14</f>
        <v>-0.0511115880152176</v>
      </c>
      <c r="BP14" s="32" t="n">
        <f aca="false">BM14+BN14</f>
        <v>0.0933106655623256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108177560.580541</v>
      </c>
      <c r="E15" s="9"/>
      <c r="F15" s="67" t="n">
        <f aca="false">'Central pensions'!I15</f>
        <v>19662552.1576393</v>
      </c>
      <c r="G15" s="9" t="n">
        <f aca="false">'Central pensions'!K15</f>
        <v>0</v>
      </c>
      <c r="H15" s="9" t="n">
        <f aca="false">'Central pensions'!V15</f>
        <v>0</v>
      </c>
      <c r="I15" s="67" t="n">
        <f aca="false">'Central pensions'!M15</f>
        <v>0</v>
      </c>
      <c r="J15" s="9" t="n">
        <f aca="false">'Central pensions'!W15</f>
        <v>0</v>
      </c>
      <c r="K15" s="9"/>
      <c r="L15" s="67" t="n">
        <f aca="false">'Central pensions'!N15</f>
        <v>2473830.00986629</v>
      </c>
      <c r="M15" s="67"/>
      <c r="N15" s="67" t="n">
        <f aca="false">'Central pensions'!L15</f>
        <v>801749.377980366</v>
      </c>
      <c r="O15" s="9"/>
      <c r="P15" s="9" t="n">
        <f aca="false">'Central pensions'!X15</f>
        <v>17247704.2046273</v>
      </c>
      <c r="Q15" s="67"/>
      <c r="R15" s="67" t="n">
        <f aca="false">'Central SIPA income'!G10</f>
        <v>22179947.4597869</v>
      </c>
      <c r="S15" s="67"/>
      <c r="T15" s="9" t="n">
        <f aca="false">'Central SIPA income'!J10</f>
        <v>84806951.4862474</v>
      </c>
      <c r="U15" s="9"/>
      <c r="V15" s="67" t="n">
        <f aca="false">'Central SIPA income'!F10</f>
        <v>139417.771119178</v>
      </c>
      <c r="W15" s="67"/>
      <c r="X15" s="67" t="n">
        <f aca="false">'Central SIPA income'!M10</f>
        <v>350177.245792619</v>
      </c>
      <c r="Y15" s="9"/>
      <c r="Z15" s="9" t="n">
        <f aca="false">R15+V15-N15-L15-F15</f>
        <v>-618766.314579871</v>
      </c>
      <c r="AA15" s="9"/>
      <c r="AB15" s="9" t="n">
        <f aca="false">T15-P15-D15</f>
        <v>-40618313.298921</v>
      </c>
      <c r="AC15" s="50"/>
      <c r="AD15" s="9" t="n">
        <v>5951478855.3666</v>
      </c>
      <c r="AE15" s="9" t="n">
        <v>727761.090339656</v>
      </c>
      <c r="AF15" s="9" t="n"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-0.00764917152014664</v>
      </c>
      <c r="AK15" s="68" t="n">
        <f aca="false">AK14+1</f>
        <v>2026</v>
      </c>
      <c r="AL15" s="69" t="n">
        <f aca="false">SUM(AB58:AB61)/AVERAGE(AG58:AG61)</f>
        <v>-0.0472923068273269</v>
      </c>
      <c r="AM15" s="9" t="n">
        <v>13032040.9288315</v>
      </c>
      <c r="AN15" s="69" t="n">
        <f aca="false">AM15/AVERAGE(AG58:AG61)</f>
        <v>0.00222721065267418</v>
      </c>
      <c r="AO15" s="69" t="n">
        <f aca="false">'GDP evolution by scenario'!G57</f>
        <v>0.0249801484357315</v>
      </c>
      <c r="AP15" s="69"/>
      <c r="AQ15" s="9" t="n">
        <f aca="false">AQ14*(1+AO15)</f>
        <v>482834882.575339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368482785.84544</v>
      </c>
      <c r="AS15" s="70" t="n">
        <f aca="false">AQ15/AG61</f>
        <v>0.0812053410914828</v>
      </c>
      <c r="AT15" s="70" t="n">
        <f aca="false">AR15/AG61</f>
        <v>0.0619730914040781</v>
      </c>
      <c r="AU15" s="7"/>
      <c r="AV15" s="7"/>
      <c r="AW15" s="71" t="n">
        <f aca="false">workers_and_wage_central!C3</f>
        <v>11018522</v>
      </c>
      <c r="AX15" s="7"/>
      <c r="AY15" s="40" t="n">
        <f aca="false">(AW15-AW14)/AW14</f>
        <v>0.0116137265568157</v>
      </c>
      <c r="AZ15" s="39" t="n">
        <f aca="false">workers_and_wage_central!B3</f>
        <v>6756.43357892291</v>
      </c>
      <c r="BA15" s="40" t="n">
        <f aca="false">(AZ15-AZ14)/AZ14</f>
        <v>0.0502844687942839</v>
      </c>
      <c r="BB15" s="7"/>
      <c r="BC15" s="7"/>
      <c r="BD15" s="7"/>
      <c r="BE15" s="7"/>
      <c r="BF15" s="7"/>
      <c r="BG15" s="7"/>
      <c r="BH15" s="7"/>
      <c r="BI15" s="40" t="n">
        <f aca="false">T22/AG22</f>
        <v>0.0142416950985211</v>
      </c>
      <c r="BJ15" s="7" t="n">
        <f aca="false">BJ14+1</f>
        <v>2026</v>
      </c>
      <c r="BK15" s="40" t="n">
        <f aca="false">SUM(T58:T61)/AVERAGE(AG58:AG61)</f>
        <v>0.062541120696925</v>
      </c>
      <c r="BL15" s="40" t="n">
        <f aca="false">SUM(P58:P61)/AVERAGE(AG58:AG61)</f>
        <v>0.0190323858543816</v>
      </c>
      <c r="BM15" s="40" t="n">
        <f aca="false">SUM(D58:D61)/AVERAGE(AG58:AG61)</f>
        <v>0.0908010416698703</v>
      </c>
      <c r="BN15" s="40" t="n">
        <f aca="false">(SUM(H58:H61)+SUM(J58:J61))/AVERAGE(AG58:AG61)</f>
        <v>0.00551198942907625</v>
      </c>
      <c r="BO15" s="69" t="n">
        <f aca="false">AL15-BN15</f>
        <v>-0.0528042962564031</v>
      </c>
      <c r="BP15" s="32" t="n">
        <f aca="false">BM15+BN15</f>
        <v>0.0963130310989466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104862163.835878</v>
      </c>
      <c r="E16" s="9"/>
      <c r="F16" s="67" t="n">
        <f aca="false">'Central pensions'!I16</f>
        <v>19059939.5541995</v>
      </c>
      <c r="G16" s="9" t="n">
        <f aca="false">'Central pensions'!K16</f>
        <v>0</v>
      </c>
      <c r="H16" s="9" t="n">
        <f aca="false">'Central pensions'!V16</f>
        <v>0</v>
      </c>
      <c r="I16" s="67" t="n">
        <f aca="false">'Central pensions'!M16</f>
        <v>0</v>
      </c>
      <c r="J16" s="9" t="n">
        <f aca="false">'Central pensions'!W16</f>
        <v>0</v>
      </c>
      <c r="K16" s="9"/>
      <c r="L16" s="67" t="n">
        <f aca="false">'Central pensions'!N16</f>
        <v>2940705.35015561</v>
      </c>
      <c r="M16" s="67"/>
      <c r="N16" s="67" t="n">
        <f aca="false">'Central pensions'!L16</f>
        <v>778721.224501777</v>
      </c>
      <c r="O16" s="9"/>
      <c r="P16" s="9" t="n">
        <f aca="false">'Central pensions'!X16</f>
        <v>19543628.4587851</v>
      </c>
      <c r="Q16" s="67"/>
      <c r="R16" s="67" t="n">
        <f aca="false">'Central SIPA income'!G11</f>
        <v>20070066.8181692</v>
      </c>
      <c r="S16" s="67"/>
      <c r="T16" s="9" t="n">
        <f aca="false">'Central SIPA income'!J11</f>
        <v>76739639.9860803</v>
      </c>
      <c r="U16" s="9"/>
      <c r="V16" s="67" t="n">
        <f aca="false">'Central SIPA income'!F11</f>
        <v>144779.140644521</v>
      </c>
      <c r="W16" s="67"/>
      <c r="X16" s="67" t="n">
        <f aca="false">'Central SIPA income'!M11</f>
        <v>363643.460314557</v>
      </c>
      <c r="Y16" s="9"/>
      <c r="Z16" s="9" t="n">
        <f aca="false">R16+V16-N16-L16-F16</f>
        <v>-2564520.17004317</v>
      </c>
      <c r="AA16" s="9"/>
      <c r="AB16" s="9" t="n">
        <f aca="false">T16-P16-D16</f>
        <v>-47666152.308583</v>
      </c>
      <c r="AC16" s="50"/>
      <c r="AD16" s="9" t="n">
        <v>6221730755.7716</v>
      </c>
      <c r="AE16" s="9" t="n">
        <v>727254.700716601</v>
      </c>
      <c r="AF16" s="9" t="n"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-0.00898265884841291</v>
      </c>
      <c r="AK16" s="68" t="n">
        <f aca="false">AK15+1</f>
        <v>2027</v>
      </c>
      <c r="AL16" s="69" t="n">
        <f aca="false">SUM(AB62:AB65)/AVERAGE(AG62:AG65)</f>
        <v>-0.0471269352709696</v>
      </c>
      <c r="AM16" s="9" t="n">
        <v>12139889.4651339</v>
      </c>
      <c r="AN16" s="69" t="n">
        <f aca="false">AM16/AVERAGE(AG62:AG65)</f>
        <v>0.00199741756971751</v>
      </c>
      <c r="AO16" s="69" t="n">
        <f aca="false">'GDP evolution by scenario'!G61</f>
        <v>0.0387109899640667</v>
      </c>
      <c r="AP16" s="69"/>
      <c r="AQ16" s="9" t="n">
        <f aca="false">AQ15*(1+AO16)</f>
        <v>501525898.869014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370393314.40407</v>
      </c>
      <c r="AS16" s="70" t="n">
        <f aca="false">AQ16/AG65</f>
        <v>0.0813748831235538</v>
      </c>
      <c r="AT16" s="70" t="n">
        <f aca="false">AR16/AG65</f>
        <v>0.0600980183423168</v>
      </c>
      <c r="AU16" s="7"/>
      <c r="AV16" s="7"/>
      <c r="AW16" s="71" t="n">
        <f aca="false">workers_and_wage_central!C4</f>
        <v>10968377</v>
      </c>
      <c r="AX16" s="7"/>
      <c r="AY16" s="40" t="n">
        <f aca="false">(AW16-AW15)/AW15</f>
        <v>-0.00455097335196136</v>
      </c>
      <c r="AZ16" s="39" t="n">
        <f aca="false">workers_and_wage_central!B4</f>
        <v>7078.05085021381</v>
      </c>
      <c r="BA16" s="40" t="n">
        <f aca="false">(AZ16-AZ15)/AZ15</f>
        <v>0.0476016329523619</v>
      </c>
      <c r="BB16" s="7"/>
      <c r="BC16" s="7"/>
      <c r="BD16" s="7"/>
      <c r="BE16" s="7"/>
      <c r="BF16" s="7"/>
      <c r="BG16" s="7"/>
      <c r="BH16" s="7"/>
      <c r="BI16" s="40" t="n">
        <f aca="false">T23/AG23</f>
        <v>0.0167891361394577</v>
      </c>
      <c r="BJ16" s="7" t="n">
        <f aca="false">BJ15+1</f>
        <v>2027</v>
      </c>
      <c r="BK16" s="40" t="n">
        <f aca="false">SUM(T62:T65)/AVERAGE(AG62:AG65)</f>
        <v>0.062862359076582</v>
      </c>
      <c r="BL16" s="40" t="n">
        <f aca="false">SUM(P62:P65)/AVERAGE(AG62:AG65)</f>
        <v>0.0189022285039643</v>
      </c>
      <c r="BM16" s="40" t="n">
        <f aca="false">SUM(D62:D65)/AVERAGE(AG62:AG65)</f>
        <v>0.0910870658435874</v>
      </c>
      <c r="BN16" s="40" t="n">
        <f aca="false">(SUM(H62:H65)+SUM(J62:J65))/AVERAGE(AG62:AG65)</f>
        <v>0.00675366901308673</v>
      </c>
      <c r="BO16" s="69" t="n">
        <f aca="false">AL16-BN16</f>
        <v>-0.0538806042840563</v>
      </c>
      <c r="BP16" s="32" t="n">
        <f aca="false">BM16+BN16</f>
        <v>0.0978407348566741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113250891.25059</v>
      </c>
      <c r="E17" s="9"/>
      <c r="F17" s="67" t="n">
        <f aca="false">'Central pensions'!I17</f>
        <v>20584690.0610774</v>
      </c>
      <c r="G17" s="9" t="n">
        <f aca="false">'Central pensions'!K17</f>
        <v>0</v>
      </c>
      <c r="H17" s="9" t="n">
        <f aca="false">'Central pensions'!V17</f>
        <v>0</v>
      </c>
      <c r="I17" s="67" t="n">
        <f aca="false">'Central pensions'!M17</f>
        <v>0</v>
      </c>
      <c r="J17" s="9" t="n">
        <f aca="false">'Central pensions'!W17</f>
        <v>0</v>
      </c>
      <c r="K17" s="9"/>
      <c r="L17" s="67" t="n">
        <f aca="false">'Central pensions'!N17</f>
        <v>2780472.86787377</v>
      </c>
      <c r="M17" s="67"/>
      <c r="N17" s="67" t="n">
        <f aca="false">'Central pensions'!L17</f>
        <v>843617.405788835</v>
      </c>
      <c r="O17" s="9"/>
      <c r="P17" s="9" t="n">
        <f aca="false">'Central pensions'!X17</f>
        <v>19069220.9884838</v>
      </c>
      <c r="Q17" s="67"/>
      <c r="R17" s="67" t="n">
        <f aca="false">'Central SIPA income'!G12</f>
        <v>23427193.1552167</v>
      </c>
      <c r="S17" s="67"/>
      <c r="T17" s="9" t="n">
        <f aca="false">'Central SIPA income'!J12</f>
        <v>89575903.5036279</v>
      </c>
      <c r="U17" s="9"/>
      <c r="V17" s="67" t="n">
        <f aca="false">'Central SIPA income'!F12</f>
        <v>144644.835798782</v>
      </c>
      <c r="W17" s="67"/>
      <c r="X17" s="67" t="n">
        <f aca="false">'Central SIPA income'!M12</f>
        <v>363306.12526322</v>
      </c>
      <c r="Y17" s="9"/>
      <c r="Z17" s="9" t="n">
        <f aca="false">R17+V17-N17-L17-F17</f>
        <v>-636942.343724567</v>
      </c>
      <c r="AA17" s="9"/>
      <c r="AB17" s="9" t="n">
        <f aca="false">T17-P17-D17</f>
        <v>-42744208.7354461</v>
      </c>
      <c r="AC17" s="50"/>
      <c r="AD17" s="9" t="n">
        <v>6552140231.30253</v>
      </c>
      <c r="AE17" s="9" t="n">
        <v>719350.606091079</v>
      </c>
      <c r="AF17" s="9" t="n"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-0.00814362964764845</v>
      </c>
      <c r="AK17" s="68" t="n">
        <f aca="false">AK16+1</f>
        <v>2028</v>
      </c>
      <c r="AL17" s="69" t="n">
        <f aca="false">SUM(AB66:AB69)/AVERAGE(AG66:AG69)</f>
        <v>-0.0468945119001302</v>
      </c>
      <c r="AM17" s="9" t="n">
        <v>11273018.6820578</v>
      </c>
      <c r="AN17" s="69" t="n">
        <f aca="false">AM17/AVERAGE(AG66:AG69)</f>
        <v>0.00180077653104848</v>
      </c>
      <c r="AO17" s="69" t="n">
        <f aca="false">'GDP evolution by scenario'!G65</f>
        <v>0.0299936279796547</v>
      </c>
      <c r="AP17" s="69"/>
      <c r="AQ17" s="9" t="n">
        <f aca="false">AQ16*(1+AO17)</f>
        <v>516568480.101853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370075590.812853</v>
      </c>
      <c r="AS17" s="70" t="n">
        <f aca="false">AQ17/AG69</f>
        <v>0.0816234825520854</v>
      </c>
      <c r="AT17" s="70" t="n">
        <f aca="false">AR17/AG69</f>
        <v>0.0584760001688637</v>
      </c>
      <c r="AU17" s="7"/>
      <c r="AV17" s="7"/>
      <c r="AW17" s="71" t="n">
        <f aca="false">workers_and_wage_central!C5</f>
        <v>11042140</v>
      </c>
      <c r="AX17" s="7"/>
      <c r="AY17" s="40" t="n">
        <f aca="false">(AW17-AW16)/AW16</f>
        <v>0.00672506059921172</v>
      </c>
      <c r="AZ17" s="39" t="n">
        <f aca="false">workers_and_wage_central!B5</f>
        <v>7058.01967748783</v>
      </c>
      <c r="BA17" s="40" t="n">
        <f aca="false">(AZ17-AZ16)/AZ16</f>
        <v>-0.00283004080500148</v>
      </c>
      <c r="BB17" s="7"/>
      <c r="BC17" s="7"/>
      <c r="BD17" s="7"/>
      <c r="BE17" s="7"/>
      <c r="BF17" s="7"/>
      <c r="BG17" s="7"/>
      <c r="BH17" s="7"/>
      <c r="BI17" s="40" t="n">
        <f aca="false">T24/AG24</f>
        <v>0.0146695958132533</v>
      </c>
      <c r="BJ17" s="7" t="n">
        <f aca="false">BJ16+1</f>
        <v>2028</v>
      </c>
      <c r="BK17" s="40" t="n">
        <f aca="false">SUM(T66:T69)/AVERAGE(AG66:AG69)</f>
        <v>0.0629061317443137</v>
      </c>
      <c r="BL17" s="40" t="n">
        <f aca="false">SUM(P66:P69)/AVERAGE(AG66:AG69)</f>
        <v>0.0189194026435441</v>
      </c>
      <c r="BM17" s="40" t="n">
        <f aca="false">SUM(D66:D69)/AVERAGE(AG66:AG69)</f>
        <v>0.0908812410008998</v>
      </c>
      <c r="BN17" s="40" t="n">
        <f aca="false">(SUM(H66:H69)+SUM(J66:J69))/AVERAGE(AG66:AG69)</f>
        <v>0.00809512850348309</v>
      </c>
      <c r="BO17" s="69" t="n">
        <f aca="false">AL17-BN17</f>
        <v>-0.0549896404036133</v>
      </c>
      <c r="BP17" s="32" t="n">
        <f aca="false">BM17+BN17</f>
        <v>0.0989763695043829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99241409.5622087</v>
      </c>
      <c r="E18" s="6"/>
      <c r="F18" s="8" t="n">
        <f aca="false">'Central pensions'!I18</f>
        <v>18038300.930827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2805850.32186679</v>
      </c>
      <c r="M18" s="8"/>
      <c r="N18" s="8" t="n">
        <f aca="false">'Central pensions'!L18</f>
        <v>737109.912471727</v>
      </c>
      <c r="O18" s="6"/>
      <c r="P18" s="6" t="n">
        <f aca="false">'Central pensions'!X18</f>
        <v>18614931.9144532</v>
      </c>
      <c r="Q18" s="8"/>
      <c r="R18" s="8" t="n">
        <f aca="false">'Central SIPA income'!G13</f>
        <v>19055760.1198978</v>
      </c>
      <c r="S18" s="8"/>
      <c r="T18" s="6" t="n">
        <f aca="false">'Central SIPA income'!J13</f>
        <v>72861350.4135536</v>
      </c>
      <c r="U18" s="6"/>
      <c r="V18" s="8" t="n">
        <f aca="false">'Central SIPA income'!F13</f>
        <v>139315.632882832</v>
      </c>
      <c r="W18" s="8"/>
      <c r="X18" s="8" t="n">
        <f aca="false">'Central SIPA income'!M13</f>
        <v>349920.70399019</v>
      </c>
      <c r="Y18" s="6"/>
      <c r="Z18" s="6" t="n">
        <f aca="false">R18+V18-N18-L18-F18</f>
        <v>-2386185.41238493</v>
      </c>
      <c r="AA18" s="6"/>
      <c r="AB18" s="6" t="n">
        <f aca="false">T18-P18-D18</f>
        <v>-44994991.0631084</v>
      </c>
      <c r="AC18" s="50"/>
      <c r="AD18" s="6" t="n">
        <v>7006645045.10604</v>
      </c>
      <c r="AE18" s="6" t="n">
        <v>713366.052703658</v>
      </c>
      <c r="AF18" s="6" t="n"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-0.00864436463707199</v>
      </c>
      <c r="AK18" s="62" t="n">
        <f aca="false">AK17+1</f>
        <v>2029</v>
      </c>
      <c r="AL18" s="63" t="n">
        <f aca="false">SUM(AB70:AB73)/AVERAGE(AG70:AG73)</f>
        <v>-0.0454626521276731</v>
      </c>
      <c r="AM18" s="6" t="n">
        <v>10452476.7322336</v>
      </c>
      <c r="AN18" s="63" t="n">
        <f aca="false">AM18/AVERAGE(AG70:AG73)</f>
        <v>0.00162389827690186</v>
      </c>
      <c r="AO18" s="63" t="n">
        <f aca="false">'GDP evolution by scenario'!G69</f>
        <v>0.0282056446976975</v>
      </c>
      <c r="AP18" s="63"/>
      <c r="AQ18" s="6" t="n">
        <f aca="false">AQ17*(1+AO18)</f>
        <v>531138627.113636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369926888.018214</v>
      </c>
      <c r="AS18" s="64" t="n">
        <f aca="false">AQ18/AG73</f>
        <v>0.0816581418426445</v>
      </c>
      <c r="AT18" s="64" t="n">
        <f aca="false">AR18/AG73</f>
        <v>0.056873179149775</v>
      </c>
      <c r="AU18" s="5"/>
      <c r="AV18" s="5"/>
      <c r="AW18" s="65" t="n">
        <f aca="false">workers_and_wage_central!C6</f>
        <v>11050536</v>
      </c>
      <c r="AX18" s="5"/>
      <c r="AY18" s="61" t="n">
        <f aca="false">(AW18-AW17)/AW17</f>
        <v>0.000760359857781191</v>
      </c>
      <c r="AZ18" s="66" t="n">
        <f aca="false">workers_and_wage_central!B6</f>
        <v>6667.33976723902</v>
      </c>
      <c r="BA18" s="61" t="n">
        <f aca="false">(AZ18-AZ17)/AZ17</f>
        <v>-0.0553526241213121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61"/>
      <c r="BF18" s="5"/>
      <c r="BG18" s="5"/>
      <c r="BH18" s="5"/>
      <c r="BI18" s="61" t="n">
        <f aca="false">T25/AG25</f>
        <v>0.0171323856008362</v>
      </c>
      <c r="BJ18" s="5" t="n">
        <f aca="false">BJ17+1</f>
        <v>2029</v>
      </c>
      <c r="BK18" s="61" t="n">
        <f aca="false">SUM(T70:T73)/AVERAGE(AG70:AG73)</f>
        <v>0.0634282916891706</v>
      </c>
      <c r="BL18" s="61" t="n">
        <f aca="false">SUM(P70:P73)/AVERAGE(AG70:AG73)</f>
        <v>0.0184746507640177</v>
      </c>
      <c r="BM18" s="61" t="n">
        <f aca="false">SUM(D70:D73)/AVERAGE(AG70:AG73)</f>
        <v>0.090416293052826</v>
      </c>
      <c r="BN18" s="61" t="n">
        <f aca="false">(SUM(H70:H73)+SUM(J70:J73))/AVERAGE(AG70:AG73)</f>
        <v>0.00893424518486405</v>
      </c>
      <c r="BO18" s="63" t="n">
        <f aca="false">AL18-BN18</f>
        <v>-0.0543968973125371</v>
      </c>
      <c r="BP18" s="32" t="n">
        <f aca="false">BM18+BN18</f>
        <v>0.09935053823769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102480083.371224</v>
      </c>
      <c r="E19" s="9"/>
      <c r="F19" s="67" t="n">
        <f aca="false">'Central pensions'!I19</f>
        <v>18626968.2325262</v>
      </c>
      <c r="G19" s="9" t="n">
        <f aca="false">'Central pensions'!K19</f>
        <v>0</v>
      </c>
      <c r="H19" s="9" t="n">
        <f aca="false">'Central pensions'!V19</f>
        <v>0</v>
      </c>
      <c r="I19" s="67" t="n">
        <f aca="false">'Central pensions'!M19</f>
        <v>0</v>
      </c>
      <c r="J19" s="9" t="n">
        <f aca="false">'Central pensions'!W19</f>
        <v>0</v>
      </c>
      <c r="K19" s="9"/>
      <c r="L19" s="67" t="n">
        <f aca="false">'Central pensions'!N19</f>
        <v>2806275.73960396</v>
      </c>
      <c r="M19" s="67"/>
      <c r="N19" s="67" t="n">
        <f aca="false">'Central pensions'!L19</f>
        <v>762861.373951677</v>
      </c>
      <c r="O19" s="9"/>
      <c r="P19" s="9" t="n">
        <f aca="false">'Central pensions'!X19</f>
        <v>18758816.3522669</v>
      </c>
      <c r="Q19" s="67"/>
      <c r="R19" s="67" t="n">
        <f aca="false">'Central SIPA income'!G14</f>
        <v>21762421.3442765</v>
      </c>
      <c r="S19" s="67"/>
      <c r="T19" s="9" t="n">
        <f aca="false">'Central SIPA income'!J14</f>
        <v>83210504.1958952</v>
      </c>
      <c r="U19" s="9"/>
      <c r="V19" s="67" t="n">
        <f aca="false">'Central SIPA income'!F14</f>
        <v>135417.02832844</v>
      </c>
      <c r="W19" s="67"/>
      <c r="X19" s="67" t="n">
        <f aca="false">'Central SIPA income'!M14</f>
        <v>340128.533348437</v>
      </c>
      <c r="Y19" s="9"/>
      <c r="Z19" s="9" t="n">
        <f aca="false">R19+V19-N19-L19-F19</f>
        <v>-298266.973476898</v>
      </c>
      <c r="AA19" s="9"/>
      <c r="AB19" s="9" t="n">
        <f aca="false">T19-P19-D19</f>
        <v>-38028395.5275958</v>
      </c>
      <c r="AC19" s="50"/>
      <c r="AD19" s="9" t="n">
        <v>8414556482.17921</v>
      </c>
      <c r="AE19" s="9" t="n">
        <v>700905.075643413</v>
      </c>
      <c r="AF19" s="9" t="n"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-0.0074358418435239</v>
      </c>
      <c r="AK19" s="68" t="n">
        <f aca="false">AK18+1</f>
        <v>2030</v>
      </c>
      <c r="AL19" s="69" t="n">
        <f aca="false">SUM(AB74:AB77)/AVERAGE(AG74:AG77)</f>
        <v>-0.0437029060775542</v>
      </c>
      <c r="AM19" s="9" t="n">
        <v>9649081.86791266</v>
      </c>
      <c r="AN19" s="69" t="n">
        <f aca="false">AM19/AVERAGE(AG74:AG77)</f>
        <v>0.00146506351892832</v>
      </c>
      <c r="AO19" s="69" t="n">
        <f aca="false">'GDP evolution by scenario'!G73</f>
        <v>0.0232203018860642</v>
      </c>
      <c r="AP19" s="69"/>
      <c r="AQ19" s="9" t="n">
        <f aca="false">AQ18*(1+AO19)</f>
        <v>543471826.378564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368765354.091143</v>
      </c>
      <c r="AS19" s="70" t="n">
        <f aca="false">AQ19/AG77</f>
        <v>0.0819288599997495</v>
      </c>
      <c r="AT19" s="70" t="n">
        <f aca="false">AR19/AG77</f>
        <v>0.0555917043012388</v>
      </c>
      <c r="AU19" s="7"/>
      <c r="AV19" s="7"/>
      <c r="AW19" s="71" t="n">
        <f aca="false">workers_and_wage_central!C7</f>
        <v>11069250</v>
      </c>
      <c r="AX19" s="7"/>
      <c r="AY19" s="40" t="n">
        <f aca="false">(AW19-AW18)/AW18</f>
        <v>0.00169349251475223</v>
      </c>
      <c r="AZ19" s="39" t="n">
        <f aca="false">workers_and_wage_central!B7</f>
        <v>6491.33335148956</v>
      </c>
      <c r="BA19" s="40" t="n">
        <f aca="false">(AZ19-AZ18)/AZ18</f>
        <v>-0.026398297056091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0.0136890012766455</v>
      </c>
      <c r="BJ19" s="7" t="n">
        <f aca="false">BJ18+1</f>
        <v>2030</v>
      </c>
      <c r="BK19" s="40" t="n">
        <f aca="false">SUM(T74:T77)/AVERAGE(AG74:AG77)</f>
        <v>0.0639111647416803</v>
      </c>
      <c r="BL19" s="40" t="n">
        <f aca="false">SUM(P74:P77)/AVERAGE(AG74:AG77)</f>
        <v>0.0177371790031259</v>
      </c>
      <c r="BM19" s="40" t="n">
        <f aca="false">SUM(D74:D77)/AVERAGE(AG74:AG77)</f>
        <v>0.0898768918161086</v>
      </c>
      <c r="BN19" s="40" t="n">
        <f aca="false">(SUM(H74:H77)+SUM(J74:J77))/AVERAGE(AG74:AG77)</f>
        <v>0.00948402976436617</v>
      </c>
      <c r="BO19" s="69" t="n">
        <f aca="false">AL19-BN19</f>
        <v>-0.0531869358419203</v>
      </c>
      <c r="BP19" s="32" t="n">
        <f aca="false">BM19+BN19</f>
        <v>0.0993609215804748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98021013.4156225</v>
      </c>
      <c r="E20" s="9"/>
      <c r="F20" s="67" t="n">
        <f aca="false">'Central pensions'!I20</f>
        <v>17816479.4850812</v>
      </c>
      <c r="G20" s="9" t="n">
        <f aca="false">'Central pensions'!K20</f>
        <v>0</v>
      </c>
      <c r="H20" s="9" t="n">
        <f aca="false">'Central pensions'!V20</f>
        <v>0</v>
      </c>
      <c r="I20" s="67" t="n">
        <f aca="false">'Central pensions'!M20</f>
        <v>0</v>
      </c>
      <c r="J20" s="9" t="n">
        <f aca="false">'Central pensions'!W20</f>
        <v>0</v>
      </c>
      <c r="K20" s="9"/>
      <c r="L20" s="67" t="n">
        <f aca="false">'Central pensions'!N20</f>
        <v>2465377.23771734</v>
      </c>
      <c r="M20" s="67"/>
      <c r="N20" s="67" t="n">
        <f aca="false">'Central pensions'!L20</f>
        <v>732017.552874163</v>
      </c>
      <c r="O20" s="9"/>
      <c r="P20" s="9" t="n">
        <f aca="false">'Central pensions'!X20</f>
        <v>16820198.8022439</v>
      </c>
      <c r="Q20" s="67"/>
      <c r="R20" s="67" t="n">
        <f aca="false">'Central SIPA income'!G15</f>
        <v>19114622.6675472</v>
      </c>
      <c r="S20" s="67"/>
      <c r="T20" s="9" t="n">
        <f aca="false">'Central SIPA income'!J15</f>
        <v>73086416.466208</v>
      </c>
      <c r="U20" s="9"/>
      <c r="V20" s="67" t="n">
        <f aca="false">'Central SIPA income'!F15</f>
        <v>143638.968946757</v>
      </c>
      <c r="W20" s="67"/>
      <c r="X20" s="67" t="n">
        <f aca="false">'Central SIPA income'!M15</f>
        <v>360779.677730395</v>
      </c>
      <c r="Y20" s="9"/>
      <c r="Z20" s="9" t="n">
        <f aca="false">R20+V20-N20-L20-F20</f>
        <v>-1755612.63917877</v>
      </c>
      <c r="AA20" s="9"/>
      <c r="AB20" s="9" t="n">
        <f aca="false">T20-P20-D20</f>
        <v>-41754795.7516584</v>
      </c>
      <c r="AC20" s="50"/>
      <c r="AD20" s="9" t="n">
        <v>8527628825.27803</v>
      </c>
      <c r="AE20" s="9" t="n">
        <v>703426.861590182</v>
      </c>
      <c r="AF20" s="9" t="n"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-0.00813520987840864</v>
      </c>
      <c r="AK20" s="68" t="n">
        <f aca="false">AK19+1</f>
        <v>2031</v>
      </c>
      <c r="AL20" s="69" t="n">
        <f aca="false">SUM(AB78:AB81)/AVERAGE(AG78:AG81)</f>
        <v>-0.0427666095321575</v>
      </c>
      <c r="AM20" s="9" t="n">
        <v>8873587.4679367</v>
      </c>
      <c r="AN20" s="69" t="n">
        <f aca="false">AM20/AVERAGE(AG78:AG81)</f>
        <v>0.00132040869786873</v>
      </c>
      <c r="AO20" s="69" t="n">
        <f aca="false">'GDP evolution by scenario'!G77</f>
        <v>0.0203785515698389</v>
      </c>
      <c r="AP20" s="69"/>
      <c r="AQ20" s="9" t="n">
        <f aca="false">AQ19*(1+AO20)</f>
        <v>554546995.019174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367324091.486886</v>
      </c>
      <c r="AS20" s="70" t="n">
        <f aca="false">AQ20/AG81</f>
        <v>0.0821164385505196</v>
      </c>
      <c r="AT20" s="70" t="n">
        <f aca="false">AR20/AG81</f>
        <v>0.0543927682552231</v>
      </c>
      <c r="AU20" s="7"/>
      <c r="AV20" s="7"/>
      <c r="AW20" s="71" t="n">
        <f aca="false">workers_and_wage_central!C8</f>
        <v>11180372</v>
      </c>
      <c r="AX20" s="7"/>
      <c r="AY20" s="40" t="n">
        <f aca="false">(AW20-AW19)/AW19</f>
        <v>0.0100388011834587</v>
      </c>
      <c r="AZ20" s="39" t="n">
        <f aca="false">workers_and_wage_central!B8</f>
        <v>6555.04048268191</v>
      </c>
      <c r="BA20" s="40" t="n">
        <f aca="false">(AZ20-AZ19)/AZ19</f>
        <v>0.00981418265597698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0.0163860397012612</v>
      </c>
      <c r="BJ20" s="7" t="n">
        <f aca="false">BJ19+1</f>
        <v>2031</v>
      </c>
      <c r="BK20" s="40" t="n">
        <f aca="false">SUM(T78:T81)/AVERAGE(AG78:AG81)</f>
        <v>0.0642591279447275</v>
      </c>
      <c r="BL20" s="40" t="n">
        <f aca="false">SUM(P78:P81)/AVERAGE(AG78:AG81)</f>
        <v>0.0175941499047761</v>
      </c>
      <c r="BM20" s="40" t="n">
        <f aca="false">SUM(D78:D81)/AVERAGE(AG78:AG81)</f>
        <v>0.0894315875721089</v>
      </c>
      <c r="BN20" s="40" t="n">
        <f aca="false">(SUM(H78:H81)+SUM(J78:J81))/AVERAGE(AG78:AG81)</f>
        <v>0.0105357578973851</v>
      </c>
      <c r="BO20" s="69" t="n">
        <f aca="false">AL20-BN20</f>
        <v>-0.0533023674295426</v>
      </c>
      <c r="BP20" s="32" t="n">
        <f aca="false">BM20+BN20</f>
        <v>0.099967345469494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106853739.098329</v>
      </c>
      <c r="E21" s="9"/>
      <c r="F21" s="67" t="n">
        <f aca="false">'Central pensions'!I21</f>
        <v>19421931.9328745</v>
      </c>
      <c r="G21" s="9" t="n">
        <f aca="false">'Central pensions'!K21</f>
        <v>26222.2563016816</v>
      </c>
      <c r="H21" s="9" t="n">
        <f aca="false">'Central pensions'!V21</f>
        <v>144267.117355442</v>
      </c>
      <c r="I21" s="67" t="n">
        <f aca="false">'Central pensions'!M21</f>
        <v>810.997617577777</v>
      </c>
      <c r="J21" s="9" t="n">
        <f aca="false">'Central pensions'!W21</f>
        <v>4461.86960893116</v>
      </c>
      <c r="K21" s="9"/>
      <c r="L21" s="67" t="n">
        <f aca="false">'Central pensions'!N21</f>
        <v>3850141.96622837</v>
      </c>
      <c r="M21" s="67"/>
      <c r="N21" s="67" t="n">
        <f aca="false">'Central pensions'!L21</f>
        <v>799966.509301379</v>
      </c>
      <c r="O21" s="9"/>
      <c r="P21" s="9" t="n">
        <f aca="false">'Central pensions'!X21</f>
        <v>24379584.6714615</v>
      </c>
      <c r="Q21" s="67"/>
      <c r="R21" s="67" t="n">
        <f aca="false">'Central SIPA income'!G16</f>
        <v>22483835.7552593</v>
      </c>
      <c r="S21" s="67"/>
      <c r="T21" s="9" t="n">
        <f aca="false">'Central SIPA income'!J16</f>
        <v>85968894.7225016</v>
      </c>
      <c r="U21" s="9"/>
      <c r="V21" s="67" t="n">
        <f aca="false">'Central SIPA income'!F16</f>
        <v>144531.021624542</v>
      </c>
      <c r="W21" s="67"/>
      <c r="X21" s="67" t="n">
        <f aca="false">'Central SIPA income'!M16</f>
        <v>363020.256871067</v>
      </c>
      <c r="Y21" s="9"/>
      <c r="Z21" s="9" t="n">
        <f aca="false">R21+V21-N21-L21-F21</f>
        <v>-1443673.63152039</v>
      </c>
      <c r="AA21" s="9"/>
      <c r="AB21" s="9" t="n">
        <f aca="false">T21-P21-D21</f>
        <v>-45264429.0472892</v>
      </c>
      <c r="AC21" s="50"/>
      <c r="AD21" s="9" t="n">
        <v>8963807873.58243</v>
      </c>
      <c r="AE21" s="9" t="n">
        <v>708213.404453394</v>
      </c>
      <c r="AF21" s="9" t="n"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-0.00875939782011935</v>
      </c>
      <c r="AK21" s="68" t="n">
        <f aca="false">AK20+1</f>
        <v>2032</v>
      </c>
      <c r="AL21" s="69" t="n">
        <f aca="false">SUM(AB82:AB85)/AVERAGE(AG82:AG85)</f>
        <v>-0.0411863395539368</v>
      </c>
      <c r="AM21" s="9" t="n">
        <v>8126011.66426731</v>
      </c>
      <c r="AN21" s="69" t="n">
        <f aca="false">AM21/AVERAGE(AG82:AG85)</f>
        <v>0.00118470708741622</v>
      </c>
      <c r="AO21" s="69" t="n">
        <f aca="false">'GDP evolution by scenario'!G81</f>
        <v>0.0206470783494657</v>
      </c>
      <c r="AP21" s="69"/>
      <c r="AQ21" s="9" t="n">
        <f aca="false">AQ20*(1+AO21)</f>
        <v>565996770.273796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366705634.437843</v>
      </c>
      <c r="AS21" s="70" t="n">
        <f aca="false">AQ21/AG85</f>
        <v>0.0818603212383495</v>
      </c>
      <c r="AT21" s="70" t="n">
        <f aca="false">AR21/AG85</f>
        <v>0.0530367708997232</v>
      </c>
      <c r="AU21" s="7"/>
      <c r="AV21" s="7"/>
      <c r="AW21" s="71" t="n">
        <f aca="false">workers_and_wage_central!C9</f>
        <v>11199265</v>
      </c>
      <c r="AX21" s="7"/>
      <c r="AY21" s="40" t="n">
        <f aca="false">(AW21-AW20)/AW20</f>
        <v>0.00168983643835822</v>
      </c>
      <c r="AZ21" s="39" t="n">
        <f aca="false">workers_and_wage_central!B9</f>
        <v>6632.17373407298</v>
      </c>
      <c r="BA21" s="40" t="n">
        <f aca="false">(AZ21-AZ20)/AZ20</f>
        <v>0.0117670137346752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F21" s="7"/>
      <c r="BG21" s="7"/>
      <c r="BH21" s="7"/>
      <c r="BI21" s="40" t="n">
        <f aca="false">T28/AG28</f>
        <v>0.0135922822544307</v>
      </c>
      <c r="BJ21" s="7" t="n">
        <f aca="false">BJ20+1</f>
        <v>2032</v>
      </c>
      <c r="BK21" s="40" t="n">
        <f aca="false">SUM(T82:T85)/AVERAGE(AG82:AG85)</f>
        <v>0.0644119280588992</v>
      </c>
      <c r="BL21" s="40" t="n">
        <f aca="false">SUM(P82:P85)/AVERAGE(AG82:AG85)</f>
        <v>0.0170507406941435</v>
      </c>
      <c r="BM21" s="40" t="n">
        <f aca="false">SUM(D82:D85)/AVERAGE(AG82:AG85)</f>
        <v>0.0885475269186926</v>
      </c>
      <c r="BN21" s="40" t="n">
        <f aca="false">(SUM(H82:H85)+SUM(J82:J85))/AVERAGE(AG82:AG85)</f>
        <v>0.011392330656892</v>
      </c>
      <c r="BO21" s="69" t="n">
        <f aca="false">AL21-BN21</f>
        <v>-0.0525786702108288</v>
      </c>
      <c r="BP21" s="32" t="n">
        <f aca="false">BM21+BN21</f>
        <v>0.0999398575755846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101933805.465942</v>
      </c>
      <c r="E22" s="6"/>
      <c r="F22" s="8" t="n">
        <f aca="false">'Central pensions'!I22</f>
        <v>18527675.7568267</v>
      </c>
      <c r="G22" s="6" t="n">
        <f aca="false">'Central pensions'!K22</f>
        <v>58062.5172962223</v>
      </c>
      <c r="H22" s="6" t="n">
        <f aca="false">'Central pensions'!V22</f>
        <v>319442.838951631</v>
      </c>
      <c r="I22" s="8" t="n">
        <f aca="false">'Central pensions'!M22</f>
        <v>1795.74795761512</v>
      </c>
      <c r="J22" s="6" t="n">
        <f aca="false">'Central pensions'!W22</f>
        <v>9879.67543149374</v>
      </c>
      <c r="K22" s="6"/>
      <c r="L22" s="8" t="n">
        <f aca="false">'Central pensions'!N22</f>
        <v>4283437.70764497</v>
      </c>
      <c r="M22" s="8"/>
      <c r="N22" s="8" t="n">
        <f aca="false">'Central pensions'!L22</f>
        <v>762753.790596038</v>
      </c>
      <c r="O22" s="6"/>
      <c r="P22" s="6" t="n">
        <f aca="false">'Central pensions'!X22</f>
        <v>26423224.9346837</v>
      </c>
      <c r="Q22" s="8"/>
      <c r="R22" s="8" t="n">
        <f aca="false">'Central SIPA income'!G17</f>
        <v>19448141.128856</v>
      </c>
      <c r="S22" s="8"/>
      <c r="T22" s="6" t="n">
        <f aca="false">'Central SIPA income'!J17</f>
        <v>74361653.2096345</v>
      </c>
      <c r="U22" s="6"/>
      <c r="V22" s="8" t="n">
        <f aca="false">'Central SIPA income'!F17</f>
        <v>122346.756582245</v>
      </c>
      <c r="W22" s="8"/>
      <c r="X22" s="8" t="n">
        <f aca="false">'Central SIPA income'!M17</f>
        <v>307299.778985902</v>
      </c>
      <c r="Y22" s="6"/>
      <c r="Z22" s="6" t="n">
        <f aca="false">R22+V22-N22-L22-F22</f>
        <v>-4003379.36962948</v>
      </c>
      <c r="AA22" s="6"/>
      <c r="AB22" s="6" t="n">
        <f aca="false">T22-P22-D22</f>
        <v>-53995377.1909916</v>
      </c>
      <c r="AC22" s="50"/>
      <c r="AD22" s="6" t="n">
        <v>9240877730.99836</v>
      </c>
      <c r="AE22" s="6" t="n">
        <v>715597.310109884</v>
      </c>
      <c r="AF22" s="6" t="n"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-0.010341159260081</v>
      </c>
      <c r="AK22" s="62" t="n">
        <f aca="false">AK21+1</f>
        <v>2033</v>
      </c>
      <c r="AL22" s="63" t="n">
        <f aca="false">SUM(AB86:AB89)/AVERAGE(AG86:AG89)</f>
        <v>-0.0396391445424025</v>
      </c>
      <c r="AM22" s="6" t="n">
        <v>7406781.38079157</v>
      </c>
      <c r="AN22" s="63" t="n">
        <f aca="false">AM22/AVERAGE(AG86:AG89)</f>
        <v>0.00105861413076316</v>
      </c>
      <c r="AO22" s="63" t="n">
        <f aca="false">'GDP evolution by scenario'!G85</f>
        <v>0.0200592174299672</v>
      </c>
      <c r="AP22" s="63"/>
      <c r="AQ22" s="6" t="n">
        <f aca="false">AQ21*(1+AO22)</f>
        <v>577350222.553377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366586828.774765</v>
      </c>
      <c r="AS22" s="64" t="n">
        <f aca="false">AQ22/AG89</f>
        <v>0.0818730590773595</v>
      </c>
      <c r="AT22" s="64" t="n">
        <f aca="false">AR22/AG89</f>
        <v>0.0519850584910502</v>
      </c>
      <c r="AU22" s="5"/>
      <c r="AV22" s="5"/>
      <c r="AW22" s="65" t="n">
        <f aca="false">workers_and_wage_central!C10</f>
        <v>11094069</v>
      </c>
      <c r="AX22" s="5"/>
      <c r="AY22" s="61" t="n">
        <f aca="false">(AW22-AW21)/AW21</f>
        <v>-0.00939311642326528</v>
      </c>
      <c r="AZ22" s="66" t="n">
        <f aca="false">workers_and_wage_central!B10</f>
        <v>6734.70062742595</v>
      </c>
      <c r="BA22" s="61" t="n">
        <f aca="false">(AZ22-AZ21)/AZ21</f>
        <v>0.0154590180329919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0.0151300498410518</v>
      </c>
      <c r="BJ22" s="5" t="n">
        <f aca="false">BJ21+1</f>
        <v>2033</v>
      </c>
      <c r="BK22" s="61" t="n">
        <f aca="false">SUM(T86:T89)/AVERAGE(AG86:AG89)</f>
        <v>0.0645398709869733</v>
      </c>
      <c r="BL22" s="61" t="n">
        <f aca="false">SUM(P86:P89)/AVERAGE(AG86:AG89)</f>
        <v>0.0166344102956206</v>
      </c>
      <c r="BM22" s="61" t="n">
        <f aca="false">SUM(D86:D89)/AVERAGE(AG86:AG89)</f>
        <v>0.0875446052337552</v>
      </c>
      <c r="BN22" s="61" t="n">
        <f aca="false">(SUM(H86:H89)+SUM(J86:J89))/AVERAGE(AG86:AG89)</f>
        <v>0.0122847597989493</v>
      </c>
      <c r="BO22" s="63" t="n">
        <f aca="false">AL22-BN22</f>
        <v>-0.0519239043413518</v>
      </c>
      <c r="BP22" s="32" t="n">
        <f aca="false">BM22+BN22</f>
        <v>0.0998293650327045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109074500.619169</v>
      </c>
      <c r="E23" s="9"/>
      <c r="F23" s="67" t="n">
        <f aca="false">'Central pensions'!I23</f>
        <v>19825581.626941</v>
      </c>
      <c r="G23" s="9" t="n">
        <f aca="false">'Central pensions'!K23</f>
        <v>104343.699773103</v>
      </c>
      <c r="H23" s="9" t="n">
        <f aca="false">'Central pensions'!V23</f>
        <v>574068.249782984</v>
      </c>
      <c r="I23" s="67" t="n">
        <f aca="false">'Central pensions'!M23</f>
        <v>3227.1247352506</v>
      </c>
      <c r="J23" s="9" t="n">
        <f aca="false">'Central pensions'!W23</f>
        <v>17754.6881376181</v>
      </c>
      <c r="K23" s="9"/>
      <c r="L23" s="67" t="n">
        <f aca="false">'Central pensions'!N23</f>
        <v>3935455.5931213</v>
      </c>
      <c r="M23" s="67"/>
      <c r="N23" s="67" t="n">
        <f aca="false">'Central pensions'!L23</f>
        <v>819071.376297761</v>
      </c>
      <c r="O23" s="9"/>
      <c r="P23" s="9" t="n">
        <f aca="false">'Central pensions'!X23</f>
        <v>24927386.8283398</v>
      </c>
      <c r="Q23" s="67"/>
      <c r="R23" s="67" t="n">
        <f aca="false">'Central SIPA income'!G18</f>
        <v>23093446.9389812</v>
      </c>
      <c r="S23" s="67"/>
      <c r="T23" s="9" t="n">
        <f aca="false">'Central SIPA income'!J18</f>
        <v>88299795.9194998</v>
      </c>
      <c r="U23" s="9"/>
      <c r="V23" s="67" t="n">
        <f aca="false">'Central SIPA income'!F18</f>
        <v>129644.505564317</v>
      </c>
      <c r="W23" s="67"/>
      <c r="X23" s="67" t="n">
        <f aca="false">'Central SIPA income'!M18</f>
        <v>325629.620429455</v>
      </c>
      <c r="Y23" s="9"/>
      <c r="Z23" s="9" t="n">
        <f aca="false">R23+V23-N23-L23-F23</f>
        <v>-1357017.1518145</v>
      </c>
      <c r="AA23" s="9"/>
      <c r="AB23" s="9" t="n">
        <f aca="false">T23-P23-D23</f>
        <v>-45702091.5280091</v>
      </c>
      <c r="AC23" s="50"/>
      <c r="AD23" s="9" t="n">
        <v>10558208304.6431</v>
      </c>
      <c r="AE23" s="9" t="n">
        <v>720796.544148365</v>
      </c>
      <c r="AF23" s="9" t="n"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-0.00868969886658882</v>
      </c>
      <c r="AK23" s="68" t="n">
        <f aca="false">AK22+1</f>
        <v>2034</v>
      </c>
      <c r="AL23" s="69" t="n">
        <f aca="false">SUM(AB90:AB93)/AVERAGE(AG90:AG93)</f>
        <v>-0.0386087138521731</v>
      </c>
      <c r="AM23" s="9" t="n">
        <v>6738583.40306814</v>
      </c>
      <c r="AN23" s="69" t="n">
        <f aca="false">AM23/AVERAGE(AG90:AG93)</f>
        <v>0.000947120697308356</v>
      </c>
      <c r="AO23" s="69" t="n">
        <f aca="false">'GDP evolution by scenario'!G89</f>
        <v>0.0168840638610617</v>
      </c>
      <c r="AP23" s="69"/>
      <c r="AQ23" s="9" t="n">
        <f aca="false">AQ22*(1+AO23)</f>
        <v>587098240.581166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365985731.716492</v>
      </c>
      <c r="AS23" s="70" t="n">
        <f aca="false">AQ23/AG93</f>
        <v>0.0820238558700435</v>
      </c>
      <c r="AT23" s="70" t="n">
        <f aca="false">AR23/AG93</f>
        <v>0.0511320914181069</v>
      </c>
      <c r="AU23" s="7"/>
      <c r="AV23" s="7"/>
      <c r="AW23" s="71" t="n">
        <f aca="false">workers_and_wage_central!C11</f>
        <v>11267029</v>
      </c>
      <c r="AX23" s="7"/>
      <c r="AY23" s="40" t="n">
        <f aca="false">(AW23-AW22)/AW22</f>
        <v>0.015590312265049</v>
      </c>
      <c r="AZ23" s="39" t="n">
        <f aca="false">workers_and_wage_central!B11</f>
        <v>6701.96580105074</v>
      </c>
      <c r="BA23" s="40" t="n">
        <f aca="false">(AZ23-AZ22)/AZ22</f>
        <v>-0.00486062086292303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0.0119829365316619</v>
      </c>
      <c r="BJ23" s="7" t="n">
        <f aca="false">BJ22+1</f>
        <v>2034</v>
      </c>
      <c r="BK23" s="40" t="n">
        <f aca="false">SUM(T90:T93)/AVERAGE(AG90:AG93)</f>
        <v>0.0649473554812439</v>
      </c>
      <c r="BL23" s="40" t="n">
        <f aca="false">SUM(P90:P93)/AVERAGE(AG90:AG93)</f>
        <v>0.016422275107758</v>
      </c>
      <c r="BM23" s="40" t="n">
        <f aca="false">SUM(D90:D93)/AVERAGE(AG90:AG93)</f>
        <v>0.0871337942256589</v>
      </c>
      <c r="BN23" s="40" t="n">
        <f aca="false">(SUM(H90:H93)+SUM(J90:J93))/AVERAGE(AG90:AG93)</f>
        <v>0.0132577015842128</v>
      </c>
      <c r="BO23" s="69" t="n">
        <f aca="false">AL23-BN23</f>
        <v>-0.0518664154363859</v>
      </c>
      <c r="BP23" s="32" t="n">
        <f aca="false">BM23+BN23</f>
        <v>0.100391495809872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104729156.737732</v>
      </c>
      <c r="E24" s="9"/>
      <c r="F24" s="67" t="n">
        <f aca="false">'Central pensions'!I24</f>
        <v>19035763.9396765</v>
      </c>
      <c r="G24" s="9" t="n">
        <f aca="false">'Central pensions'!K24</f>
        <v>126373.771711172</v>
      </c>
      <c r="H24" s="9" t="n">
        <f aca="false">'Central pensions'!V24</f>
        <v>695271.205664184</v>
      </c>
      <c r="I24" s="67" t="n">
        <f aca="false">'Central pensions'!M24</f>
        <v>3908.46716632492</v>
      </c>
      <c r="J24" s="9" t="n">
        <f aca="false">'Central pensions'!W24</f>
        <v>21503.2331648717</v>
      </c>
      <c r="K24" s="9"/>
      <c r="L24" s="67" t="n">
        <f aca="false">'Central pensions'!N24</f>
        <v>3541186.58305837</v>
      </c>
      <c r="M24" s="67"/>
      <c r="N24" s="67" t="n">
        <f aca="false">'Central pensions'!L24</f>
        <v>787472.373751808</v>
      </c>
      <c r="O24" s="9"/>
      <c r="P24" s="9" t="n">
        <f aca="false">'Central pensions'!X24</f>
        <v>22707674.6720524</v>
      </c>
      <c r="Q24" s="67"/>
      <c r="R24" s="67" t="n">
        <f aca="false">'Central SIPA income'!G19</f>
        <v>20445833.258289</v>
      </c>
      <c r="S24" s="67"/>
      <c r="T24" s="9" t="n">
        <f aca="false">'Central SIPA income'!J19</f>
        <v>78176415.5381942</v>
      </c>
      <c r="U24" s="9"/>
      <c r="V24" s="67" t="n">
        <f aca="false">'Central SIPA income'!F19</f>
        <v>138597.576903819</v>
      </c>
      <c r="W24" s="67"/>
      <c r="X24" s="67" t="n">
        <f aca="false">'Central SIPA income'!M19</f>
        <v>348117.15439219</v>
      </c>
      <c r="Y24" s="9"/>
      <c r="Z24" s="9" t="n">
        <f aca="false">R24+V24-N24-L24-F24</f>
        <v>-2779992.06129392</v>
      </c>
      <c r="AA24" s="9"/>
      <c r="AB24" s="9" t="n">
        <f aca="false">T24-P24-D24</f>
        <v>-49260415.8715902</v>
      </c>
      <c r="AC24" s="50"/>
      <c r="AD24" s="9" t="n">
        <v>11116422317.8693</v>
      </c>
      <c r="AE24" s="9" t="n">
        <v>730363.317052706</v>
      </c>
      <c r="AF24" s="9" t="n"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-0.00924358561919413</v>
      </c>
      <c r="AK24" s="68" t="n">
        <f aca="false">AK23+1</f>
        <v>2035</v>
      </c>
      <c r="AL24" s="69" t="n">
        <f aca="false">SUM(AB94:AB97)/AVERAGE(AG94:AG97)</f>
        <v>-0.0369969477657365</v>
      </c>
      <c r="AM24" s="9" t="n">
        <v>6098422.29766839</v>
      </c>
      <c r="AN24" s="69" t="n">
        <f aca="false">AM24/AVERAGE(AG94:AG97)</f>
        <v>0.00084093008368641</v>
      </c>
      <c r="AO24" s="69" t="n">
        <f aca="false">'GDP evolution by scenario'!G93</f>
        <v>0.0192819291164554</v>
      </c>
      <c r="AP24" s="69"/>
      <c r="AQ24" s="9" t="n">
        <f aca="false">AQ23*(1+AO24)</f>
        <v>598418627.240448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366890511.084763</v>
      </c>
      <c r="AS24" s="70" t="n">
        <f aca="false">AQ24/AG97</f>
        <v>0.0817549428756439</v>
      </c>
      <c r="AT24" s="70" t="n">
        <f aca="false">AR24/AG97</f>
        <v>0.050123962406836</v>
      </c>
      <c r="AU24" s="7"/>
      <c r="AV24" s="7"/>
      <c r="AW24" s="71" t="n">
        <f aca="false">workers_and_wage_central!C12</f>
        <v>11480136</v>
      </c>
      <c r="AX24" s="7"/>
      <c r="AY24" s="40" t="n">
        <f aca="false">(AW24-AW23)/AW23</f>
        <v>0.0189142142085549</v>
      </c>
      <c r="AZ24" s="39" t="n">
        <f aca="false">workers_and_wage_central!B12</f>
        <v>6834.5291797154</v>
      </c>
      <c r="BA24" s="40" t="n">
        <f aca="false">(AZ24-AZ23)/AZ23</f>
        <v>0.0197797754569079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0.0142311722421286</v>
      </c>
      <c r="BJ24" s="7" t="n">
        <f aca="false">BJ23+1</f>
        <v>2035</v>
      </c>
      <c r="BK24" s="40" t="n">
        <f aca="false">SUM(T94:T97)/AVERAGE(AG94:AG97)</f>
        <v>0.065253614577486</v>
      </c>
      <c r="BL24" s="40" t="n">
        <f aca="false">SUM(P94:P97)/AVERAGE(AG94:AG97)</f>
        <v>0.0160505247314352</v>
      </c>
      <c r="BM24" s="40" t="n">
        <f aca="false">SUM(D94:D97)/AVERAGE(AG94:AG97)</f>
        <v>0.0862000376117873</v>
      </c>
      <c r="BN24" s="40" t="n">
        <f aca="false">(SUM(H94:H97)+SUM(J94:J97))/AVERAGE(AG94:AG97)</f>
        <v>0.0142281921747048</v>
      </c>
      <c r="BO24" s="69" t="n">
        <f aca="false">AL24-BN24</f>
        <v>-0.0512251399404413</v>
      </c>
      <c r="BP24" s="32" t="n">
        <f aca="false">BM24+BN24</f>
        <v>0.100428229786492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114007081.712307</v>
      </c>
      <c r="E25" s="9"/>
      <c r="F25" s="67" t="n">
        <f aca="false">'Central pensions'!I25</f>
        <v>20722136.6286911</v>
      </c>
      <c r="G25" s="9" t="n">
        <f aca="false">'Central pensions'!K25</f>
        <v>170128.835009028</v>
      </c>
      <c r="H25" s="9" t="n">
        <f aca="false">'Central pensions'!V25</f>
        <v>935998.654098198</v>
      </c>
      <c r="I25" s="67" t="n">
        <f aca="false">'Central pensions'!M25</f>
        <v>5261.71654667103</v>
      </c>
      <c r="J25" s="9" t="n">
        <f aca="false">'Central pensions'!W25</f>
        <v>28948.4119824189</v>
      </c>
      <c r="K25" s="9"/>
      <c r="L25" s="67" t="n">
        <f aca="false">'Central pensions'!N25</f>
        <v>4002808.92783046</v>
      </c>
      <c r="M25" s="67"/>
      <c r="N25" s="67" t="n">
        <f aca="false">'Central pensions'!L25</f>
        <v>859761.515001815</v>
      </c>
      <c r="O25" s="9"/>
      <c r="P25" s="9" t="n">
        <f aca="false">'Central pensions'!X25</f>
        <v>25500748.7399477</v>
      </c>
      <c r="Q25" s="67"/>
      <c r="R25" s="67" t="n">
        <f aca="false">'Central SIPA income'!G20</f>
        <v>24154273.6142832</v>
      </c>
      <c r="S25" s="67"/>
      <c r="T25" s="9" t="n">
        <f aca="false">'Central SIPA income'!J20</f>
        <v>92355958.6561681</v>
      </c>
      <c r="U25" s="9"/>
      <c r="V25" s="67" t="n">
        <f aca="false">'Central SIPA income'!F20</f>
        <v>140143.065168911</v>
      </c>
      <c r="W25" s="67"/>
      <c r="X25" s="67" t="n">
        <f aca="false">'Central SIPA income'!M20</f>
        <v>351998.975337471</v>
      </c>
      <c r="Y25" s="9"/>
      <c r="Z25" s="9" t="n">
        <f aca="false">R25+V25-N25-L25-F25</f>
        <v>-1290290.39207135</v>
      </c>
      <c r="AA25" s="9"/>
      <c r="AB25" s="9" t="n">
        <f aca="false">T25-P25-D25</f>
        <v>-47151871.796087</v>
      </c>
      <c r="AC25" s="50"/>
      <c r="AD25" s="9" t="n">
        <v>11725405625.723</v>
      </c>
      <c r="AE25" s="9" t="n">
        <v>738802.619740341</v>
      </c>
      <c r="AF25" s="9" t="n"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-0.00874685359955172</v>
      </c>
      <c r="AK25" s="68" t="n">
        <f aca="false">AK24+1</f>
        <v>2036</v>
      </c>
      <c r="AL25" s="69" t="n">
        <f aca="false">SUM(AB98:AB101)/AVERAGE(AG98:AG101)</f>
        <v>-0.0352282096181303</v>
      </c>
      <c r="AM25" s="9" t="n">
        <v>5493111.4769607</v>
      </c>
      <c r="AN25" s="69" t="n">
        <f aca="false">AM25/AVERAGE(AG98:AG101)</f>
        <v>0.000744652063700644</v>
      </c>
      <c r="AO25" s="69" t="n">
        <f aca="false">'GDP evolution by scenario'!G97</f>
        <v>0.0172024789589034</v>
      </c>
      <c r="AP25" s="69"/>
      <c r="AQ25" s="9" t="n">
        <f aca="false">AQ24*(1+AO25)</f>
        <v>608712911.084167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367665649.012164</v>
      </c>
      <c r="AS25" s="70" t="n">
        <f aca="false">AQ25/AG101</f>
        <v>0.0820737877807661</v>
      </c>
      <c r="AT25" s="70" t="n">
        <f aca="false">AR25/AG101</f>
        <v>0.0495729791529418</v>
      </c>
      <c r="AU25" s="7"/>
      <c r="AV25" s="7"/>
      <c r="AW25" s="71" t="n">
        <f aca="false">workers_and_wage_central!C13</f>
        <v>11579909</v>
      </c>
      <c r="AX25" s="7"/>
      <c r="AY25" s="40" t="n">
        <f aca="false">(AW25-AW24)/AW24</f>
        <v>0.00869092491587208</v>
      </c>
      <c r="AZ25" s="39" t="n">
        <f aca="false">workers_and_wage_central!B13</f>
        <v>6831.76913075884</v>
      </c>
      <c r="BA25" s="40" t="n">
        <f aca="false">(AZ25-AZ24)/AZ24</f>
        <v>-0.00040383893081554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0.0118155366890227</v>
      </c>
      <c r="BJ25" s="7" t="n">
        <f aca="false">BJ24+1</f>
        <v>2036</v>
      </c>
      <c r="BK25" s="40" t="n">
        <f aca="false">SUM(T98:T101)/AVERAGE(AG98:AG101)</f>
        <v>0.065632142881905</v>
      </c>
      <c r="BL25" s="40" t="n">
        <f aca="false">SUM(P98:P101)/AVERAGE(AG98:AG101)</f>
        <v>0.015737312944453</v>
      </c>
      <c r="BM25" s="40" t="n">
        <f aca="false">SUM(D98:D101)/AVERAGE(AG98:AG101)</f>
        <v>0.0851230395555824</v>
      </c>
      <c r="BN25" s="40" t="n">
        <f aca="false">(SUM(H98:H101)+SUM(J98:J101))/AVERAGE(AG98:AG101)</f>
        <v>0.0150969801804632</v>
      </c>
      <c r="BO25" s="69" t="n">
        <f aca="false">AL25-BN25</f>
        <v>-0.0503251897985935</v>
      </c>
      <c r="BP25" s="32" t="n">
        <f aca="false">BM25+BN25</f>
        <v>0.100220019736046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8595121.6250364</v>
      </c>
      <c r="D26" s="6" t="n">
        <f aca="false">'Central pensions'!Q26</f>
        <v>106112612.65477</v>
      </c>
      <c r="E26" s="6"/>
      <c r="F26" s="8" t="n">
        <f aca="false">'Central pensions'!I26</f>
        <v>19287223.4288772</v>
      </c>
      <c r="G26" s="6" t="n">
        <f aca="false">'Central pensions'!K26</f>
        <v>183049.23783698</v>
      </c>
      <c r="H26" s="6" t="n">
        <f aca="false">'Central pensions'!V26</f>
        <v>1007082.89832246</v>
      </c>
      <c r="I26" s="8" t="n">
        <f aca="false">'Central pensions'!M26</f>
        <v>5661.31663413343</v>
      </c>
      <c r="J26" s="6" t="n">
        <f aca="false">'Central pensions'!W26</f>
        <v>31146.8937625503</v>
      </c>
      <c r="K26" s="6"/>
      <c r="L26" s="8" t="n">
        <f aca="false">'Central pensions'!N26</f>
        <v>4245386.95990992</v>
      </c>
      <c r="M26" s="8"/>
      <c r="N26" s="8" t="n">
        <f aca="false">'Central pensions'!L26</f>
        <v>799994.692332089</v>
      </c>
      <c r="O26" s="6"/>
      <c r="P26" s="6" t="n">
        <f aca="false">'Central pensions'!X26</f>
        <v>26430667.8773103</v>
      </c>
      <c r="Q26" s="8"/>
      <c r="R26" s="8" t="n">
        <f aca="false">'Central SIPA income'!G21</f>
        <v>19277046.1045286</v>
      </c>
      <c r="S26" s="8"/>
      <c r="T26" s="6" t="n">
        <f aca="false">'Central SIPA income'!J21</f>
        <v>73707456.5550218</v>
      </c>
      <c r="U26" s="6"/>
      <c r="V26" s="8" t="n">
        <f aca="false">'Central SIPA income'!F21</f>
        <v>123938.240955641</v>
      </c>
      <c r="W26" s="8"/>
      <c r="X26" s="8" t="n">
        <f aca="false">'Central SIPA income'!M21</f>
        <v>311297.128894197</v>
      </c>
      <c r="Y26" s="6"/>
      <c r="Z26" s="6" t="n">
        <f aca="false">R26+V26-N26-L26-F26</f>
        <v>-4931620.73563504</v>
      </c>
      <c r="AA26" s="6"/>
      <c r="AB26" s="6" t="n">
        <f aca="false">T26-P26-D26</f>
        <v>-58835823.9770589</v>
      </c>
      <c r="AC26" s="50"/>
      <c r="AD26" s="6" t="n">
        <v>12239176485.8186</v>
      </c>
      <c r="AE26" s="6" t="n">
        <v>737939.925055325</v>
      </c>
      <c r="AF26" s="6" t="n"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-0.0109270310926171</v>
      </c>
      <c r="AK26" s="62" t="n">
        <f aca="false">AK25+1</f>
        <v>2037</v>
      </c>
      <c r="AL26" s="63" t="n">
        <f aca="false">SUM(AB102:AB105)/AVERAGE(AG102:AG105)</f>
        <v>-0.0331518275184497</v>
      </c>
      <c r="AM26" s="6" t="n">
        <v>4920541.96276278</v>
      </c>
      <c r="AN26" s="63" t="n">
        <f aca="false">AM26/AVERAGE(AG102:AG105)</f>
        <v>0.000654351614484409</v>
      </c>
      <c r="AO26" s="63" t="n">
        <f aca="false">'GDP evolution by scenario'!G101</f>
        <v>0.0193814969510657</v>
      </c>
      <c r="AP26" s="63"/>
      <c r="AQ26" s="6" t="n">
        <f aca="false">AQ25*(1+AO26)</f>
        <v>620510678.51442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369827459.111103</v>
      </c>
      <c r="AS26" s="64" t="n">
        <f aca="false">AQ26/AG105</f>
        <v>0.0817698093867303</v>
      </c>
      <c r="AT26" s="64" t="n">
        <f aca="false">AR26/AG105</f>
        <v>0.0487352142108075</v>
      </c>
      <c r="AU26" s="61" t="n">
        <f aca="false">AVERAGE(AH26:AH29)</f>
        <v>-0.0157471676160662</v>
      </c>
      <c r="AV26" s="5"/>
      <c r="AW26" s="65" t="n">
        <f aca="false">workers_and_wage_central!C14</f>
        <v>11497914</v>
      </c>
      <c r="AX26" s="5"/>
      <c r="AY26" s="61" t="n">
        <f aca="false">(AW26-AW25)/AW25</f>
        <v>-0.00708079830333727</v>
      </c>
      <c r="AZ26" s="66" t="n">
        <f aca="false">workers_and_wage_central!B14</f>
        <v>6789.76485539962</v>
      </c>
      <c r="BA26" s="61" t="n">
        <f aca="false">(AZ26-AZ25)/AZ25</f>
        <v>-0.00614837453597543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0.013542387054971</v>
      </c>
      <c r="BJ26" s="5" t="n">
        <f aca="false">BJ25+1</f>
        <v>2037</v>
      </c>
      <c r="BK26" s="61" t="n">
        <f aca="false">SUM(T102:T105)/AVERAGE(AG102:AG105)</f>
        <v>0.0658074135652349</v>
      </c>
      <c r="BL26" s="61" t="n">
        <f aca="false">SUM(P102:P105)/AVERAGE(AG102:AG105)</f>
        <v>0.0154256084090398</v>
      </c>
      <c r="BM26" s="61" t="n">
        <f aca="false">SUM(D102:D105)/AVERAGE(AG102:AG105)</f>
        <v>0.0835336326746447</v>
      </c>
      <c r="BN26" s="61" t="n">
        <f aca="false">(SUM(H102:H105)+SUM(J102:J105))/AVERAGE(AG102:AG105)</f>
        <v>0.0162828185753357</v>
      </c>
      <c r="BO26" s="63" t="n">
        <f aca="false">AL26-BN26</f>
        <v>-0.0494346460937854</v>
      </c>
      <c r="BP26" s="32" t="n">
        <f aca="false">BM26+BN26</f>
        <v>0.0998164512499804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8629369.4200833</v>
      </c>
      <c r="D27" s="9" t="n">
        <f aca="false">'Central pensions'!Q27</f>
        <v>106535424.9393</v>
      </c>
      <c r="E27" s="9"/>
      <c r="F27" s="67" t="n">
        <f aca="false">'Central pensions'!I27</f>
        <v>19364074.5665146</v>
      </c>
      <c r="G27" s="9" t="n">
        <f aca="false">'Central pensions'!K27</f>
        <v>207795.382800816</v>
      </c>
      <c r="H27" s="9" t="n">
        <f aca="false">'Central pensions'!V27</f>
        <v>1143228.88662032</v>
      </c>
      <c r="I27" s="67" t="n">
        <f aca="false">'Central pensions'!M27</f>
        <v>6426.6613237366</v>
      </c>
      <c r="J27" s="9" t="n">
        <f aca="false">'Central pensions'!W27</f>
        <v>35357.5944315565</v>
      </c>
      <c r="K27" s="9"/>
      <c r="L27" s="67" t="n">
        <f aca="false">'Central pensions'!N27</f>
        <v>3638783.13527951</v>
      </c>
      <c r="M27" s="67"/>
      <c r="N27" s="67" t="n">
        <f aca="false">'Central pensions'!L27</f>
        <v>791925.673946198</v>
      </c>
      <c r="O27" s="9"/>
      <c r="P27" s="9" t="n">
        <f aca="false">'Central pensions'!X27</f>
        <v>23238604.389216</v>
      </c>
      <c r="Q27" s="67"/>
      <c r="R27" s="67" t="n">
        <f aca="false">'Central SIPA income'!G22</f>
        <v>21901408.3867087</v>
      </c>
      <c r="S27" s="67"/>
      <c r="T27" s="9" t="n">
        <f aca="false">'Central SIPA income'!J22</f>
        <v>83741933.1988778</v>
      </c>
      <c r="U27" s="9"/>
      <c r="V27" s="67" t="n">
        <f aca="false">'Central SIPA income'!F22</f>
        <v>128194.98488325</v>
      </c>
      <c r="W27" s="67"/>
      <c r="X27" s="67" t="n">
        <f aca="false">'Central SIPA income'!M22</f>
        <v>321988.842387022</v>
      </c>
      <c r="Y27" s="9"/>
      <c r="Z27" s="9" t="n">
        <f aca="false">R27+V27-N27-L27-F27</f>
        <v>-1765180.00414843</v>
      </c>
      <c r="AA27" s="9"/>
      <c r="AB27" s="9" t="n">
        <f aca="false">T27-P27-D27</f>
        <v>-46032096.1296381</v>
      </c>
      <c r="AC27" s="50"/>
      <c r="AD27" s="9" t="n">
        <v>14034054600.9996</v>
      </c>
      <c r="AE27" s="9" t="n">
        <v>700406.755631087</v>
      </c>
      <c r="AF27" s="9" t="n"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-0.00900724076814874</v>
      </c>
      <c r="AK27" s="68" t="n">
        <f aca="false">AK26+1</f>
        <v>2038</v>
      </c>
      <c r="AL27" s="69" t="n">
        <f aca="false">SUM(AB106:AB109)/AVERAGE(AG106:AG109)</f>
        <v>-0.0316058818499802</v>
      </c>
      <c r="AM27" s="9" t="n">
        <v>4379286.21321994</v>
      </c>
      <c r="AN27" s="69" t="n">
        <f aca="false">AM27/AVERAGE(AG106:AG109)</f>
        <v>0.000570951803227643</v>
      </c>
      <c r="AO27" s="69" t="n">
        <f aca="false">'GDP evolution by scenario'!G105</f>
        <v>0.0200045743996389</v>
      </c>
      <c r="AP27" s="69"/>
      <c r="AQ27" s="9" t="n">
        <f aca="false">AQ26*(1+AO27)</f>
        <v>632923730.548532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372806404.776434</v>
      </c>
      <c r="AS27" s="70" t="n">
        <f aca="false">AQ27/AG109</f>
        <v>0.0822085111920659</v>
      </c>
      <c r="AT27" s="70" t="n">
        <f aca="false">AR27/AG109</f>
        <v>0.0484226740447477</v>
      </c>
      <c r="AU27" s="7"/>
      <c r="AV27" s="7"/>
      <c r="AW27" s="71" t="n">
        <f aca="false">workers_and_wage_central!C15</f>
        <v>11454626</v>
      </c>
      <c r="AX27" s="7"/>
      <c r="AY27" s="40" t="n">
        <f aca="false">(AW27-AW26)/AW26</f>
        <v>-0.00376485682533371</v>
      </c>
      <c r="AZ27" s="39" t="n">
        <f aca="false">workers_and_wage_central!B15</f>
        <v>6709.64745113228</v>
      </c>
      <c r="BA27" s="40" t="n">
        <f aca="false">(AZ27-AZ26)/AZ26</f>
        <v>-0.0117997317983137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0.0130449709052949</v>
      </c>
      <c r="BJ27" s="7" t="n">
        <f aca="false">BJ26+1</f>
        <v>2038</v>
      </c>
      <c r="BK27" s="40" t="n">
        <f aca="false">SUM(T106:T109)/AVERAGE(AG106:AG109)</f>
        <v>0.0661693490670941</v>
      </c>
      <c r="BL27" s="40" t="n">
        <f aca="false">SUM(P106:P109)/AVERAGE(AG106:AG109)</f>
        <v>0.0152471969822374</v>
      </c>
      <c r="BM27" s="40" t="n">
        <f aca="false">SUM(D106:D109)/AVERAGE(AG106:AG109)</f>
        <v>0.0825280339348369</v>
      </c>
      <c r="BN27" s="40" t="n">
        <f aca="false">(SUM(H106:H109)+SUM(J106:J109))/AVERAGE(AG106:AG109)</f>
        <v>0.0168264288916307</v>
      </c>
      <c r="BO27" s="69" t="n">
        <f aca="false">AL27-BN27</f>
        <v>-0.0484323107416108</v>
      </c>
      <c r="BP27" s="32" t="n">
        <f aca="false">BM27+BN27</f>
        <v>0.0993544628264675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8060581.89034681</v>
      </c>
      <c r="D28" s="9" t="n">
        <f aca="false">'Central pensions'!Q28</f>
        <v>99513356.6709483</v>
      </c>
      <c r="E28" s="9"/>
      <c r="F28" s="67" t="n">
        <f aca="false">'Central pensions'!I28</f>
        <v>18087730.5369396</v>
      </c>
      <c r="G28" s="9" t="n">
        <f aca="false">'Central pensions'!K28</f>
        <v>224136.505682143</v>
      </c>
      <c r="H28" s="9" t="n">
        <f aca="false">'Central pensions'!V28</f>
        <v>1233132.92330266</v>
      </c>
      <c r="I28" s="67" t="n">
        <f aca="false">'Central pensions'!M28</f>
        <v>6932.05687676731</v>
      </c>
      <c r="J28" s="9" t="n">
        <f aca="false">'Central pensions'!W28</f>
        <v>38138.131648536</v>
      </c>
      <c r="K28" s="9"/>
      <c r="L28" s="67" t="n">
        <f aca="false">'Central pensions'!N28</f>
        <v>3267878.84085963</v>
      </c>
      <c r="M28" s="67"/>
      <c r="N28" s="67" t="n">
        <f aca="false">'Central pensions'!L28</f>
        <v>750574.607033629</v>
      </c>
      <c r="O28" s="9"/>
      <c r="P28" s="9" t="n">
        <f aca="false">'Central pensions'!X28</f>
        <v>21086478.8726506</v>
      </c>
      <c r="Q28" s="67"/>
      <c r="R28" s="67" t="n">
        <f aca="false">'Central SIPA income'!G23</f>
        <v>18155178.8866792</v>
      </c>
      <c r="S28" s="67"/>
      <c r="T28" s="9" t="n">
        <f aca="false">'Central SIPA income'!J23</f>
        <v>69417900.0134358</v>
      </c>
      <c r="U28" s="9"/>
      <c r="V28" s="67" t="n">
        <f aca="false">'Central SIPA income'!F23</f>
        <v>114951.911089814</v>
      </c>
      <c r="W28" s="67"/>
      <c r="X28" s="67" t="n">
        <f aca="false">'Central SIPA income'!M23</f>
        <v>288726.05910203</v>
      </c>
      <c r="Y28" s="9"/>
      <c r="Z28" s="9" t="n">
        <f aca="false">R28+V28-N28-L28-F28</f>
        <v>-3836053.18706382</v>
      </c>
      <c r="AA28" s="9"/>
      <c r="AB28" s="9" t="n">
        <f aca="false">T28-P28-D28</f>
        <v>-51181935.5301631</v>
      </c>
      <c r="AC28" s="50"/>
      <c r="AD28" s="9" t="n">
        <v>15118123646.8716</v>
      </c>
      <c r="AE28" s="9" t="n">
        <v>699939.388505861</v>
      </c>
      <c r="AF28" s="9" t="n"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-0.0100216127817091</v>
      </c>
      <c r="AK28" s="68" t="n">
        <f aca="false">AK27+1</f>
        <v>2039</v>
      </c>
      <c r="AL28" s="69" t="n">
        <f aca="false">SUM(AB110:AB113)/AVERAGE(AG110:AG113)</f>
        <v>-0.0308275839247</v>
      </c>
      <c r="AM28" s="9" t="n">
        <v>3887732.69163583</v>
      </c>
      <c r="AN28" s="69" t="n">
        <f aca="false">AM28/AVERAGE(AG110:AG113)</f>
        <v>0.000498916799083071</v>
      </c>
      <c r="AO28" s="69" t="n">
        <f aca="false">'GDP evolution by scenario'!G109</f>
        <v>0.0159314108631399</v>
      </c>
      <c r="AP28" s="69"/>
      <c r="AQ28" s="9" t="n">
        <f aca="false">AQ27*(1+AO28)</f>
        <v>643007098.544932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374829697.283133</v>
      </c>
      <c r="AS28" s="70" t="n">
        <f aca="false">AQ28/AG113</f>
        <v>0.0817894045251351</v>
      </c>
      <c r="AT28" s="70" t="n">
        <f aca="false">AR28/AG113</f>
        <v>0.0476776971957205</v>
      </c>
      <c r="AU28" s="9"/>
      <c r="AW28" s="71" t="n">
        <f aca="false">workers_and_wage_central!C16</f>
        <v>11584007</v>
      </c>
      <c r="AY28" s="40" t="n">
        <f aca="false">(AW28-AW27)/AW27</f>
        <v>0.0112950872424818</v>
      </c>
      <c r="AZ28" s="39" t="n">
        <f aca="false">workers_and_wage_central!B16</f>
        <v>6341.72956125173</v>
      </c>
      <c r="BA28" s="40" t="n">
        <f aca="false">(AZ28-AZ27)/AZ27</f>
        <v>-0.0548341611925482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I28" s="40" t="n">
        <f aca="false">T35/AG35</f>
        <v>0.0174204770323512</v>
      </c>
      <c r="BJ28" s="7" t="n">
        <f aca="false">BJ27+1</f>
        <v>2039</v>
      </c>
      <c r="BK28" s="40" t="n">
        <f aca="false">SUM(T110:T113)/AVERAGE(AG110:AG113)</f>
        <v>0.0663028179723603</v>
      </c>
      <c r="BL28" s="40" t="n">
        <f aca="false">SUM(P110:P113)/AVERAGE(AG110:AG113)</f>
        <v>0.0151638652507696</v>
      </c>
      <c r="BM28" s="40" t="n">
        <f aca="false">SUM(D110:D113)/AVERAGE(AG110:AG113)</f>
        <v>0.0819665366462907</v>
      </c>
      <c r="BN28" s="40" t="n">
        <f aca="false">(SUM(H110:H113)+SUM(J110:J113))/AVERAGE(AG110:AG113)</f>
        <v>0.0176765296088551</v>
      </c>
      <c r="BO28" s="69" t="n">
        <f aca="false">AL28-BN28</f>
        <v>-0.0485041135335551</v>
      </c>
      <c r="BP28" s="32" t="n">
        <f aca="false">BM28+BN28</f>
        <v>0.0996430662551458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7380345.9779733</v>
      </c>
      <c r="D29" s="9" t="n">
        <f aca="false">'Central pensions'!Q29</f>
        <v>91115382.4441148</v>
      </c>
      <c r="E29" s="9"/>
      <c r="F29" s="67" t="n">
        <f aca="false">'Central pensions'!I29</f>
        <v>16561299.312502</v>
      </c>
      <c r="G29" s="9" t="n">
        <f aca="false">'Central pensions'!K29</f>
        <v>224867.318215857</v>
      </c>
      <c r="H29" s="9" t="n">
        <f aca="false">'Central pensions'!V29</f>
        <v>1237153.6382386</v>
      </c>
      <c r="I29" s="67" t="n">
        <f aca="false">'Central pensions'!M29</f>
        <v>6954.65932626362</v>
      </c>
      <c r="J29" s="9" t="n">
        <f aca="false">'Central pensions'!W29</f>
        <v>38262.4836568639</v>
      </c>
      <c r="K29" s="9"/>
      <c r="L29" s="67" t="n">
        <f aca="false">'Central pensions'!N29</f>
        <v>2997014.76629459</v>
      </c>
      <c r="M29" s="67"/>
      <c r="N29" s="67" t="n">
        <f aca="false">'Central pensions'!L29</f>
        <v>686034.660716327</v>
      </c>
      <c r="O29" s="9"/>
      <c r="P29" s="9" t="n">
        <f aca="false">'Central pensions'!X29</f>
        <v>19325884.1598239</v>
      </c>
      <c r="Q29" s="67"/>
      <c r="R29" s="67" t="n">
        <f aca="false">'Central SIPA income'!G24</f>
        <v>20001186.5760818</v>
      </c>
      <c r="S29" s="67"/>
      <c r="T29" s="9" t="n">
        <f aca="false">'Central SIPA income'!J24</f>
        <v>76476270.4104914</v>
      </c>
      <c r="U29" s="9"/>
      <c r="V29" s="67" t="n">
        <f aca="false">'Central SIPA income'!F24</f>
        <v>113858.881260517</v>
      </c>
      <c r="W29" s="67"/>
      <c r="X29" s="67" t="n">
        <f aca="false">'Central SIPA income'!M24</f>
        <v>285980.68330008</v>
      </c>
      <c r="Y29" s="9"/>
      <c r="Z29" s="9" t="n">
        <f aca="false">R29+V29-N29-L29-F29</f>
        <v>-129303.282170599</v>
      </c>
      <c r="AA29" s="9"/>
      <c r="AB29" s="9" t="n">
        <f aca="false">T29-P29-D29</f>
        <v>-33964996.1934474</v>
      </c>
      <c r="AC29" s="50"/>
      <c r="AD29" s="9" t="n">
        <v>16779533858.6913</v>
      </c>
      <c r="AE29" s="9" t="n">
        <v>692735.8892223</v>
      </c>
      <c r="AF29" s="72" t="n"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-0.00671962796432992</v>
      </c>
      <c r="AK29" s="68" t="n">
        <f aca="false">AK28+1</f>
        <v>2040</v>
      </c>
      <c r="AL29" s="69" t="n">
        <f aca="false">SUM(AB114:AB117)/AVERAGE(AG114:AG117)</f>
        <v>-0.0288721394891701</v>
      </c>
      <c r="AM29" s="9" t="n">
        <v>3427469.19706586</v>
      </c>
      <c r="AN29" s="69" t="n">
        <f aca="false">AM29/AVERAGE(AG114:AG117)</f>
        <v>0.00043188524117651</v>
      </c>
      <c r="AO29" s="69" t="n">
        <f aca="false">'GDP evolution by scenario'!G113</f>
        <v>0.0184434704027128</v>
      </c>
      <c r="AP29" s="69"/>
      <c r="AQ29" s="9" t="n">
        <f aca="false">AQ28*(1+AO29)</f>
        <v>654866380.935679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378286510.838656</v>
      </c>
      <c r="AS29" s="70" t="n">
        <f aca="false">AQ29/AG117</f>
        <v>0.0820533497655059</v>
      </c>
      <c r="AT29" s="70" t="n">
        <f aca="false">AR29/AG117</f>
        <v>0.0473984866058742</v>
      </c>
      <c r="AW29" s="71" t="n">
        <f aca="false">workers_and_wage_central!C17</f>
        <v>11550412</v>
      </c>
      <c r="AY29" s="40" t="n">
        <f aca="false">(AW29-AW28)/AW28</f>
        <v>-0.00290011910386449</v>
      </c>
      <c r="AZ29" s="39" t="n">
        <f aca="false">workers_and_wage_central!B17</f>
        <v>6044.1777289778</v>
      </c>
      <c r="BA29" s="40" t="n">
        <f aca="false">(AZ29-AZ28)/AZ28</f>
        <v>-0.0469196659050208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I29" s="40" t="n">
        <f aca="false">T36/AG36</f>
        <v>0.0132155690905035</v>
      </c>
      <c r="BJ29" s="7" t="n">
        <f aca="false">BJ28+1</f>
        <v>2040</v>
      </c>
      <c r="BK29" s="40" t="n">
        <f aca="false">SUM(T114:T117)/AVERAGE(AG114:AG117)</f>
        <v>0.0666356251722016</v>
      </c>
      <c r="BL29" s="40" t="n">
        <f aca="false">SUM(P114:P117)/AVERAGE(AG114:AG117)</f>
        <v>0.0146016404341307</v>
      </c>
      <c r="BM29" s="40" t="n">
        <f aca="false">SUM(D114:D117)/AVERAGE(AG114:AG117)</f>
        <v>0.0809061242272411</v>
      </c>
      <c r="BN29" s="40" t="n">
        <f aca="false">(SUM(H114:H117)+SUM(J114:J117))/AVERAGE(AG114:AG117)</f>
        <v>0.0184067588180881</v>
      </c>
      <c r="BO29" s="69" t="n">
        <f aca="false">AL29-BN29</f>
        <v>-0.0472788983072582</v>
      </c>
      <c r="BP29" s="32" t="n">
        <f aca="false">BM29+BN29</f>
        <v>0.0993128830453292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90494049.7984785</v>
      </c>
      <c r="E30" s="6"/>
      <c r="F30" s="8" t="n">
        <f aca="false">'Central pensions'!I30</f>
        <v>16448364.7493033</v>
      </c>
      <c r="G30" s="6" t="n">
        <f aca="false">'Central pensions'!K30</f>
        <v>175346.654802382</v>
      </c>
      <c r="H30" s="6" t="n">
        <f aca="false">'Central pensions'!V30</f>
        <v>964705.559095501</v>
      </c>
      <c r="I30" s="8" t="n">
        <f aca="false">'Central pensions'!M30</f>
        <v>5423.09241656851</v>
      </c>
      <c r="J30" s="6" t="n">
        <f aca="false">'Central pensions'!W30</f>
        <v>29836.2544050156</v>
      </c>
      <c r="K30" s="6"/>
      <c r="L30" s="8" t="n">
        <f aca="false">'Central pensions'!N30</f>
        <v>3514113.18561026</v>
      </c>
      <c r="M30" s="8"/>
      <c r="N30" s="8" t="n">
        <f aca="false">'Central pensions'!L30</f>
        <v>681523.578224169</v>
      </c>
      <c r="O30" s="6"/>
      <c r="P30" s="6" t="n">
        <f aca="false">'Central pensions'!X30</f>
        <v>21984291.670948</v>
      </c>
      <c r="Q30" s="8"/>
      <c r="R30" s="8" t="n">
        <f aca="false">'Central SIPA income'!G25</f>
        <v>15862738.8132122</v>
      </c>
      <c r="S30" s="8"/>
      <c r="T30" s="6" t="n">
        <f aca="false">'Central SIPA income'!J25</f>
        <v>60652556.7028565</v>
      </c>
      <c r="U30" s="6"/>
      <c r="V30" s="8" t="n">
        <f aca="false">'Central SIPA income'!F25</f>
        <v>109595.017329619</v>
      </c>
      <c r="W30" s="8"/>
      <c r="X30" s="8" t="n">
        <f aca="false">'Central SIPA income'!M25</f>
        <v>275271.086411746</v>
      </c>
      <c r="Y30" s="6"/>
      <c r="Z30" s="6" t="n">
        <f aca="false">R30+V30-N30-L30-F30</f>
        <v>-4671667.68259586</v>
      </c>
      <c r="AA30" s="6"/>
      <c r="AB30" s="6" t="n">
        <f aca="false">T30-P30-D30</f>
        <v>-51825784.7665701</v>
      </c>
      <c r="AC30" s="50"/>
      <c r="AD30" s="6" t="n">
        <v>17412113021.4212</v>
      </c>
      <c r="AE30" s="6" t="n">
        <v>693692.821134425</v>
      </c>
      <c r="AF30" s="6" t="n"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-0.0102390587193851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-0.348540625858215</v>
      </c>
      <c r="AS30" s="64"/>
      <c r="AT30" s="5"/>
      <c r="AU30" s="61" t="n">
        <f aca="false">AVERAGE(AH30:AH33)</f>
        <v>-0.000814920483286916</v>
      </c>
      <c r="AV30" s="5"/>
      <c r="AW30" s="65" t="n">
        <f aca="false">workers_and_wage_central!C18</f>
        <v>11444480</v>
      </c>
      <c r="AX30" s="5"/>
      <c r="AY30" s="61" t="n">
        <f aca="false">(AW30-AW29)/AW29</f>
        <v>-0.00917127458310578</v>
      </c>
      <c r="AZ30" s="66" t="n">
        <f aca="false">workers_and_wage_central!B18</f>
        <v>6009.71845284106</v>
      </c>
      <c r="BA30" s="61" t="n">
        <f aca="false">(AZ30-AZ29)/AZ29</f>
        <v>-0.00570123475547884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0.015296387934487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91674495.8027361</v>
      </c>
      <c r="E31" s="9"/>
      <c r="F31" s="67" t="n">
        <f aca="false">'Central pensions'!I31</f>
        <v>16662924.783782</v>
      </c>
      <c r="G31" s="9" t="n">
        <f aca="false">'Central pensions'!K31</f>
        <v>180975.053057989</v>
      </c>
      <c r="H31" s="9" t="n">
        <f aca="false">'Central pensions'!V31</f>
        <v>995671.345651895</v>
      </c>
      <c r="I31" s="67" t="n">
        <f aca="false">'Central pensions'!M31</f>
        <v>5597.16658942236</v>
      </c>
      <c r="J31" s="9" t="n">
        <f aca="false">'Central pensions'!W31</f>
        <v>30793.9591438731</v>
      </c>
      <c r="K31" s="9"/>
      <c r="L31" s="67" t="n">
        <f aca="false">'Central pensions'!N31</f>
        <v>3220351.57066625</v>
      </c>
      <c r="M31" s="67"/>
      <c r="N31" s="67" t="n">
        <f aca="false">'Central pensions'!L31</f>
        <v>692237.280121459</v>
      </c>
      <c r="O31" s="9"/>
      <c r="P31" s="9" t="n">
        <f aca="false">'Central pensions'!X31</f>
        <v>20518904.8813054</v>
      </c>
      <c r="Q31" s="67"/>
      <c r="R31" s="67" t="n">
        <f aca="false">'Central SIPA income'!G26</f>
        <v>18767862.8028863</v>
      </c>
      <c r="S31" s="67"/>
      <c r="T31" s="9" t="n">
        <f aca="false">'Central SIPA income'!J26</f>
        <v>71760550.0694104</v>
      </c>
      <c r="U31" s="9"/>
      <c r="V31" s="67" t="n">
        <f aca="false">'Central SIPA income'!F26</f>
        <v>107810.670661791</v>
      </c>
      <c r="W31" s="67"/>
      <c r="X31" s="67" t="n">
        <f aca="false">'Central SIPA income'!M26</f>
        <v>270789.322023582</v>
      </c>
      <c r="Y31" s="9"/>
      <c r="Z31" s="9" t="n">
        <f aca="false">R31+V31-N31-L31-F31</f>
        <v>-1699840.16102164</v>
      </c>
      <c r="AA31" s="9"/>
      <c r="AB31" s="9" t="n">
        <f aca="false">T31-P31-D31</f>
        <v>-40432850.6146311</v>
      </c>
      <c r="AC31" s="50"/>
      <c r="AD31" s="9" t="n">
        <v>20909685152.7339</v>
      </c>
      <c r="AE31" s="9" t="n">
        <v>691076.986332392</v>
      </c>
      <c r="AF31" s="9" t="n"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-0.0080184287993962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378286510.838656</v>
      </c>
      <c r="AS31" s="7"/>
      <c r="AT31" s="7"/>
      <c r="AU31" s="7"/>
      <c r="AV31" s="7"/>
      <c r="AW31" s="71" t="n">
        <f aca="false">workers_and_wage_central!C19</f>
        <v>11554378</v>
      </c>
      <c r="AX31" s="7"/>
      <c r="AY31" s="40" t="n">
        <f aca="false">(AW31-AW30)/AW30</f>
        <v>0.00960270803042165</v>
      </c>
      <c r="AZ31" s="39" t="n">
        <f aca="false">workers_and_wage_central!B19</f>
        <v>5955.74185556688</v>
      </c>
      <c r="BA31" s="40" t="n">
        <f aca="false">(AZ31-AZ30)/AZ30</f>
        <v>-0.00898155174784707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0.0132468199885387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32665418.9134398</v>
      </c>
      <c r="D32" s="9" t="n">
        <f aca="false">'Central pensions'!Q32</f>
        <v>94028095.0676853</v>
      </c>
      <c r="E32" s="9"/>
      <c r="F32" s="67" t="n">
        <f aca="false">'Central pensions'!I32</f>
        <v>17090719.3102707</v>
      </c>
      <c r="G32" s="9" t="n">
        <f aca="false">'Central pensions'!K32</f>
        <v>193766.820082053</v>
      </c>
      <c r="H32" s="9" t="n">
        <f aca="false">'Central pensions'!V32</f>
        <v>1066047.87363685</v>
      </c>
      <c r="I32" s="67" t="n">
        <f aca="false">'Central pensions'!M32</f>
        <v>5992.7882499604</v>
      </c>
      <c r="J32" s="9" t="n">
        <f aca="false">'Central pensions'!W32</f>
        <v>32970.5527928924</v>
      </c>
      <c r="K32" s="9"/>
      <c r="L32" s="67" t="n">
        <f aca="false">'Central pensions'!N32</f>
        <v>3151590.38644392</v>
      </c>
      <c r="M32" s="67"/>
      <c r="N32" s="67" t="n">
        <f aca="false">'Central pensions'!L32</f>
        <v>711952.073699757</v>
      </c>
      <c r="O32" s="9"/>
      <c r="P32" s="9" t="n">
        <f aca="false">'Central pensions'!X32</f>
        <v>20270567.7469621</v>
      </c>
      <c r="Q32" s="67"/>
      <c r="R32" s="67" t="n">
        <f aca="false">'Central SIPA income'!G27</f>
        <v>15709287.9702997</v>
      </c>
      <c r="S32" s="67"/>
      <c r="T32" s="9" t="n">
        <f aca="false">'Central SIPA income'!J27</f>
        <v>60065824.1051349</v>
      </c>
      <c r="U32" s="9"/>
      <c r="V32" s="67" t="n">
        <f aca="false">'Central SIPA income'!F27</f>
        <v>110759.347632462</v>
      </c>
      <c r="W32" s="67"/>
      <c r="X32" s="67" t="n">
        <f aca="false">'Central SIPA income'!M27</f>
        <v>278195.548446746</v>
      </c>
      <c r="Y32" s="9"/>
      <c r="Z32" s="9" t="n">
        <f aca="false">R32+V32-N32-L32-F32</f>
        <v>-5134214.45248221</v>
      </c>
      <c r="AA32" s="9"/>
      <c r="AB32" s="9" t="n">
        <f aca="false">T32-P32-D32</f>
        <v>-54232838.7095125</v>
      </c>
      <c r="AC32" s="50"/>
      <c r="AD32" s="9" t="n">
        <v>22287255273.2248</v>
      </c>
      <c r="AE32" s="9" t="n">
        <v>696715.277109837</v>
      </c>
      <c r="AF32" s="9" t="n">
        <v>397.614228233701</v>
      </c>
      <c r="AG32" s="9" t="n">
        <f aca="false">AE32/$AE$6*$AD$6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-0.010668131255479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381742857.711032</v>
      </c>
      <c r="AS32" s="7"/>
      <c r="AT32" s="7"/>
      <c r="AU32" s="9"/>
      <c r="AW32" s="71" t="n">
        <f aca="false">workers_and_wage_central!C20</f>
        <v>11614513</v>
      </c>
      <c r="AY32" s="40" t="n">
        <f aca="false">(AW32-AW31)/AW31</f>
        <v>0.00520452074529672</v>
      </c>
      <c r="AZ32" s="39" t="n">
        <f aca="false">workers_and_wage_central!B20</f>
        <v>5853.55338883486</v>
      </c>
      <c r="BA32" s="40" t="n">
        <f aca="false">(AZ32-AZ31)/AZ31</f>
        <v>-0.0171579744740792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0" t="n">
        <v>1</v>
      </c>
      <c r="BI32" s="40" t="n">
        <f aca="false">T39/AG39</f>
        <v>0.0155457105624622</v>
      </c>
      <c r="BN32" s="0"/>
      <c r="BO32" s="0"/>
      <c r="BP32" s="0"/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92236659.5410422</v>
      </c>
      <c r="E33" s="9"/>
      <c r="F33" s="67" t="n">
        <f aca="false">'Central pensions'!I33</f>
        <v>16765104.6976778</v>
      </c>
      <c r="G33" s="9" t="n">
        <f aca="false">'Central pensions'!K33</f>
        <v>203620.113530334</v>
      </c>
      <c r="H33" s="9" t="n">
        <f aca="false">'Central pensions'!V33</f>
        <v>1120257.78699773</v>
      </c>
      <c r="I33" s="67" t="n">
        <f aca="false">'Central pensions'!M33</f>
        <v>6297.5292844433</v>
      </c>
      <c r="J33" s="9" t="n">
        <f aca="false">'Central pensions'!W33</f>
        <v>34647.148051476</v>
      </c>
      <c r="K33" s="9"/>
      <c r="L33" s="67" t="n">
        <f aca="false">'Central pensions'!N33</f>
        <v>3305970.27675219</v>
      </c>
      <c r="M33" s="67"/>
      <c r="N33" s="67" t="n">
        <f aca="false">'Central pensions'!L33</f>
        <v>698121.724870205</v>
      </c>
      <c r="O33" s="9"/>
      <c r="P33" s="9" t="n">
        <f aca="false">'Central pensions'!X33</f>
        <v>20995555.2330152</v>
      </c>
      <c r="Q33" s="67"/>
      <c r="R33" s="67" t="n">
        <f aca="false">'Central SIPA income'!G28</f>
        <v>17842646.3576118</v>
      </c>
      <c r="S33" s="67"/>
      <c r="T33" s="9" t="n">
        <f aca="false">'Central SIPA income'!J28</f>
        <v>68222904.8008211</v>
      </c>
      <c r="U33" s="9"/>
      <c r="V33" s="67" t="n">
        <f aca="false">'Central SIPA income'!F28</f>
        <v>108218.534622524</v>
      </c>
      <c r="W33" s="67"/>
      <c r="X33" s="67" t="n">
        <f aca="false">'Central SIPA income'!M28</f>
        <v>271813.758702501</v>
      </c>
      <c r="Y33" s="9"/>
      <c r="Z33" s="9" t="n">
        <f aca="false">R33+V33-N33-L33-F33</f>
        <v>-2818331.80706589</v>
      </c>
      <c r="AA33" s="9"/>
      <c r="AB33" s="9" t="n">
        <f aca="false">T33-P33-D33</f>
        <v>-45009309.9732363</v>
      </c>
      <c r="AC33" s="50"/>
      <c r="AD33" s="9" t="n">
        <v>25179945991.8152</v>
      </c>
      <c r="AE33" s="9" t="n">
        <v>690424.718170211</v>
      </c>
      <c r="AF33" s="40"/>
      <c r="AG33" s="9" t="n">
        <f aca="false">AE33/$AE$6*$AD$6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-0.00893444069135263</v>
      </c>
      <c r="AK33" s="7" t="s">
        <v>105</v>
      </c>
      <c r="AL33" s="7"/>
      <c r="AM33" s="7"/>
      <c r="AN33" s="7"/>
      <c r="AO33" s="7"/>
      <c r="AP33" s="7"/>
      <c r="AQ33" s="7"/>
      <c r="AR33" s="7"/>
      <c r="AS33" s="7"/>
      <c r="AT33" s="7"/>
      <c r="AW33" s="71" t="n">
        <f aca="false">workers_and_wage_central!C21</f>
        <v>11654037</v>
      </c>
      <c r="AY33" s="40" t="n">
        <f aca="false">(AW33-AW32)/AW32</f>
        <v>0.00340298383582678</v>
      </c>
      <c r="AZ33" s="39" t="n">
        <f aca="false">workers_and_wage_central!B21</f>
        <v>5679.1478127964</v>
      </c>
      <c r="BA33" s="40" t="n">
        <f aca="false">(AZ33-AZ32)/AZ32</f>
        <v>-0.0297948211032152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0" t="n">
        <f aca="false">BH32+1</f>
        <v>2</v>
      </c>
      <c r="BI33" s="40" t="n">
        <f aca="false">T40/AG40</f>
        <v>0.0133951172577626</v>
      </c>
      <c r="BN33" s="0"/>
      <c r="BO33" s="0"/>
      <c r="BP33" s="0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105609699.682168</v>
      </c>
      <c r="E34" s="6"/>
      <c r="F34" s="8" t="n">
        <f aca="false">'Central pensions'!I34</f>
        <v>19195813.0430127</v>
      </c>
      <c r="G34" s="6" t="n">
        <f aca="false">'Central pensions'!K34</f>
        <v>227496.203324326</v>
      </c>
      <c r="H34" s="6" t="n">
        <f aca="false">'Central pensions'!V34</f>
        <v>1251616.98845889</v>
      </c>
      <c r="I34" s="8" t="n">
        <f aca="false">'Central pensions'!M34</f>
        <v>7035.96505126779</v>
      </c>
      <c r="J34" s="6" t="n">
        <f aca="false">'Central pensions'!W34</f>
        <v>38709.8037667697</v>
      </c>
      <c r="K34" s="6"/>
      <c r="L34" s="8" t="n">
        <f aca="false">'Central pensions'!N34</f>
        <v>3800149.86655555</v>
      </c>
      <c r="M34" s="8"/>
      <c r="N34" s="8" t="n">
        <f aca="false">'Central pensions'!L34</f>
        <v>713117.938802142</v>
      </c>
      <c r="O34" s="6"/>
      <c r="P34" s="6" t="n">
        <f aca="false">'Central pensions'!X34</f>
        <v>23642360.2181909</v>
      </c>
      <c r="Q34" s="8"/>
      <c r="R34" s="8" t="n">
        <f aca="false">'Central SIPA income'!G29</f>
        <v>16354684.6279618</v>
      </c>
      <c r="S34" s="8"/>
      <c r="T34" s="6" t="n">
        <f aca="false">'Central SIPA income'!J29</f>
        <v>62533554.1633317</v>
      </c>
      <c r="U34" s="6"/>
      <c r="V34" s="8" t="n">
        <f aca="false">'Central SIPA income'!F29</f>
        <v>114223.960654247</v>
      </c>
      <c r="W34" s="8"/>
      <c r="X34" s="8" t="n">
        <f aca="false">'Central SIPA income'!M29</f>
        <v>286897.657481821</v>
      </c>
      <c r="Y34" s="6"/>
      <c r="Z34" s="6" t="n">
        <f aca="false">R34+V34-N34-L34-F34</f>
        <v>-7240172.25975429</v>
      </c>
      <c r="AA34" s="6"/>
      <c r="AB34" s="6" t="n">
        <f aca="false">T34-P34-D34</f>
        <v>-66718505.7370269</v>
      </c>
      <c r="AC34" s="50"/>
      <c r="AD34" s="6" t="n">
        <v>25352324788.3927</v>
      </c>
      <c r="AE34" s="6" t="n">
        <v>656978.783745228</v>
      </c>
      <c r="AF34" s="6"/>
      <c r="AG34" s="6" t="n">
        <f aca="false">AE34/$AE$6*$AD$6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-0.0139179833583586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-0.0114541268257462</v>
      </c>
      <c r="AV34" s="5"/>
      <c r="AW34" s="65" t="n">
        <f aca="false">workers_and_wage_central!C22</f>
        <v>11459125</v>
      </c>
      <c r="AX34" s="5"/>
      <c r="AY34" s="61" t="n">
        <f aca="false">(AW34-AW33)/AW33</f>
        <v>-0.0167248482221225</v>
      </c>
      <c r="AZ34" s="66" t="n">
        <f aca="false">workers_and_wage_central!B22</f>
        <v>5987.4537603861</v>
      </c>
      <c r="BA34" s="61" t="n">
        <f aca="false">(AZ34-AZ33)/AZ33</f>
        <v>0.0542873610183224</v>
      </c>
      <c r="BB34" s="11" t="n">
        <f aca="false">BB33*3/4+BB37*1/4</f>
        <v>45.2434019872418</v>
      </c>
      <c r="BC34" s="11" t="n">
        <f aca="false">$BC$33</f>
        <v>11.3722743431335</v>
      </c>
      <c r="BD34" s="11" t="n">
        <f aca="false">BB34+BC34/2</f>
        <v>50.9295391588085</v>
      </c>
      <c r="BE34" s="61" t="n">
        <f aca="false">BD34/BD33-1</f>
        <v>0.0116306331531295</v>
      </c>
      <c r="BF34" s="5"/>
      <c r="BG34" s="5"/>
      <c r="BH34" s="5" t="n">
        <f aca="false">BH33+1</f>
        <v>3</v>
      </c>
      <c r="BI34" s="61" t="n">
        <f aca="false">T41/AG41</f>
        <v>0.015739153641078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97603882.0444316</v>
      </c>
      <c r="E35" s="9"/>
      <c r="F35" s="67" t="n">
        <f aca="false">'Central pensions'!I35</f>
        <v>17740660.9206893</v>
      </c>
      <c r="G35" s="9" t="n">
        <f aca="false">'Central pensions'!K35</f>
        <v>279307.043137103</v>
      </c>
      <c r="H35" s="9" t="n">
        <f aca="false">'Central pensions'!V35</f>
        <v>1536664.94243967</v>
      </c>
      <c r="I35" s="67" t="n">
        <f aca="false">'Central pensions'!M35</f>
        <v>8638.3621588794</v>
      </c>
      <c r="J35" s="9" t="n">
        <f aca="false">'Central pensions'!W35</f>
        <v>47525.7198692677</v>
      </c>
      <c r="K35" s="9"/>
      <c r="L35" s="67" t="n">
        <f aca="false">'Central pensions'!N35</f>
        <v>2945031.41658614</v>
      </c>
      <c r="M35" s="67"/>
      <c r="N35" s="67" t="n">
        <f aca="false">'Central pensions'!L35</f>
        <v>730150.448158845</v>
      </c>
      <c r="O35" s="9"/>
      <c r="P35" s="9" t="n">
        <f aca="false">'Central pensions'!X35</f>
        <v>19298854.3573154</v>
      </c>
      <c r="Q35" s="67"/>
      <c r="R35" s="67" t="n">
        <f aca="false">'Central SIPA income'!G30</f>
        <v>18315117.1907988</v>
      </c>
      <c r="S35" s="67"/>
      <c r="T35" s="9" t="n">
        <f aca="false">'Central SIPA income'!J30</f>
        <v>70029437.981362</v>
      </c>
      <c r="U35" s="9"/>
      <c r="V35" s="67" t="n">
        <f aca="false">'Central SIPA income'!F30</f>
        <v>83215.8664771378</v>
      </c>
      <c r="W35" s="67"/>
      <c r="X35" s="67" t="n">
        <f aca="false">'Central SIPA income'!M30</f>
        <v>209014.264790538</v>
      </c>
      <c r="Y35" s="9"/>
      <c r="Z35" s="9" t="n">
        <f aca="false">R35+V35-N35-L35-F35</f>
        <v>-3017509.72815836</v>
      </c>
      <c r="AA35" s="9"/>
      <c r="AB35" s="9" t="n">
        <f aca="false">T35-P35-D35</f>
        <v>-46873298.4203851</v>
      </c>
      <c r="AC35" s="50"/>
      <c r="AD35" s="9"/>
      <c r="AE35" s="75"/>
      <c r="AF35" s="40" t="n">
        <f aca="false">AVERAGE(AG34:AG37)/AVERAGE(AG30:AG33)-1</f>
        <v>-0.108757605416629</v>
      </c>
      <c r="AG35" s="9" t="n">
        <f aca="false">AG34*'Central macro hypothesis'!B17/'Central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-0.0116601709523955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workers_and_wage_central!C23</f>
        <v>9344932</v>
      </c>
      <c r="AX35" s="7"/>
      <c r="AY35" s="40" t="n">
        <f aca="false">(AW35-AW34)/AW34</f>
        <v>-0.184498641912013</v>
      </c>
      <c r="AZ35" s="39" t="n">
        <f aca="false">workers_and_wage_central!B23</f>
        <v>6406.02398035156</v>
      </c>
      <c r="BA35" s="40" t="n">
        <f aca="false">(AZ35-AZ34)/AZ34</f>
        <v>0.0699078835038002</v>
      </c>
      <c r="BB35" s="12" t="n">
        <f aca="false">BB33*2/4+BB37*2/4</f>
        <v>45.8289346581612</v>
      </c>
      <c r="BC35" s="12" t="n">
        <f aca="false">$BC$33</f>
        <v>11.3722743431335</v>
      </c>
      <c r="BD35" s="12" t="n">
        <f aca="false">BB35+BC35/2</f>
        <v>51.5150718297279</v>
      </c>
      <c r="BE35" s="40" t="n">
        <f aca="false">BD35/BD34-1</f>
        <v>0.011496916732225</v>
      </c>
      <c r="BF35" s="7"/>
      <c r="BG35" s="7" t="e">
        <f aca="false">AVERAGE(BF34:BF37)</f>
        <v>#DIV/0!</v>
      </c>
      <c r="BH35" s="7" t="n">
        <f aca="false">BH34+1</f>
        <v>4</v>
      </c>
      <c r="BI35" s="40" t="n">
        <f aca="false">T42/AG42</f>
        <v>0.013504491065887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96927125.2192335</v>
      </c>
      <c r="E36" s="9"/>
      <c r="F36" s="67" t="n">
        <f aca="false">'Central pensions'!I36</f>
        <v>17617652.3567868</v>
      </c>
      <c r="G36" s="9" t="n">
        <f aca="false">'Central pensions'!K36</f>
        <v>300207.929015087</v>
      </c>
      <c r="H36" s="9" t="n">
        <f aca="false">'Central pensions'!V36</f>
        <v>1651655.44978203</v>
      </c>
      <c r="I36" s="67" t="n">
        <f aca="false">'Central pensions'!M36</f>
        <v>9284.78130974498</v>
      </c>
      <c r="J36" s="9" t="n">
        <f aca="false">'Central pensions'!W36</f>
        <v>51082.1273128465</v>
      </c>
      <c r="K36" s="9"/>
      <c r="L36" s="67" t="n">
        <f aca="false">'Central pensions'!N36</f>
        <v>2909983.19696201</v>
      </c>
      <c r="M36" s="67"/>
      <c r="N36" s="67" t="n">
        <f aca="false">'Central pensions'!L36</f>
        <v>726858.268159479</v>
      </c>
      <c r="O36" s="9"/>
      <c r="P36" s="9" t="n">
        <f aca="false">'Central pensions'!X36</f>
        <v>19098876.3760672</v>
      </c>
      <c r="Q36" s="67"/>
      <c r="R36" s="67" t="n">
        <f aca="false">'Central SIPA income'!G31</f>
        <v>15595988.528971</v>
      </c>
      <c r="S36" s="67"/>
      <c r="T36" s="9" t="n">
        <f aca="false">'Central SIPA income'!J31</f>
        <v>59632613.8713595</v>
      </c>
      <c r="U36" s="9"/>
      <c r="V36" s="67" t="n">
        <f aca="false">'Central SIPA income'!F31</f>
        <v>84583.9362415246</v>
      </c>
      <c r="W36" s="67"/>
      <c r="X36" s="67" t="n">
        <f aca="false">'Central SIPA income'!M31</f>
        <v>212450.46161322</v>
      </c>
      <c r="Y36" s="9"/>
      <c r="Z36" s="9" t="n">
        <f aca="false">R36+V36-N36-L36-F36</f>
        <v>-5573921.35669576</v>
      </c>
      <c r="AA36" s="9"/>
      <c r="AB36" s="9" t="n">
        <f aca="false">T36-P36-D36</f>
        <v>-56393387.7239412</v>
      </c>
      <c r="AC36" s="50"/>
      <c r="AD36" s="9"/>
      <c r="AE36" s="9"/>
      <c r="AF36" s="9"/>
      <c r="AG36" s="9" t="n">
        <f aca="false">AG35*'Central macro hypothesis'!B18/'Central macro hypothesis'!B17</f>
        <v>4512300110.79965</v>
      </c>
      <c r="AH36" s="40" t="n">
        <f aca="false">(AG36-AG35)/AG35</f>
        <v>0.122476814167518</v>
      </c>
      <c r="AI36" s="40"/>
      <c r="AJ36" s="40" t="n">
        <f aca="false">AB36/AG36</f>
        <v>-0.0124977032420717</v>
      </c>
      <c r="AK36" s="7"/>
      <c r="AL36" s="40"/>
      <c r="AM36" s="40"/>
      <c r="AN36" s="40"/>
      <c r="AO36" s="40"/>
      <c r="AP36" s="40"/>
      <c r="AQ36" s="40"/>
      <c r="AR36" s="40"/>
      <c r="AS36" s="40"/>
      <c r="AT36" s="40"/>
      <c r="AU36" s="9"/>
      <c r="AW36" s="71" t="n">
        <f aca="false">workers_and_wage_central!C24</f>
        <v>9833529</v>
      </c>
      <c r="AY36" s="40" t="n">
        <f aca="false">(AW36-AW35)/AW35</f>
        <v>0.0522847036233115</v>
      </c>
      <c r="AZ36" s="39" t="n">
        <f aca="false">workers_and_wage_central!B24</f>
        <v>6098.86892356943</v>
      </c>
      <c r="BA36" s="40" t="n">
        <f aca="false">(AZ36-AZ35)/AZ35</f>
        <v>-0.0479478468585556</v>
      </c>
      <c r="BB36" s="12" t="n">
        <f aca="false">BB33*1/4+BB37*3/4</f>
        <v>46.4144673290806</v>
      </c>
      <c r="BC36" s="12" t="n">
        <f aca="false">$BC$33</f>
        <v>11.3722743431335</v>
      </c>
      <c r="BD36" s="12" t="n">
        <f aca="false">BB36+BC36/2</f>
        <v>52.1006045006473</v>
      </c>
      <c r="BE36" s="40" t="n">
        <f aca="false">BD36/BD35-1</f>
        <v>0.0113662400171888</v>
      </c>
      <c r="BF36" s="7"/>
      <c r="BG36" s="7"/>
      <c r="BH36" s="0" t="n">
        <f aca="false">BH35+1</f>
        <v>5</v>
      </c>
      <c r="BI36" s="40" t="n">
        <f aca="false">T43/AG43</f>
        <v>0.0157231110858404</v>
      </c>
      <c r="BN36" s="0"/>
      <c r="BO36" s="0"/>
      <c r="BP36" s="0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94490157.4858061</v>
      </c>
      <c r="E37" s="9"/>
      <c r="F37" s="67" t="n">
        <f aca="false">'Central pensions'!I37</f>
        <v>17174704.6243009</v>
      </c>
      <c r="G37" s="9" t="n">
        <f aca="false">'Central pensions'!K37</f>
        <v>313115.34061862</v>
      </c>
      <c r="H37" s="9" t="n">
        <f aca="false">'Central pensions'!V37</f>
        <v>1722668.22012256</v>
      </c>
      <c r="I37" s="67" t="n">
        <f aca="false">'Central pensions'!M37</f>
        <v>9683.97960676154</v>
      </c>
      <c r="J37" s="9" t="n">
        <f aca="false">'Central pensions'!W37</f>
        <v>53278.3985604922</v>
      </c>
      <c r="K37" s="9"/>
      <c r="L37" s="67" t="n">
        <f aca="false">'Central pensions'!N37</f>
        <v>2905674.43826709</v>
      </c>
      <c r="M37" s="67"/>
      <c r="N37" s="67" t="n">
        <f aca="false">'Central pensions'!L37</f>
        <v>710278.243260305</v>
      </c>
      <c r="O37" s="9"/>
      <c r="P37" s="9" t="n">
        <f aca="false">'Central pensions'!X37</f>
        <v>18985299.8016193</v>
      </c>
      <c r="Q37" s="67"/>
      <c r="R37" s="67" t="n">
        <f aca="false">'Central SIPA income'!G32</f>
        <v>18801788.2610091</v>
      </c>
      <c r="S37" s="67"/>
      <c r="T37" s="9" t="n">
        <f aca="false">'Central SIPA income'!J32</f>
        <v>71890266.9989201</v>
      </c>
      <c r="U37" s="9"/>
      <c r="V37" s="67" t="n">
        <f aca="false">'Central SIPA income'!F32</f>
        <v>91514.8054824357</v>
      </c>
      <c r="W37" s="67"/>
      <c r="X37" s="67" t="n">
        <f aca="false">'Central SIPA income'!M32</f>
        <v>229858.806921339</v>
      </c>
      <c r="Y37" s="9"/>
      <c r="Z37" s="9" t="n">
        <f aca="false">R37+V37-N37-L37-F37</f>
        <v>-1897354.23933673</v>
      </c>
      <c r="AA37" s="9"/>
      <c r="AB37" s="9" t="n">
        <f aca="false">T37-P37-D37</f>
        <v>-41585190.2885052</v>
      </c>
      <c r="AC37" s="50"/>
      <c r="AD37" s="9"/>
      <c r="AE37" s="9"/>
      <c r="AF37" s="9"/>
      <c r="AG37" s="9" t="n">
        <f aca="false">AG36*'Central macro hypothesis'!B19/'Central macro hypothesis'!B18</f>
        <v>4699819807.57936</v>
      </c>
      <c r="AH37" s="40" t="n">
        <f aca="false">(AG37-AG36)/AG36</f>
        <v>0.041557452335874</v>
      </c>
      <c r="AI37" s="40" t="n">
        <f aca="false">(AG37-AG33)/AG33</f>
        <v>-0.0670760925721661</v>
      </c>
      <c r="AJ37" s="40" t="n">
        <f aca="false">AB37/AG37</f>
        <v>-0.00884825205882173</v>
      </c>
      <c r="AK37" s="73"/>
      <c r="AW37" s="71" t="n">
        <f aca="false">workers_and_wage_central!C25</f>
        <v>10346870</v>
      </c>
      <c r="AY37" s="40" t="n">
        <f aca="false">(AW37-AW36)/AW36</f>
        <v>0.0522031307377036</v>
      </c>
      <c r="AZ37" s="39" t="n">
        <f aca="false">workers_and_wage_central!B25</f>
        <v>6081.86314734696</v>
      </c>
      <c r="BA37" s="40" t="n">
        <f aca="false">(AZ37-AZ36)/AZ36</f>
        <v>-0.00278834918992018</v>
      </c>
      <c r="BB37" s="76" t="n">
        <v>47</v>
      </c>
      <c r="BC37" s="12" t="n">
        <f aca="false">$BC$33</f>
        <v>11.3722743431335</v>
      </c>
      <c r="BD37" s="12" t="n">
        <f aca="false">BB37+BC37/2</f>
        <v>52.6861371715667</v>
      </c>
      <c r="BE37" s="40" t="n">
        <f aca="false">BD37/BD36-1</f>
        <v>0.0112385005228133</v>
      </c>
      <c r="BG37" s="73" t="n">
        <f aca="false">(BB37-BB33)/BB33</f>
        <v>0.052446091126466</v>
      </c>
      <c r="BH37" s="0" t="n">
        <f aca="false">BH36+1</f>
        <v>6</v>
      </c>
      <c r="BI37" s="40" t="n">
        <f aca="false">T44/AG44</f>
        <v>0.0135655934223841</v>
      </c>
      <c r="BN37" s="0"/>
      <c r="BO37" s="0"/>
      <c r="BP37" s="0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92640855.2049385</v>
      </c>
      <c r="E38" s="6"/>
      <c r="F38" s="8" t="n">
        <f aca="false">'Central pensions'!I38</f>
        <v>16838572.044146</v>
      </c>
      <c r="G38" s="6" t="n">
        <f aca="false">'Central pensions'!K38</f>
        <v>309838.168282352</v>
      </c>
      <c r="H38" s="6" t="n">
        <f aca="false">'Central pensions'!V38</f>
        <v>1704638.18485058</v>
      </c>
      <c r="I38" s="8" t="n">
        <f aca="false">'Central pensions'!M38</f>
        <v>9582.62376130983</v>
      </c>
      <c r="J38" s="6" t="n">
        <f aca="false">'Central pensions'!W38</f>
        <v>52720.768603626</v>
      </c>
      <c r="K38" s="6"/>
      <c r="L38" s="8" t="n">
        <f aca="false">'Central pensions'!N38</f>
        <v>3435051.04419429</v>
      </c>
      <c r="M38" s="8"/>
      <c r="N38" s="8" t="n">
        <f aca="false">'Central pensions'!L38</f>
        <v>697403.789872468</v>
      </c>
      <c r="O38" s="6"/>
      <c r="P38" s="6" t="n">
        <f aca="false">'Central pensions'!X38</f>
        <v>21661406.082364</v>
      </c>
      <c r="Q38" s="8"/>
      <c r="R38" s="8" t="n">
        <f aca="false">'Central SIPA income'!G33</f>
        <v>16607745.9895288</v>
      </c>
      <c r="S38" s="8"/>
      <c r="T38" s="6" t="n">
        <f aca="false">'Central SIPA income'!J33</f>
        <v>63501156.2125415</v>
      </c>
      <c r="U38" s="6"/>
      <c r="V38" s="8" t="n">
        <f aca="false">'Central SIPA income'!F33</f>
        <v>99342.3032356052</v>
      </c>
      <c r="W38" s="8"/>
      <c r="X38" s="8" t="n">
        <f aca="false">'Central SIPA income'!M33</f>
        <v>249519.224547079</v>
      </c>
      <c r="Y38" s="6"/>
      <c r="Z38" s="6" t="n">
        <f aca="false">R38+V38-N38-L38-F38</f>
        <v>-4263938.58544835</v>
      </c>
      <c r="AA38" s="6"/>
      <c r="AB38" s="6" t="n">
        <f aca="false">T38-P38-D38</f>
        <v>-50801105.0747609</v>
      </c>
      <c r="AC38" s="50"/>
      <c r="AD38" s="6"/>
      <c r="AE38" s="6"/>
      <c r="AF38" s="6"/>
      <c r="AG38" s="6" t="n">
        <f aca="false">AG37*'Central macro hypothesis'!B20/'Central macro hypothesis'!B19</f>
        <v>4793690581.39865</v>
      </c>
      <c r="AH38" s="61" t="n">
        <f aca="false">(AG38-AG37)/AG37</f>
        <v>0.0199732708194264</v>
      </c>
      <c r="AI38" s="61"/>
      <c r="AJ38" s="61" t="n">
        <f aca="false">AB38/AG38</f>
        <v>-0.0105974935620352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0.0139790310034765</v>
      </c>
      <c r="AV38" s="5"/>
      <c r="AW38" s="65" t="n">
        <f aca="false">workers_and_wage_central!C26</f>
        <v>10800119</v>
      </c>
      <c r="AX38" s="5"/>
      <c r="AY38" s="61" t="n">
        <f aca="false">(AW38-AW37)/AW37</f>
        <v>0.0438054213496449</v>
      </c>
      <c r="AZ38" s="66" t="n">
        <f aca="false">workers_and_wage_central!B26</f>
        <v>6026.01446577481</v>
      </c>
      <c r="BA38" s="61" t="n">
        <f aca="false">(AZ38-AZ37)/AZ37</f>
        <v>-0.00918282444361142</v>
      </c>
      <c r="BB38" s="11" t="n">
        <f aca="false">BB37*3/4+BB41*1/4</f>
        <v>48</v>
      </c>
      <c r="BC38" s="11" t="n">
        <f aca="false">$BC$33</f>
        <v>11.3722743431335</v>
      </c>
      <c r="BD38" s="11" t="n">
        <f aca="false">BB38+BC38/2</f>
        <v>53.6861371715667</v>
      </c>
      <c r="BE38" s="61" t="n">
        <f aca="false">BD38/BD37-1</f>
        <v>0.0189803248764207</v>
      </c>
      <c r="BF38" s="5"/>
      <c r="BG38" s="5"/>
      <c r="BH38" s="5" t="n">
        <f aca="false">BH37+1</f>
        <v>7</v>
      </c>
      <c r="BI38" s="61" t="n">
        <f aca="false">T45/AG45</f>
        <v>0.0154077750786987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95418683.4552541</v>
      </c>
      <c r="E39" s="9"/>
      <c r="F39" s="67" t="n">
        <f aca="false">'Central pensions'!I39</f>
        <v>17343475.2104189</v>
      </c>
      <c r="G39" s="9" t="n">
        <f aca="false">'Central pensions'!K39</f>
        <v>353280.109779698</v>
      </c>
      <c r="H39" s="9" t="n">
        <f aca="false">'Central pensions'!V39</f>
        <v>1943642.92952405</v>
      </c>
      <c r="I39" s="67" t="n">
        <f aca="false">'Central pensions'!M39</f>
        <v>10926.1889622588</v>
      </c>
      <c r="J39" s="9" t="n">
        <f aca="false">'Central pensions'!W39</f>
        <v>60112.6679234249</v>
      </c>
      <c r="K39" s="9"/>
      <c r="L39" s="67" t="n">
        <f aca="false">'Central pensions'!N39</f>
        <v>2987393.80661847</v>
      </c>
      <c r="M39" s="67"/>
      <c r="N39" s="67" t="n">
        <f aca="false">'Central pensions'!L39</f>
        <v>719869.420223612</v>
      </c>
      <c r="O39" s="9"/>
      <c r="P39" s="9" t="n">
        <f aca="false">'Central pensions'!X39</f>
        <v>19462109.8182695</v>
      </c>
      <c r="Q39" s="67"/>
      <c r="R39" s="67" t="n">
        <f aca="false">'Central SIPA income'!G34</f>
        <v>19612885.0136757</v>
      </c>
      <c r="S39" s="67"/>
      <c r="T39" s="9" t="n">
        <f aca="false">'Central SIPA income'!J34</f>
        <v>74991565.7318751</v>
      </c>
      <c r="U39" s="9"/>
      <c r="V39" s="67" t="n">
        <f aca="false">'Central SIPA income'!F34</f>
        <v>97163.1557332652</v>
      </c>
      <c r="W39" s="67"/>
      <c r="X39" s="67" t="n">
        <f aca="false">'Central SIPA income'!M34</f>
        <v>244045.834286859</v>
      </c>
      <c r="Y39" s="9"/>
      <c r="Z39" s="9" t="n">
        <f aca="false">R39+V39-N39-L39-F39</f>
        <v>-1340690.26785204</v>
      </c>
      <c r="AA39" s="9"/>
      <c r="AB39" s="9" t="n">
        <f aca="false">T39-P39-D39</f>
        <v>-39889227.5416485</v>
      </c>
      <c r="AC39" s="50"/>
      <c r="AD39" s="9"/>
      <c r="AE39" s="9"/>
      <c r="AF39" s="9"/>
      <c r="AG39" s="9" t="n">
        <f aca="false">AG38*'Central macro hypothesis'!B21/'Central macro hypothesis'!B20</f>
        <v>4823939403.12739</v>
      </c>
      <c r="AH39" s="40" t="n">
        <f aca="false">(AG39-AG38)/AG38</f>
        <v>0.00631013229058164</v>
      </c>
      <c r="AI39" s="40"/>
      <c r="AJ39" s="40" t="n">
        <f aca="false">AB39/AG39</f>
        <v>-0.00826901505350338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workers_and_wage_central!C27</f>
        <v>11076876</v>
      </c>
      <c r="AX39" s="7"/>
      <c r="AY39" s="40" t="n">
        <f aca="false">(AW39-AW38)/AW38</f>
        <v>0.0256253657945806</v>
      </c>
      <c r="AZ39" s="39" t="n">
        <f aca="false">workers_and_wage_central!B27</f>
        <v>5998.69982027782</v>
      </c>
      <c r="BA39" s="40" t="n">
        <f aca="false">(AZ39-AZ38)/AZ38</f>
        <v>-0.0045327879068532</v>
      </c>
      <c r="BB39" s="12" t="n">
        <f aca="false">BB37*2/4+BB41*2/4</f>
        <v>49</v>
      </c>
      <c r="BC39" s="12" t="n">
        <f aca="false">$BC$33</f>
        <v>11.3722743431335</v>
      </c>
      <c r="BD39" s="12" t="n">
        <f aca="false">BB39+BC39/2</f>
        <v>54.6861371715667</v>
      </c>
      <c r="BE39" s="40" t="n">
        <f aca="false">BD39/BD38-1</f>
        <v>0.0186267824932955</v>
      </c>
      <c r="BF39" s="7"/>
      <c r="BG39" s="7"/>
      <c r="BH39" s="7" t="n">
        <f aca="false">BH38+1</f>
        <v>8</v>
      </c>
      <c r="BI39" s="40" t="n">
        <f aca="false">T46/AG46</f>
        <v>0.0135196340283452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89536037.6860075</v>
      </c>
      <c r="E40" s="9"/>
      <c r="F40" s="67" t="n">
        <f aca="false">'Central pensions'!I40</f>
        <v>16274234.7076567</v>
      </c>
      <c r="G40" s="9" t="n">
        <f aca="false">'Central pensions'!K40</f>
        <v>352229.760010636</v>
      </c>
      <c r="H40" s="9" t="n">
        <f aca="false">'Central pensions'!V40</f>
        <v>1937864.21499796</v>
      </c>
      <c r="I40" s="67" t="n">
        <f aca="false">'Central pensions'!M40</f>
        <v>10893.7039178546</v>
      </c>
      <c r="J40" s="9" t="n">
        <f aca="false">'Central pensions'!W40</f>
        <v>59933.9447937508</v>
      </c>
      <c r="K40" s="9"/>
      <c r="L40" s="67" t="n">
        <f aca="false">'Central pensions'!N40</f>
        <v>2687424.62335526</v>
      </c>
      <c r="M40" s="67"/>
      <c r="N40" s="67" t="n">
        <f aca="false">'Central pensions'!L40</f>
        <v>676719.040669754</v>
      </c>
      <c r="O40" s="9"/>
      <c r="P40" s="9" t="n">
        <f aca="false">'Central pensions'!X40</f>
        <v>17668167.6434381</v>
      </c>
      <c r="Q40" s="67"/>
      <c r="R40" s="67" t="n">
        <f aca="false">'Central SIPA income'!G35</f>
        <v>17230586.2952646</v>
      </c>
      <c r="S40" s="67"/>
      <c r="T40" s="9" t="n">
        <f aca="false">'Central SIPA income'!J35</f>
        <v>65882640.1041504</v>
      </c>
      <c r="U40" s="9"/>
      <c r="V40" s="67" t="n">
        <f aca="false">'Central SIPA income'!F35</f>
        <v>100707.351853886</v>
      </c>
      <c r="W40" s="67"/>
      <c r="X40" s="67" t="n">
        <f aca="false">'Central SIPA income'!M35</f>
        <v>252947.833121764</v>
      </c>
      <c r="Y40" s="9"/>
      <c r="Z40" s="9" t="n">
        <f aca="false">R40+V40-N40-L40-F40</f>
        <v>-2307084.72456325</v>
      </c>
      <c r="AA40" s="9"/>
      <c r="AB40" s="9" t="n">
        <f aca="false">T40-P40-D40</f>
        <v>-41321565.2252952</v>
      </c>
      <c r="AC40" s="50"/>
      <c r="AD40" s="9"/>
      <c r="AE40" s="9"/>
      <c r="AF40" s="9"/>
      <c r="AG40" s="9" t="n">
        <f aca="false">AG39*'Central macro hypothesis'!B22/'Central macro hypothesis'!B21</f>
        <v>4918407120.77163</v>
      </c>
      <c r="AH40" s="40" t="n">
        <f aca="false">(AG40-AG39)/AG39</f>
        <v>0.019583106202161</v>
      </c>
      <c r="AI40" s="40"/>
      <c r="AJ40" s="40" t="n">
        <f aca="false">AB40/AG40</f>
        <v>-0.00840141212604874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71" t="n">
        <f aca="false">workers_and_wage_central!C28</f>
        <v>11513907</v>
      </c>
      <c r="AY40" s="40" t="n">
        <f aca="false">(AW40-AW39)/AW39</f>
        <v>0.0394543551810095</v>
      </c>
      <c r="AZ40" s="39" t="n">
        <f aca="false">workers_and_wage_central!B28</f>
        <v>5933.87388569466</v>
      </c>
      <c r="BA40" s="40" t="n">
        <f aca="false">(AZ40-AZ39)/AZ39</f>
        <v>-0.0108066641981363</v>
      </c>
      <c r="BB40" s="12" t="n">
        <f aca="false">BB37*1/4+BB41*3/4</f>
        <v>50</v>
      </c>
      <c r="BC40" s="12" t="n">
        <f aca="false">$BC$33</f>
        <v>11.3722743431335</v>
      </c>
      <c r="BD40" s="12" t="n">
        <f aca="false">BB40+BC40/2</f>
        <v>55.6861371715667</v>
      </c>
      <c r="BE40" s="40" t="n">
        <f aca="false">BD40/BD39-1</f>
        <v>0.018286169982398</v>
      </c>
      <c r="BF40" s="7"/>
      <c r="BG40" s="7"/>
      <c r="BH40" s="0" t="n">
        <f aca="false">BH39+1</f>
        <v>9</v>
      </c>
      <c r="BI40" s="40" t="n">
        <f aca="false">T47/AG47</f>
        <v>0.0156715648123529</v>
      </c>
      <c r="BN40" s="0"/>
      <c r="BO40" s="0"/>
      <c r="BP40" s="0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102876183.274863</v>
      </c>
      <c r="E41" s="9"/>
      <c r="F41" s="67" t="n">
        <f aca="false">'Central pensions'!I41</f>
        <v>18698964.0787363</v>
      </c>
      <c r="G41" s="9" t="n">
        <f aca="false">'Central pensions'!K41</f>
        <v>419837.852627161</v>
      </c>
      <c r="H41" s="9" t="n">
        <f aca="false">'Central pensions'!V41</f>
        <v>2309823.99296185</v>
      </c>
      <c r="I41" s="67" t="n">
        <f aca="false">'Central pensions'!M41</f>
        <v>12984.6758544483</v>
      </c>
      <c r="J41" s="9" t="n">
        <f aca="false">'Central pensions'!W41</f>
        <v>71437.8554524284</v>
      </c>
      <c r="K41" s="9"/>
      <c r="L41" s="67" t="n">
        <f aca="false">'Central pensions'!N41</f>
        <v>3301724.6158686</v>
      </c>
      <c r="M41" s="67"/>
      <c r="N41" s="67" t="n">
        <f aca="false">'Central pensions'!L41</f>
        <v>779534.19880826</v>
      </c>
      <c r="O41" s="9"/>
      <c r="P41" s="9" t="n">
        <f aca="false">'Central pensions'!X41</f>
        <v>21421431.8895513</v>
      </c>
      <c r="Q41" s="67"/>
      <c r="R41" s="67" t="n">
        <f aca="false">'Central SIPA income'!G36</f>
        <v>20449260.9849982</v>
      </c>
      <c r="S41" s="67"/>
      <c r="T41" s="9" t="n">
        <f aca="false">'Central SIPA income'!J36</f>
        <v>78189521.748354</v>
      </c>
      <c r="U41" s="9"/>
      <c r="V41" s="67" t="n">
        <f aca="false">'Central SIPA income'!F36</f>
        <v>95841.8521455374</v>
      </c>
      <c r="W41" s="67"/>
      <c r="X41" s="67" t="n">
        <f aca="false">'Central SIPA income'!M36</f>
        <v>240727.100616882</v>
      </c>
      <c r="Y41" s="9"/>
      <c r="Z41" s="9" t="n">
        <f aca="false">R41+V41-N41-L41-F41</f>
        <v>-2235120.05626936</v>
      </c>
      <c r="AA41" s="9"/>
      <c r="AB41" s="9" t="n">
        <f aca="false">T41-P41-D41</f>
        <v>-46108093.4160603</v>
      </c>
      <c r="AC41" s="50"/>
      <c r="AD41" s="9"/>
      <c r="AE41" s="9"/>
      <c r="AF41" s="9"/>
      <c r="AG41" s="9" t="n">
        <f aca="false">AG40*'Central macro hypothesis'!B23/'Central macro hypothesis'!B22</f>
        <v>4967835217.28166</v>
      </c>
      <c r="AH41" s="40" t="n">
        <f aca="false">(AG41-AG40)/AG40</f>
        <v>0.010049614701737</v>
      </c>
      <c r="AI41" s="40" t="n">
        <f aca="false">(AG41-AG37)/AG37</f>
        <v>0.0570267415933838</v>
      </c>
      <c r="AJ41" s="40" t="n">
        <f aca="false">AB41/AG41</f>
        <v>-0.00928132504388705</v>
      </c>
      <c r="AK41" s="73"/>
      <c r="AL41" s="7"/>
      <c r="AM41" s="7"/>
      <c r="AN41" s="7"/>
      <c r="AO41" s="7"/>
      <c r="AP41" s="7"/>
      <c r="AQ41" s="7"/>
      <c r="AR41" s="7"/>
      <c r="AS41" s="7"/>
      <c r="AT41" s="7"/>
      <c r="AW41" s="71" t="n">
        <f aca="false">workers_and_wage_central!C29</f>
        <v>11615683</v>
      </c>
      <c r="AY41" s="40" t="n">
        <f aca="false">(AW41-AW40)/AW40</f>
        <v>0.00883939743477171</v>
      </c>
      <c r="AZ41" s="39" t="n">
        <f aca="false">workers_and_wage_central!B29</f>
        <v>5989.79852786953</v>
      </c>
      <c r="BA41" s="40" t="n">
        <f aca="false">(AZ41-AZ40)/AZ40</f>
        <v>0.00942464286436837</v>
      </c>
      <c r="BB41" s="76" t="n">
        <v>51</v>
      </c>
      <c r="BC41" s="12" t="n">
        <f aca="false">$BC$33</f>
        <v>11.3722743431335</v>
      </c>
      <c r="BD41" s="12" t="n">
        <f aca="false">BB41+BC41/2</f>
        <v>56.6861371715667</v>
      </c>
      <c r="BE41" s="40" t="n">
        <f aca="false">BD41/BD40-1</f>
        <v>0.0179577907679076</v>
      </c>
      <c r="BF41" s="7"/>
      <c r="BG41" s="73" t="n">
        <f aca="false">(BB41-BB37)/BB37</f>
        <v>0.0851063829787234</v>
      </c>
      <c r="BH41" s="0" t="n">
        <f aca="false">BH40+1</f>
        <v>10</v>
      </c>
      <c r="BI41" s="40" t="n">
        <f aca="false">T48/AG48</f>
        <v>0.0136521980277364</v>
      </c>
      <c r="BN41" s="0"/>
      <c r="BO41" s="0"/>
      <c r="BP41" s="0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97275493.6520061</v>
      </c>
      <c r="E42" s="6"/>
      <c r="F42" s="8" t="n">
        <f aca="false">'Central pensions'!I42</f>
        <v>17680972.4431587</v>
      </c>
      <c r="G42" s="6" t="n">
        <f aca="false">'Central pensions'!K42</f>
        <v>422201.327236303</v>
      </c>
      <c r="H42" s="6" t="n">
        <f aca="false">'Central pensions'!V42</f>
        <v>2322827.1329236</v>
      </c>
      <c r="I42" s="8" t="n">
        <f aca="false">'Central pensions'!M42</f>
        <v>13057.7730073084</v>
      </c>
      <c r="J42" s="6" t="n">
        <f aca="false">'Central pensions'!W42</f>
        <v>71840.0144203177</v>
      </c>
      <c r="K42" s="6"/>
      <c r="L42" s="8" t="n">
        <f aca="false">'Central pensions'!N42</f>
        <v>3640581.5647682</v>
      </c>
      <c r="M42" s="8"/>
      <c r="N42" s="8" t="n">
        <f aca="false">'Central pensions'!L42</f>
        <v>738669.762377117</v>
      </c>
      <c r="O42" s="6"/>
      <c r="P42" s="6" t="n">
        <f aca="false">'Central pensions'!X42</f>
        <v>22954938.1359633</v>
      </c>
      <c r="Q42" s="8"/>
      <c r="R42" s="8" t="n">
        <f aca="false">'Central SIPA income'!G37</f>
        <v>17777331.8736776</v>
      </c>
      <c r="S42" s="8"/>
      <c r="T42" s="6" t="n">
        <f aca="false">'Central SIPA income'!J37</f>
        <v>67973169.2105812</v>
      </c>
      <c r="U42" s="6"/>
      <c r="V42" s="8" t="n">
        <f aca="false">'Central SIPA income'!F37</f>
        <v>102453.351952181</v>
      </c>
      <c r="W42" s="8"/>
      <c r="X42" s="8" t="n">
        <f aca="false">'Central SIPA income'!M37</f>
        <v>257333.281982884</v>
      </c>
      <c r="Y42" s="6"/>
      <c r="Z42" s="6" t="n">
        <f aca="false">R42+V42-N42-L42-F42</f>
        <v>-4180438.54467428</v>
      </c>
      <c r="AA42" s="6"/>
      <c r="AB42" s="6" t="n">
        <f aca="false">T42-P42-D42</f>
        <v>-52257262.5773883</v>
      </c>
      <c r="AC42" s="50"/>
      <c r="AD42" s="6"/>
      <c r="AE42" s="6"/>
      <c r="AF42" s="6"/>
      <c r="AG42" s="6" t="n">
        <f aca="false">AG41*'Central macro hypothesis'!B24/'Central macro hypothesis'!B23</f>
        <v>5033375110.46859</v>
      </c>
      <c r="AH42" s="61" t="n">
        <f aca="false">(AG42-AG41)/AG41</f>
        <v>0.0131928476530249</v>
      </c>
      <c r="AI42" s="61"/>
      <c r="AJ42" s="61" t="n">
        <f aca="false">AB42/AG42</f>
        <v>-0.0103821514253332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0.0156049824339649</v>
      </c>
      <c r="AV42" s="5"/>
      <c r="AW42" s="65" t="n">
        <f aca="false">workers_and_wage_central!C30</f>
        <v>11593346</v>
      </c>
      <c r="AX42" s="5"/>
      <c r="AY42" s="61" t="n">
        <f aca="false">(AW42-AW41)/AW41</f>
        <v>-0.00192300358059014</v>
      </c>
      <c r="AZ42" s="66" t="n">
        <f aca="false">workers_and_wage_central!B30</f>
        <v>6037.5563592005</v>
      </c>
      <c r="BA42" s="61" t="n">
        <f aca="false">(AZ42-AZ41)/AZ41</f>
        <v>0.00797319494282873</v>
      </c>
      <c r="BB42" s="11" t="n">
        <f aca="false">BB41*3/4+BB45*1/4</f>
        <v>51.125</v>
      </c>
      <c r="BC42" s="11" t="n">
        <f aca="false">$BC$33</f>
        <v>11.3722743431335</v>
      </c>
      <c r="BD42" s="11" t="n">
        <f aca="false">BB42+BC42/2</f>
        <v>56.8111371715667</v>
      </c>
      <c r="BE42" s="61" t="n">
        <f aca="false">BD42/BD41-1</f>
        <v>0.00220512467839673</v>
      </c>
      <c r="BF42" s="5"/>
      <c r="BG42" s="5"/>
      <c r="BH42" s="5" t="n">
        <f aca="false">BH41+1</f>
        <v>11</v>
      </c>
      <c r="BI42" s="61" t="n">
        <f aca="false">T49/AG49</f>
        <v>0.0158237931839254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108792928.834229</v>
      </c>
      <c r="E43" s="9"/>
      <c r="F43" s="67" t="n">
        <f aca="false">'Central pensions'!I43</f>
        <v>19774402.6219996</v>
      </c>
      <c r="G43" s="9" t="n">
        <f aca="false">'Central pensions'!K43</f>
        <v>492146.361078029</v>
      </c>
      <c r="H43" s="9" t="n">
        <f aca="false">'Central pensions'!V43</f>
        <v>2707644.07199941</v>
      </c>
      <c r="I43" s="67" t="n">
        <f aca="false">'Central pensions'!M43</f>
        <v>15221.02147664</v>
      </c>
      <c r="J43" s="9" t="n">
        <f aca="false">'Central pensions'!W43</f>
        <v>83741.569237095</v>
      </c>
      <c r="K43" s="9"/>
      <c r="L43" s="67" t="n">
        <f aca="false">'Central pensions'!N43</f>
        <v>3498252.53085399</v>
      </c>
      <c r="M43" s="67"/>
      <c r="N43" s="67" t="n">
        <f aca="false">'Central pensions'!L43</f>
        <v>827543.855040994</v>
      </c>
      <c r="O43" s="9"/>
      <c r="P43" s="9" t="n">
        <f aca="false">'Central pensions'!X43</f>
        <v>22705351.1381187</v>
      </c>
      <c r="Q43" s="67"/>
      <c r="R43" s="67" t="n">
        <f aca="false">'Central SIPA income'!G38</f>
        <v>21026900.1637128</v>
      </c>
      <c r="S43" s="67"/>
      <c r="T43" s="9" t="n">
        <f aca="false">'Central SIPA income'!J38</f>
        <v>80398175.2131388</v>
      </c>
      <c r="U43" s="9"/>
      <c r="V43" s="67" t="n">
        <f aca="false">'Central SIPA income'!F38</f>
        <v>99236.5554857348</v>
      </c>
      <c r="W43" s="67"/>
      <c r="X43" s="67" t="n">
        <f aca="false">'Central SIPA income'!M38</f>
        <v>249253.616687327</v>
      </c>
      <c r="Y43" s="9"/>
      <c r="Z43" s="9" t="n">
        <f aca="false">R43+V43-N43-L43-F43</f>
        <v>-2974062.28869605</v>
      </c>
      <c r="AA43" s="9"/>
      <c r="AB43" s="9" t="n">
        <f aca="false">T43-P43-D43</f>
        <v>-51100104.7592092</v>
      </c>
      <c r="AC43" s="50"/>
      <c r="AD43" s="9"/>
      <c r="AE43" s="9"/>
      <c r="AF43" s="9"/>
      <c r="AG43" s="9" t="n">
        <f aca="false">AG42*'Central macro hypothesis'!B25/'Central macro hypothesis'!B24</f>
        <v>5113375767.31503</v>
      </c>
      <c r="AH43" s="40" t="n">
        <f aca="false">(AG43-AG42)/AG42</f>
        <v>0.0158940383123942</v>
      </c>
      <c r="AI43" s="40"/>
      <c r="AJ43" s="40" t="n">
        <f aca="false">AB43/AG43</f>
        <v>-0.00999341865032564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workers_and_wage_central!C31</f>
        <v>11678388</v>
      </c>
      <c r="AX43" s="7"/>
      <c r="AY43" s="40" t="n">
        <f aca="false">(AW43-AW42)/AW42</f>
        <v>0.00733541464215767</v>
      </c>
      <c r="AZ43" s="39" t="n">
        <f aca="false">workers_and_wage_central!B31</f>
        <v>6069.44728454127</v>
      </c>
      <c r="BA43" s="40" t="n">
        <f aca="false">(AZ43-AZ42)/AZ42</f>
        <v>0.00528209153562049</v>
      </c>
      <c r="BB43" s="12" t="n">
        <f aca="false">BB41*2/4+BB45*2/4</f>
        <v>51.25</v>
      </c>
      <c r="BC43" s="12" t="n">
        <f aca="false">$BC$33</f>
        <v>11.3722743431335</v>
      </c>
      <c r="BD43" s="12" t="n">
        <f aca="false">BB43+BC43/2</f>
        <v>56.9361371715667</v>
      </c>
      <c r="BE43" s="40" t="n">
        <f aca="false">BD43/BD42-1</f>
        <v>0.00220027280254054</v>
      </c>
      <c r="BF43" s="7"/>
      <c r="BG43" s="7"/>
      <c r="BH43" s="7" t="n">
        <f aca="false">BH42+1</f>
        <v>12</v>
      </c>
      <c r="BI43" s="40" t="n">
        <f aca="false">T50/AG50</f>
        <v>0.0137621037650765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103636715.524263</v>
      </c>
      <c r="E44" s="9"/>
      <c r="F44" s="67" t="n">
        <f aca="false">'Central pensions'!I44</f>
        <v>18837199.8176561</v>
      </c>
      <c r="G44" s="9" t="n">
        <f aca="false">'Central pensions'!K44</f>
        <v>485668.640164784</v>
      </c>
      <c r="H44" s="9" t="n">
        <f aca="false">'Central pensions'!V44</f>
        <v>2672005.5627714</v>
      </c>
      <c r="I44" s="67" t="n">
        <f aca="false">'Central pensions'!M44</f>
        <v>15020.6795927252</v>
      </c>
      <c r="J44" s="9" t="n">
        <f aca="false">'Central pensions'!W44</f>
        <v>82639.347302208</v>
      </c>
      <c r="K44" s="9"/>
      <c r="L44" s="67" t="n">
        <f aca="false">'Central pensions'!N44</f>
        <v>3237484.89348786</v>
      </c>
      <c r="M44" s="67"/>
      <c r="N44" s="67" t="n">
        <f aca="false">'Central pensions'!L44</f>
        <v>790951.040456109</v>
      </c>
      <c r="O44" s="9"/>
      <c r="P44" s="9" t="n">
        <f aca="false">'Central pensions'!X44</f>
        <v>21150903.7589684</v>
      </c>
      <c r="Q44" s="67"/>
      <c r="R44" s="67" t="n">
        <f aca="false">'Central SIPA income'!G39</f>
        <v>18322369.2479568</v>
      </c>
      <c r="S44" s="67"/>
      <c r="T44" s="9" t="n">
        <f aca="false">'Central SIPA income'!J39</f>
        <v>70057166.8504537</v>
      </c>
      <c r="U44" s="9"/>
      <c r="V44" s="67" t="n">
        <f aca="false">'Central SIPA income'!F39</f>
        <v>100197.828241596</v>
      </c>
      <c r="W44" s="67"/>
      <c r="X44" s="67" t="n">
        <f aca="false">'Central SIPA income'!M39</f>
        <v>251668.056707424</v>
      </c>
      <c r="Y44" s="9"/>
      <c r="Z44" s="9" t="n">
        <f aca="false">R44+V44-N44-L44-F44</f>
        <v>-4443068.67540163</v>
      </c>
      <c r="AA44" s="9"/>
      <c r="AB44" s="9" t="n">
        <f aca="false">T44-P44-D44</f>
        <v>-54730452.4327778</v>
      </c>
      <c r="AC44" s="50"/>
      <c r="AD44" s="9"/>
      <c r="AE44" s="9"/>
      <c r="AF44" s="9"/>
      <c r="AG44" s="9" t="n">
        <f aca="false">AG43*'Central macro hypothesis'!B26/'Central macro hypothesis'!B25</f>
        <v>5164327476.81018</v>
      </c>
      <c r="AH44" s="40" t="n">
        <f aca="false">(AG44-AG43)/AG43</f>
        <v>0.0099643976530803</v>
      </c>
      <c r="AI44" s="40"/>
      <c r="AJ44" s="40" t="n">
        <f aca="false">AB44/AG44</f>
        <v>-0.0105977889044679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71" t="n">
        <f aca="false">workers_and_wage_central!C32</f>
        <v>11712514</v>
      </c>
      <c r="AY44" s="40" t="n">
        <f aca="false">(AW44-AW43)/AW43</f>
        <v>0.00292214987205426</v>
      </c>
      <c r="AZ44" s="39" t="n">
        <f aca="false">workers_and_wage_central!B32</f>
        <v>6088.35069101029</v>
      </c>
      <c r="BA44" s="40" t="n">
        <f aca="false">(AZ44-AZ43)/AZ43</f>
        <v>0.00311451860158197</v>
      </c>
      <c r="BB44" s="12" t="n">
        <f aca="false">BB41*1/4+BB45*3/4</f>
        <v>51.375</v>
      </c>
      <c r="BC44" s="12" t="n">
        <f aca="false">$BC$33</f>
        <v>11.3722743431335</v>
      </c>
      <c r="BD44" s="12" t="n">
        <f aca="false">BB44+BC44/2</f>
        <v>57.0611371715667</v>
      </c>
      <c r="BE44" s="40" t="n">
        <f aca="false">BD44/BD43-1</f>
        <v>0.00219544223071089</v>
      </c>
      <c r="BF44" s="7"/>
      <c r="BG44" s="7"/>
      <c r="BH44" s="0" t="n">
        <f aca="false">BH43+1</f>
        <v>13</v>
      </c>
      <c r="BI44" s="40" t="n">
        <f aca="false">T51/AG51</f>
        <v>0.0159398353372126</v>
      </c>
      <c r="BN44" s="0"/>
      <c r="BO44" s="0"/>
      <c r="BP44" s="0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113474549.742755</v>
      </c>
      <c r="E45" s="9"/>
      <c r="F45" s="67" t="n">
        <f aca="false">'Central pensions'!I45</f>
        <v>20625342.6395242</v>
      </c>
      <c r="G45" s="9" t="n">
        <f aca="false">'Central pensions'!K45</f>
        <v>544200.631612739</v>
      </c>
      <c r="H45" s="9" t="n">
        <f aca="false">'Central pensions'!V45</f>
        <v>2994031.30998859</v>
      </c>
      <c r="I45" s="67" t="n">
        <f aca="false">'Central pensions'!M45</f>
        <v>16830.9473694662</v>
      </c>
      <c r="J45" s="9" t="n">
        <f aca="false">'Central pensions'!W45</f>
        <v>92598.9064944928</v>
      </c>
      <c r="K45" s="9"/>
      <c r="L45" s="67" t="n">
        <f aca="false">'Central pensions'!N45</f>
        <v>3674190.50735247</v>
      </c>
      <c r="M45" s="67"/>
      <c r="N45" s="67" t="n">
        <f aca="false">'Central pensions'!L45</f>
        <v>868930.18695556</v>
      </c>
      <c r="O45" s="9"/>
      <c r="P45" s="9" t="n">
        <f aca="false">'Central pensions'!X45</f>
        <v>23845989.5217952</v>
      </c>
      <c r="Q45" s="67"/>
      <c r="R45" s="67" t="n">
        <f aca="false">'Central SIPA income'!G40</f>
        <v>21296825.4585944</v>
      </c>
      <c r="S45" s="73" t="n">
        <f aca="false">SUM(T42:T45)/AVERAGE(AG42:AG45)</f>
        <v>0.0582360596196013</v>
      </c>
      <c r="T45" s="9" t="n">
        <f aca="false">'Central SIPA income'!J40</f>
        <v>81430257.9730026</v>
      </c>
      <c r="U45" s="9"/>
      <c r="V45" s="67" t="n">
        <f aca="false">'Central SIPA income'!F40</f>
        <v>100451.397263362</v>
      </c>
      <c r="W45" s="67"/>
      <c r="X45" s="67" t="n">
        <f aca="false">'Central SIPA income'!M40</f>
        <v>252304.948984124</v>
      </c>
      <c r="Y45" s="9"/>
      <c r="Z45" s="9" t="n">
        <f aca="false">R45+V45-N45-L45-F45</f>
        <v>-3771186.47797452</v>
      </c>
      <c r="AA45" s="9"/>
      <c r="AB45" s="9" t="n">
        <f aca="false">T45-P45-D45</f>
        <v>-55890281.2915472</v>
      </c>
      <c r="AC45" s="50"/>
      <c r="AD45" s="9"/>
      <c r="AE45" s="9"/>
      <c r="AF45" s="9"/>
      <c r="AG45" s="9" t="n">
        <f aca="false">AG44*'Central macro hypothesis'!B27/'Central macro hypothesis'!B26</f>
        <v>5285010818.04992</v>
      </c>
      <c r="AH45" s="40" t="n">
        <f aca="false">(AG45-AG44)/AG44</f>
        <v>0.0233686461173603</v>
      </c>
      <c r="AI45" s="40" t="n">
        <f aca="false">(AG45-AG41)/AG41</f>
        <v>0.0638458376527658</v>
      </c>
      <c r="AJ45" s="40" t="n">
        <f aca="false">AB45/AG45</f>
        <v>-0.010575244444281</v>
      </c>
      <c r="AK45" s="73"/>
      <c r="AL45" s="7"/>
      <c r="AM45" s="7"/>
      <c r="AN45" s="7"/>
      <c r="AO45" s="7"/>
      <c r="AP45" s="7"/>
      <c r="AQ45" s="7"/>
      <c r="AR45" s="7"/>
      <c r="AS45" s="7"/>
      <c r="AT45" s="7"/>
      <c r="AW45" s="71" t="n">
        <f aca="false">workers_and_wage_central!C33</f>
        <v>11752434</v>
      </c>
      <c r="AY45" s="40" t="n">
        <f aca="false">(AW45-AW44)/AW44</f>
        <v>0.00340832036572165</v>
      </c>
      <c r="AZ45" s="39" t="n">
        <f aca="false">workers_and_wage_central!B33</f>
        <v>6120.62156162459</v>
      </c>
      <c r="BA45" s="40" t="n">
        <f aca="false">(AZ45-AZ44)/AZ44</f>
        <v>0.00530042900812987</v>
      </c>
      <c r="BB45" s="76" t="n">
        <v>51.5</v>
      </c>
      <c r="BC45" s="12" t="n">
        <f aca="false">$BC$33</f>
        <v>11.3722743431335</v>
      </c>
      <c r="BD45" s="12" t="n">
        <f aca="false">BB45+BC45/2</f>
        <v>57.1861371715667</v>
      </c>
      <c r="BE45" s="40" t="n">
        <f aca="false">BD45/BD44-1</f>
        <v>0.00219063282289933</v>
      </c>
      <c r="BF45" s="7"/>
      <c r="BG45" s="73" t="n">
        <f aca="false">(BB45-BB41)/BB41</f>
        <v>0.00980392156862745</v>
      </c>
      <c r="BH45" s="0" t="n">
        <f aca="false">BH44+1</f>
        <v>14</v>
      </c>
      <c r="BI45" s="40" t="n">
        <f aca="false">T52/AG52</f>
        <v>0.0139858106382512</v>
      </c>
      <c r="BN45" s="0"/>
      <c r="BO45" s="0"/>
      <c r="BP45" s="0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108290290.410952</v>
      </c>
      <c r="E46" s="6"/>
      <c r="F46" s="8" t="n">
        <f aca="false">'Central pensions'!I46</f>
        <v>19683042.1387248</v>
      </c>
      <c r="G46" s="6" t="n">
        <f aca="false">'Central pensions'!K46</f>
        <v>535301.636217448</v>
      </c>
      <c r="H46" s="6" t="n">
        <f aca="false">'Central pensions'!V46</f>
        <v>2945071.66295183</v>
      </c>
      <c r="I46" s="8" t="n">
        <f aca="false">'Central pensions'!M46</f>
        <v>16555.7207077561</v>
      </c>
      <c r="J46" s="6" t="n">
        <f aca="false">'Central pensions'!W46</f>
        <v>91084.6906067575</v>
      </c>
      <c r="K46" s="6"/>
      <c r="L46" s="8" t="n">
        <f aca="false">'Central pensions'!N46</f>
        <v>4091695.84791028</v>
      </c>
      <c r="M46" s="8"/>
      <c r="N46" s="8" t="n">
        <f aca="false">'Central pensions'!L46</f>
        <v>830704.8594984</v>
      </c>
      <c r="O46" s="6"/>
      <c r="P46" s="6" t="n">
        <f aca="false">'Central pensions'!X46</f>
        <v>25802122.2453122</v>
      </c>
      <c r="Q46" s="8"/>
      <c r="R46" s="8" t="n">
        <f aca="false">'Central SIPA income'!G41</f>
        <v>18687129.3962835</v>
      </c>
      <c r="S46" s="8"/>
      <c r="T46" s="6" t="n">
        <f aca="false">'Central SIPA income'!J41</f>
        <v>71451858.8919629</v>
      </c>
      <c r="U46" s="6"/>
      <c r="V46" s="8" t="n">
        <f aca="false">'Central SIPA income'!F41</f>
        <v>102436.438112631</v>
      </c>
      <c r="W46" s="8"/>
      <c r="X46" s="8" t="n">
        <f aca="false">'Central SIPA income'!M41</f>
        <v>257290.799294331</v>
      </c>
      <c r="Y46" s="6"/>
      <c r="Z46" s="6" t="n">
        <f aca="false">R46+V46-N46-L46-F46</f>
        <v>-5815877.01173733</v>
      </c>
      <c r="AA46" s="6"/>
      <c r="AB46" s="6" t="n">
        <f aca="false">T46-P46-D46</f>
        <v>-62640553.7643011</v>
      </c>
      <c r="AC46" s="50"/>
      <c r="AD46" s="6"/>
      <c r="AE46" s="6"/>
      <c r="AF46" s="6"/>
      <c r="AG46" s="6" t="n">
        <f aca="false">AG45*'Central macro hypothesis'!B28/'Central macro hypothesis'!B27</f>
        <v>5285043865.99202</v>
      </c>
      <c r="AH46" s="61" t="n">
        <f aca="false">(AG46-AG45)/AG45</f>
        <v>6.25314559181269E-006</v>
      </c>
      <c r="AI46" s="61"/>
      <c r="AJ46" s="61" t="n">
        <f aca="false">AB46/AG46</f>
        <v>-0.0118524188923725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0.0075466468903602</v>
      </c>
      <c r="AV46" s="5"/>
      <c r="AW46" s="65" t="n">
        <f aca="false">workers_and_wage_central!C34</f>
        <v>11819355</v>
      </c>
      <c r="AX46" s="5"/>
      <c r="AY46" s="61" t="n">
        <f aca="false">(AW46-AW45)/AW45</f>
        <v>0.00569422470272967</v>
      </c>
      <c r="AZ46" s="66" t="n">
        <f aca="false">workers_and_wage_central!B34</f>
        <v>6137.63883620135</v>
      </c>
      <c r="BA46" s="61" t="n">
        <f aca="false">(AZ46-AZ45)/AZ45</f>
        <v>0.00278031804538565</v>
      </c>
      <c r="BB46" s="11" t="n">
        <f aca="false">BB45*3/4+BB49*1/4</f>
        <v>51.625</v>
      </c>
      <c r="BC46" s="11" t="n">
        <f aca="false">$BC$33</f>
        <v>11.3722743431335</v>
      </c>
      <c r="BD46" s="11" t="n">
        <f aca="false">BB46+BC46/2</f>
        <v>57.3111371715667</v>
      </c>
      <c r="BE46" s="61" t="n">
        <f aca="false">BD46/BD45-1</f>
        <v>0.00218584444032266</v>
      </c>
      <c r="BF46" s="5"/>
      <c r="BG46" s="5"/>
      <c r="BH46" s="5" t="n">
        <f aca="false">BH45+1</f>
        <v>15</v>
      </c>
      <c r="BI46" s="61" t="n">
        <f aca="false">T53/AG53</f>
        <v>0.0163091654253339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116917964.551548</v>
      </c>
      <c r="E47" s="9"/>
      <c r="F47" s="67" t="n">
        <f aca="false">'Central pensions'!I47</f>
        <v>21251224.0414982</v>
      </c>
      <c r="G47" s="9" t="n">
        <f aca="false">'Central pensions'!K47</f>
        <v>592576.24313222</v>
      </c>
      <c r="H47" s="9" t="n">
        <f aca="false">'Central pensions'!V47</f>
        <v>3260179.65145586</v>
      </c>
      <c r="I47" s="67" t="n">
        <f aca="false">'Central pensions'!M47</f>
        <v>18327.1003030583</v>
      </c>
      <c r="J47" s="9" t="n">
        <f aca="false">'Central pensions'!W47</f>
        <v>100830.298498635</v>
      </c>
      <c r="K47" s="9"/>
      <c r="L47" s="67" t="n">
        <f aca="false">'Central pensions'!N47</f>
        <v>3802480.44776194</v>
      </c>
      <c r="M47" s="67"/>
      <c r="N47" s="67" t="n">
        <f aca="false">'Central pensions'!L47</f>
        <v>897378.753689092</v>
      </c>
      <c r="O47" s="9"/>
      <c r="P47" s="9" t="n">
        <f aca="false">'Central pensions'!X47</f>
        <v>24668202.2529283</v>
      </c>
      <c r="Q47" s="67"/>
      <c r="R47" s="67" t="n">
        <f aca="false">'Central SIPA income'!G42</f>
        <v>21796284.7172062</v>
      </c>
      <c r="S47" s="67"/>
      <c r="T47" s="9" t="n">
        <f aca="false">'Central SIPA income'!J42</f>
        <v>83339983.7372881</v>
      </c>
      <c r="U47" s="9"/>
      <c r="V47" s="67" t="n">
        <f aca="false">'Central SIPA income'!F42</f>
        <v>105216.225147747</v>
      </c>
      <c r="W47" s="67"/>
      <c r="X47" s="67" t="n">
        <f aca="false">'Central SIPA income'!M42</f>
        <v>264272.822891701</v>
      </c>
      <c r="Y47" s="9"/>
      <c r="Z47" s="9" t="n">
        <f aca="false">R47+V47-N47-L47-F47</f>
        <v>-4049582.30059529</v>
      </c>
      <c r="AA47" s="9"/>
      <c r="AB47" s="9" t="n">
        <f aca="false">T47-P47-D47</f>
        <v>-58246183.0671878</v>
      </c>
      <c r="AC47" s="50"/>
      <c r="AD47" s="9"/>
      <c r="AE47" s="9"/>
      <c r="AF47" s="9"/>
      <c r="AG47" s="9" t="n">
        <f aca="false">AG46*'Central macro hypothesis'!B29/'Central macro hypothesis'!B28</f>
        <v>5317910798.00764</v>
      </c>
      <c r="AH47" s="40" t="n">
        <f aca="false">(AG47-AG46)/AG46</f>
        <v>0.00621885699513491</v>
      </c>
      <c r="AI47" s="40"/>
      <c r="AJ47" s="40" t="n">
        <f aca="false">AB47/AG47</f>
        <v>-0.0109528319070357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workers_and_wage_central!C35</f>
        <v>11896751</v>
      </c>
      <c r="AX47" s="7"/>
      <c r="AY47" s="40" t="n">
        <f aca="false">(AW47-AW46)/AW46</f>
        <v>0.0065482422687194</v>
      </c>
      <c r="AZ47" s="39" t="n">
        <f aca="false">workers_and_wage_central!B35</f>
        <v>6157.77719437189</v>
      </c>
      <c r="BA47" s="40" t="n">
        <f aca="false">(AZ47-AZ46)/AZ46</f>
        <v>0.00328112466503526</v>
      </c>
      <c r="BB47" s="12" t="n">
        <f aca="false">BB45*2/4+BB49*2/4</f>
        <v>51.75</v>
      </c>
      <c r="BC47" s="12" t="n">
        <f aca="false">$BC$33</f>
        <v>11.3722743431335</v>
      </c>
      <c r="BD47" s="12" t="n">
        <f aca="false">BB47+BC47/2</f>
        <v>57.4361371715667</v>
      </c>
      <c r="BE47" s="40" t="n">
        <f aca="false">BD47/BD46-1</f>
        <v>0.00218107694540759</v>
      </c>
      <c r="BF47" s="7"/>
      <c r="BG47" s="7"/>
      <c r="BH47" s="7" t="n">
        <f aca="false">BH46+1</f>
        <v>16</v>
      </c>
      <c r="BI47" s="40" t="n">
        <f aca="false">T54/AG54</f>
        <v>0.0140101247244418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112055053.211695</v>
      </c>
      <c r="E48" s="9"/>
      <c r="F48" s="67" t="n">
        <f aca="false">'Central pensions'!I48</f>
        <v>20367332.3421042</v>
      </c>
      <c r="G48" s="9" t="n">
        <f aca="false">'Central pensions'!K48</f>
        <v>575879.421507466</v>
      </c>
      <c r="H48" s="9" t="n">
        <f aca="false">'Central pensions'!V48</f>
        <v>3168318.66523528</v>
      </c>
      <c r="I48" s="67" t="n">
        <f aca="false">'Central pensions'!M48</f>
        <v>17810.7037579629</v>
      </c>
      <c r="J48" s="9" t="n">
        <f aca="false">'Central pensions'!W48</f>
        <v>97989.2370691328</v>
      </c>
      <c r="K48" s="9"/>
      <c r="L48" s="67" t="n">
        <f aca="false">'Central pensions'!N48</f>
        <v>3467765.68659128</v>
      </c>
      <c r="M48" s="67"/>
      <c r="N48" s="67" t="n">
        <f aca="false">'Central pensions'!L48</f>
        <v>861765.889091533</v>
      </c>
      <c r="O48" s="9"/>
      <c r="P48" s="9" t="n">
        <f aca="false">'Central pensions'!X48</f>
        <v>22735434.2925248</v>
      </c>
      <c r="Q48" s="67"/>
      <c r="R48" s="67" t="n">
        <f aca="false">'Central SIPA income'!G43</f>
        <v>19176915.4317697</v>
      </c>
      <c r="S48" s="67"/>
      <c r="T48" s="9" t="n">
        <f aca="false">'Central SIPA income'!J43</f>
        <v>73324598.2492327</v>
      </c>
      <c r="U48" s="9"/>
      <c r="V48" s="67" t="n">
        <f aca="false">'Central SIPA income'!F43</f>
        <v>106723.611488606</v>
      </c>
      <c r="W48" s="67"/>
      <c r="X48" s="67" t="n">
        <f aca="false">'Central SIPA income'!M43</f>
        <v>268058.942788396</v>
      </c>
      <c r="Y48" s="9"/>
      <c r="Z48" s="9" t="n">
        <f aca="false">R48+V48-N48-L48-F48</f>
        <v>-5413224.87452873</v>
      </c>
      <c r="AA48" s="9"/>
      <c r="AB48" s="9" t="n">
        <f aca="false">T48-P48-D48</f>
        <v>-61465889.2549868</v>
      </c>
      <c r="AC48" s="50"/>
      <c r="AD48" s="9"/>
      <c r="AE48" s="9"/>
      <c r="AF48" s="9"/>
      <c r="AG48" s="9" t="n">
        <f aca="false">AG47*'Central macro hypothesis'!B30/'Central macro hypothesis'!B29</f>
        <v>5370900575.8826</v>
      </c>
      <c r="AH48" s="40" t="n">
        <f aca="false">(AG48-AG47)/AG47</f>
        <v>0.00996439765308109</v>
      </c>
      <c r="AI48" s="40"/>
      <c r="AJ48" s="40" t="n">
        <f aca="false">AB48/AG48</f>
        <v>-0.0114442426156597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71" t="n">
        <f aca="false">workers_and_wage_central!C36</f>
        <v>11913831</v>
      </c>
      <c r="AY48" s="40" t="n">
        <f aca="false">(AW48-AW47)/AW47</f>
        <v>0.00143568609614507</v>
      </c>
      <c r="AZ48" s="39" t="n">
        <f aca="false">workers_and_wage_central!B36</f>
        <v>6207.23846204216</v>
      </c>
      <c r="BA48" s="40" t="n">
        <f aca="false">(AZ48-AZ47)/AZ47</f>
        <v>0.00803232499471924</v>
      </c>
      <c r="BB48" s="12" t="n">
        <f aca="false">BB45*1/4+BB49*3/4</f>
        <v>51.875</v>
      </c>
      <c r="BC48" s="12" t="n">
        <f aca="false">$BC$33</f>
        <v>11.3722743431335</v>
      </c>
      <c r="BD48" s="12" t="n">
        <f aca="false">BB48+BC48/2</f>
        <v>57.5611371715667</v>
      </c>
      <c r="BE48" s="40" t="n">
        <f aca="false">BD48/BD47-1</f>
        <v>0.00217633020177899</v>
      </c>
      <c r="BF48" s="7"/>
      <c r="BG48" s="7"/>
      <c r="BH48" s="0" t="n">
        <f aca="false">BH47+1</f>
        <v>17</v>
      </c>
      <c r="BI48" s="40" t="n">
        <f aca="false">T55/AG55</f>
        <v>0.0162436825936179</v>
      </c>
      <c r="BN48" s="0"/>
      <c r="BO48" s="0"/>
      <c r="BP48" s="0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120252180.105584</v>
      </c>
      <c r="E49" s="9"/>
      <c r="F49" s="67" t="n">
        <f aca="false">'Central pensions'!I49</f>
        <v>21857257.1863041</v>
      </c>
      <c r="G49" s="9" t="n">
        <f aca="false">'Central pensions'!K49</f>
        <v>628195.384361562</v>
      </c>
      <c r="H49" s="9" t="n">
        <f aca="false">'Central pensions'!V49</f>
        <v>3456145.65715401</v>
      </c>
      <c r="I49" s="67" t="n">
        <f aca="false">'Central pensions'!M49</f>
        <v>19428.7232276771</v>
      </c>
      <c r="J49" s="9" t="n">
        <f aca="false">'Central pensions'!W49</f>
        <v>106891.102798577</v>
      </c>
      <c r="K49" s="9"/>
      <c r="L49" s="67" t="n">
        <f aca="false">'Central pensions'!N49</f>
        <v>3875861.13514971</v>
      </c>
      <c r="M49" s="67"/>
      <c r="N49" s="67" t="n">
        <f aca="false">'Central pensions'!L49</f>
        <v>925705.580995791</v>
      </c>
      <c r="O49" s="9"/>
      <c r="P49" s="9" t="n">
        <f aca="false">'Central pensions'!X49</f>
        <v>25204820.8346968</v>
      </c>
      <c r="Q49" s="67"/>
      <c r="R49" s="67" t="n">
        <f aca="false">'Central SIPA income'!G44</f>
        <v>22538420.4459653</v>
      </c>
      <c r="S49" s="67"/>
      <c r="T49" s="9" t="n">
        <f aca="false">'Central SIPA income'!J44</f>
        <v>86177604.0183638</v>
      </c>
      <c r="U49" s="9"/>
      <c r="V49" s="67" t="n">
        <f aca="false">'Central SIPA income'!F44</f>
        <v>102753.354933507</v>
      </c>
      <c r="W49" s="67"/>
      <c r="X49" s="67" t="n">
        <f aca="false">'Central SIPA income'!M44</f>
        <v>258086.802978715</v>
      </c>
      <c r="Y49" s="9"/>
      <c r="Z49" s="9" t="n">
        <f aca="false">R49+V49-N49-L49-F49</f>
        <v>-4017650.10155079</v>
      </c>
      <c r="AA49" s="9"/>
      <c r="AB49" s="9" t="n">
        <f aca="false">T49-P49-D49</f>
        <v>-59279396.9219172</v>
      </c>
      <c r="AC49" s="50"/>
      <c r="AD49" s="9"/>
      <c r="AE49" s="9"/>
      <c r="AF49" s="9"/>
      <c r="AG49" s="9" t="n">
        <f aca="false">AG48*'Central macro hypothesis'!B31/'Central macro hypothesis'!B30</f>
        <v>5446077499.66725</v>
      </c>
      <c r="AH49" s="40" t="n">
        <f aca="false">(AG49-AG48)/AG48</f>
        <v>0.013997079767633</v>
      </c>
      <c r="AI49" s="40" t="n">
        <f aca="false">(AG49-AG45)/AG45</f>
        <v>0.0304761309224276</v>
      </c>
      <c r="AJ49" s="40" t="n">
        <f aca="false">AB49/AG49</f>
        <v>-0.0108847876155892</v>
      </c>
      <c r="AK49" s="73"/>
      <c r="AL49" s="7"/>
      <c r="AM49" s="7"/>
      <c r="AN49" s="7"/>
      <c r="AO49" s="7"/>
      <c r="AP49" s="7"/>
      <c r="AQ49" s="7"/>
      <c r="AR49" s="7"/>
      <c r="AS49" s="7"/>
      <c r="AT49" s="7"/>
      <c r="AW49" s="71" t="n">
        <f aca="false">workers_and_wage_central!C37</f>
        <v>11971989</v>
      </c>
      <c r="AY49" s="40" t="n">
        <f aca="false">(AW49-AW48)/AW48</f>
        <v>0.00488155321323594</v>
      </c>
      <c r="AZ49" s="39" t="n">
        <f aca="false">workers_and_wage_central!B37</f>
        <v>6247.30636380161</v>
      </c>
      <c r="BA49" s="40" t="n">
        <f aca="false">(AZ49-AZ48)/AZ48</f>
        <v>0.00645502859354887</v>
      </c>
      <c r="BB49" s="76" t="n">
        <v>52</v>
      </c>
      <c r="BC49" s="12" t="n">
        <f aca="false">$BC$33</f>
        <v>11.3722743431335</v>
      </c>
      <c r="BD49" s="12" t="n">
        <f aca="false">BB49+BC49/2</f>
        <v>57.6861371715667</v>
      </c>
      <c r="BE49" s="40" t="n">
        <f aca="false">BD49/BD48-1</f>
        <v>0.00217160407424588</v>
      </c>
      <c r="BF49" s="7"/>
      <c r="BG49" s="73" t="n">
        <f aca="false">(BB49-BB45)/BB45</f>
        <v>0.00970873786407767</v>
      </c>
      <c r="BH49" s="0" t="n">
        <f aca="false">BH48+1</f>
        <v>18</v>
      </c>
      <c r="BI49" s="40" t="n">
        <f aca="false">T56/AG56</f>
        <v>0.014188798200878</v>
      </c>
      <c r="BN49" s="0"/>
      <c r="BO49" s="0"/>
      <c r="BP49" s="0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115281827.609243</v>
      </c>
      <c r="E50" s="6"/>
      <c r="F50" s="8" t="n">
        <f aca="false">'Central pensions'!I50</f>
        <v>20953836.7849133</v>
      </c>
      <c r="G50" s="6" t="n">
        <f aca="false">'Central pensions'!K50</f>
        <v>638548.171822525</v>
      </c>
      <c r="H50" s="6" t="n">
        <f aca="false">'Central pensions'!V50</f>
        <v>3513103.63919809</v>
      </c>
      <c r="I50" s="8" t="n">
        <f aca="false">'Central pensions'!M50</f>
        <v>19748.9125305935</v>
      </c>
      <c r="J50" s="6" t="n">
        <f aca="false">'Central pensions'!W50</f>
        <v>108652.689872106</v>
      </c>
      <c r="K50" s="6"/>
      <c r="L50" s="8" t="n">
        <f aca="false">'Central pensions'!N50</f>
        <v>4354007.56859849</v>
      </c>
      <c r="M50" s="8"/>
      <c r="N50" s="8" t="n">
        <f aca="false">'Central pensions'!L50</f>
        <v>888923.516592786</v>
      </c>
      <c r="O50" s="6"/>
      <c r="P50" s="6" t="n">
        <f aca="false">'Central pensions'!X50</f>
        <v>27483560.8849932</v>
      </c>
      <c r="Q50" s="8"/>
      <c r="R50" s="8" t="n">
        <f aca="false">'Central SIPA income'!G45</f>
        <v>19783167.3413074</v>
      </c>
      <c r="S50" s="8"/>
      <c r="T50" s="6" t="n">
        <f aca="false">'Central SIPA income'!J45</f>
        <v>75642654.9702336</v>
      </c>
      <c r="U50" s="6"/>
      <c r="V50" s="8" t="n">
        <f aca="false">'Central SIPA income'!F45</f>
        <v>103218.834578652</v>
      </c>
      <c r="W50" s="8"/>
      <c r="X50" s="8" t="n">
        <f aca="false">'Central SIPA income'!M45</f>
        <v>259255.953645814</v>
      </c>
      <c r="Y50" s="6"/>
      <c r="Z50" s="6" t="n">
        <f aca="false">R50+V50-N50-L50-F50</f>
        <v>-6310381.69421852</v>
      </c>
      <c r="AA50" s="6"/>
      <c r="AB50" s="6" t="n">
        <f aca="false">T50-P50-D50</f>
        <v>-67122733.5240028</v>
      </c>
      <c r="AC50" s="50"/>
      <c r="AD50" s="6"/>
      <c r="AE50" s="6"/>
      <c r="AF50" s="6"/>
      <c r="AG50" s="6" t="n">
        <f aca="false">AG49*'Central macro hypothesis'!B32/'Central macro hypothesis'!B31</f>
        <v>5496445620.6317</v>
      </c>
      <c r="AH50" s="61" t="n">
        <f aca="false">(AG50-AG49)/AG49</f>
        <v>0.00924851344247824</v>
      </c>
      <c r="AI50" s="61"/>
      <c r="AJ50" s="61" t="n">
        <f aca="false">AB50/AG50</f>
        <v>-0.0122120253991139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0.00625907527583699</v>
      </c>
      <c r="AV50" s="5"/>
      <c r="AW50" s="65" t="n">
        <f aca="false">workers_and_wage_central!C38</f>
        <v>12029297</v>
      </c>
      <c r="AX50" s="5"/>
      <c r="AY50" s="61" t="n">
        <f aca="false">(AW50-AW49)/AW49</f>
        <v>0.00478684034875074</v>
      </c>
      <c r="AZ50" s="66" t="n">
        <f aca="false">workers_and_wage_central!B38</f>
        <v>6289.81594920907</v>
      </c>
      <c r="BA50" s="61" t="n">
        <f aca="false">(AZ50-AZ49)/AZ49</f>
        <v>0.00680446626625553</v>
      </c>
      <c r="BB50" s="11" t="n">
        <f aca="false">BB49*3/4+BB53*1/4</f>
        <v>52</v>
      </c>
      <c r="BC50" s="11" t="n">
        <f aca="false">$BC$33</f>
        <v>11.3722743431335</v>
      </c>
      <c r="BD50" s="11" t="n">
        <f aca="false">BB50+BC50/2</f>
        <v>57.6861371715667</v>
      </c>
      <c r="BE50" s="61" t="n">
        <f aca="false">BD50/BD49-1</f>
        <v>0</v>
      </c>
      <c r="BF50" s="5"/>
      <c r="BG50" s="5"/>
      <c r="BH50" s="5" t="n">
        <f aca="false">BH49+1</f>
        <v>19</v>
      </c>
      <c r="BI50" s="61" t="n">
        <f aca="false">T57/AG57</f>
        <v>0.0166883246574991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123164162.294276</v>
      </c>
      <c r="E51" s="9"/>
      <c r="F51" s="67" t="n">
        <f aca="false">'Central pensions'!I51</f>
        <v>22386544.4188873</v>
      </c>
      <c r="G51" s="9" t="n">
        <f aca="false">'Central pensions'!K51</f>
        <v>702438.758141756</v>
      </c>
      <c r="H51" s="9" t="n">
        <f aca="false">'Central pensions'!V51</f>
        <v>3864610.79435596</v>
      </c>
      <c r="I51" s="67" t="n">
        <f aca="false">'Central pensions'!M51</f>
        <v>21724.9100456215</v>
      </c>
      <c r="J51" s="9" t="n">
        <f aca="false">'Central pensions'!W51</f>
        <v>119524.045186268</v>
      </c>
      <c r="K51" s="9"/>
      <c r="L51" s="67" t="n">
        <f aca="false">'Central pensions'!N51</f>
        <v>3926544.32179637</v>
      </c>
      <c r="M51" s="67"/>
      <c r="N51" s="67" t="n">
        <f aca="false">'Central pensions'!L51</f>
        <v>951657.198626444</v>
      </c>
      <c r="O51" s="9"/>
      <c r="P51" s="9" t="n">
        <f aca="false">'Central pensions'!X51</f>
        <v>25610594.2743828</v>
      </c>
      <c r="Q51" s="67"/>
      <c r="R51" s="67" t="n">
        <f aca="false">'Central SIPA income'!G46</f>
        <v>23056176.0268297</v>
      </c>
      <c r="S51" s="67"/>
      <c r="T51" s="9" t="n">
        <f aca="false">'Central SIPA income'!J46</f>
        <v>88157287.3565553</v>
      </c>
      <c r="U51" s="9"/>
      <c r="V51" s="67" t="n">
        <f aca="false">'Central SIPA income'!F46</f>
        <v>103137.352605414</v>
      </c>
      <c r="W51" s="67"/>
      <c r="X51" s="67" t="n">
        <f aca="false">'Central SIPA income'!M46</f>
        <v>259051.294420944</v>
      </c>
      <c r="Y51" s="9"/>
      <c r="Z51" s="9" t="n">
        <f aca="false">R51+V51-N51-L51-F51</f>
        <v>-4105432.55987499</v>
      </c>
      <c r="AA51" s="9"/>
      <c r="AB51" s="9" t="n">
        <f aca="false">T51-P51-D51</f>
        <v>-60617469.2121039</v>
      </c>
      <c r="AC51" s="50"/>
      <c r="AD51" s="9"/>
      <c r="AE51" s="9"/>
      <c r="AF51" s="9"/>
      <c r="AG51" s="9" t="n">
        <f aca="false">AG50*'Central macro hypothesis'!B33/'Central macro hypothesis'!B32</f>
        <v>5530627229.92793</v>
      </c>
      <c r="AH51" s="40" t="n">
        <f aca="false">(AG51-AG50)/AG50</f>
        <v>0.00621885699513119</v>
      </c>
      <c r="AI51" s="40"/>
      <c r="AJ51" s="40" t="n">
        <f aca="false">AB51/AG51</f>
        <v>-0.0109603245151082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workers_and_wage_central!C39</f>
        <v>12066836</v>
      </c>
      <c r="AX51" s="7"/>
      <c r="AY51" s="40" t="n">
        <f aca="false">(AW51-AW50)/AW50</f>
        <v>0.00312063123888287</v>
      </c>
      <c r="AZ51" s="39" t="n">
        <f aca="false">workers_and_wage_central!B39</f>
        <v>6298.95627211066</v>
      </c>
      <c r="BA51" s="40" t="n">
        <f aca="false">(AZ51-AZ50)/AZ50</f>
        <v>0.00145319401639145</v>
      </c>
      <c r="BB51" s="12" t="n">
        <f aca="false">BB49*2/4+BB53*2/4</f>
        <v>52</v>
      </c>
      <c r="BC51" s="12" t="n">
        <f aca="false">$BC$33</f>
        <v>11.3722743431335</v>
      </c>
      <c r="BD51" s="12" t="n">
        <f aca="false">BB51+BC51/2</f>
        <v>57.6861371715667</v>
      </c>
      <c r="BE51" s="40" t="n">
        <f aca="false">BD51/BD50-1</f>
        <v>0</v>
      </c>
      <c r="BF51" s="7"/>
      <c r="BG51" s="7"/>
      <c r="BH51" s="7" t="n">
        <f aca="false">BH50+1</f>
        <v>20</v>
      </c>
      <c r="BI51" s="40" t="n">
        <f aca="false">T58/AG58</f>
        <v>0.0144569717582946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118758593.85956</v>
      </c>
      <c r="E52" s="9"/>
      <c r="F52" s="67" t="n">
        <f aca="false">'Central pensions'!I52</f>
        <v>21585780.2061728</v>
      </c>
      <c r="G52" s="9" t="n">
        <f aca="false">'Central pensions'!K52</f>
        <v>700892.571525745</v>
      </c>
      <c r="H52" s="9" t="n">
        <f aca="false">'Central pensions'!V52</f>
        <v>3856104.13179347</v>
      </c>
      <c r="I52" s="67" t="n">
        <f aca="false">'Central pensions'!M52</f>
        <v>21677.0898410024</v>
      </c>
      <c r="J52" s="9" t="n">
        <f aca="false">'Central pensions'!W52</f>
        <v>119260.952529695</v>
      </c>
      <c r="K52" s="9"/>
      <c r="L52" s="67" t="n">
        <f aca="false">'Central pensions'!N52</f>
        <v>3691587.48070679</v>
      </c>
      <c r="M52" s="67"/>
      <c r="N52" s="67" t="n">
        <f aca="false">'Central pensions'!L52</f>
        <v>919202.900534444</v>
      </c>
      <c r="O52" s="9"/>
      <c r="P52" s="9" t="n">
        <f aca="false">'Central pensions'!X52</f>
        <v>24212848.1364949</v>
      </c>
      <c r="Q52" s="67"/>
      <c r="R52" s="67" t="n">
        <f aca="false">'Central SIPA income'!G47</f>
        <v>20333126.7291486</v>
      </c>
      <c r="S52" s="67"/>
      <c r="T52" s="9" t="n">
        <f aca="false">'Central SIPA income'!J47</f>
        <v>77745472.3555597</v>
      </c>
      <c r="U52" s="9"/>
      <c r="V52" s="67" t="n">
        <f aca="false">'Central SIPA income'!F47</f>
        <v>102652.484885899</v>
      </c>
      <c r="W52" s="67"/>
      <c r="X52" s="67" t="n">
        <f aca="false">'Central SIPA income'!M47</f>
        <v>257833.446500766</v>
      </c>
      <c r="Y52" s="9"/>
      <c r="Z52" s="9" t="n">
        <f aca="false">R52+V52-N52-L52-F52</f>
        <v>-5760791.37337954</v>
      </c>
      <c r="AA52" s="9"/>
      <c r="AB52" s="9" t="n">
        <f aca="false">T52-P52-D52</f>
        <v>-65225969.6404956</v>
      </c>
      <c r="AC52" s="50"/>
      <c r="AD52" s="9"/>
      <c r="AE52" s="9"/>
      <c r="AF52" s="9"/>
      <c r="AG52" s="9" t="n">
        <f aca="false">AG51*'Central macro hypothesis'!B34/'Central macro hypothesis'!B33</f>
        <v>5558882096.03851</v>
      </c>
      <c r="AH52" s="40" t="n">
        <f aca="false">(AG52-AG51)/AG51</f>
        <v>0.00510879958744727</v>
      </c>
      <c r="AI52" s="40"/>
      <c r="AJ52" s="40" t="n">
        <f aca="false">AB52/AG52</f>
        <v>-0.011733648692959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71" t="n">
        <f aca="false">workers_and_wage_central!C40</f>
        <v>12104616</v>
      </c>
      <c r="AY52" s="40" t="n">
        <f aca="false">(AW52-AW51)/AW51</f>
        <v>0.00313089529019869</v>
      </c>
      <c r="AZ52" s="39" t="n">
        <f aca="false">workers_and_wage_central!B40</f>
        <v>6347.12526378632</v>
      </c>
      <c r="BA52" s="40" t="n">
        <f aca="false">(AZ52-AZ51)/AZ51</f>
        <v>0.00764713860436421</v>
      </c>
      <c r="BB52" s="12" t="n">
        <f aca="false">BB49*1/4+BB53*3/4</f>
        <v>52</v>
      </c>
      <c r="BC52" s="12" t="n">
        <f aca="false">$BC$33</f>
        <v>11.3722743431335</v>
      </c>
      <c r="BD52" s="12" t="n">
        <f aca="false">BB52+BC52/2</f>
        <v>57.6861371715667</v>
      </c>
      <c r="BE52" s="40" t="n">
        <f aca="false">BD52/BD51-1</f>
        <v>0</v>
      </c>
      <c r="BF52" s="7"/>
      <c r="BG52" s="7"/>
      <c r="BH52" s="0" t="n">
        <f aca="false">BH51+1</f>
        <v>21</v>
      </c>
      <c r="BI52" s="40" t="n">
        <f aca="false">T59/AG59</f>
        <v>0.01672538421259</v>
      </c>
      <c r="BN52" s="0"/>
      <c r="BO52" s="0"/>
      <c r="BP52" s="0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126697410.303108</v>
      </c>
      <c r="E53" s="9"/>
      <c r="F53" s="67" t="n">
        <f aca="false">'Central pensions'!I53</f>
        <v>23028754.0683443</v>
      </c>
      <c r="G53" s="9" t="n">
        <f aca="false">'Central pensions'!K53</f>
        <v>824604.00346213</v>
      </c>
      <c r="H53" s="9" t="n">
        <f aca="false">'Central pensions'!V53</f>
        <v>4536727.929534</v>
      </c>
      <c r="I53" s="67" t="n">
        <f aca="false">'Central pensions'!M53</f>
        <v>25503.2166019212</v>
      </c>
      <c r="J53" s="9" t="n">
        <f aca="false">'Central pensions'!W53</f>
        <v>140311.17307837</v>
      </c>
      <c r="K53" s="9"/>
      <c r="L53" s="67" t="n">
        <f aca="false">'Central pensions'!N53</f>
        <v>4089412.50429105</v>
      </c>
      <c r="M53" s="67"/>
      <c r="N53" s="67" t="n">
        <f aca="false">'Central pensions'!L53</f>
        <v>983439.06863977</v>
      </c>
      <c r="O53" s="9"/>
      <c r="P53" s="9" t="n">
        <f aca="false">'Central pensions'!X53</f>
        <v>26630572.5192361</v>
      </c>
      <c r="Q53" s="67"/>
      <c r="R53" s="67" t="n">
        <f aca="false">'Central SIPA income'!G48</f>
        <v>23816665.9297553</v>
      </c>
      <c r="S53" s="67"/>
      <c r="T53" s="9" t="n">
        <f aca="false">'Central SIPA income'!J48</f>
        <v>91065086.4133437</v>
      </c>
      <c r="U53" s="9"/>
      <c r="V53" s="67" t="n">
        <f aca="false">'Central SIPA income'!F48</f>
        <v>102238.214117069</v>
      </c>
      <c r="W53" s="67"/>
      <c r="X53" s="67" t="n">
        <f aca="false">'Central SIPA income'!M48</f>
        <v>256792.917767041</v>
      </c>
      <c r="Y53" s="9"/>
      <c r="Z53" s="9" t="n">
        <f aca="false">R53+V53-N53-L53-F53</f>
        <v>-4182701.49740277</v>
      </c>
      <c r="AA53" s="9"/>
      <c r="AB53" s="9" t="n">
        <f aca="false">T53-P53-D53</f>
        <v>-62262896.4090009</v>
      </c>
      <c r="AC53" s="50"/>
      <c r="AD53" s="9"/>
      <c r="AE53" s="9"/>
      <c r="AF53" s="9"/>
      <c r="AG53" s="9" t="n">
        <f aca="false">AG52*'Central macro hypothesis'!B35/'Central macro hypothesis'!B34</f>
        <v>5583675438.83561</v>
      </c>
      <c r="AH53" s="40" t="n">
        <f aca="false">(AG53-AG52)/AG52</f>
        <v>0.00446013107829125</v>
      </c>
      <c r="AI53" s="40" t="n">
        <f aca="false">(AG53-AG49)/AG49</f>
        <v>0.0252655125045063</v>
      </c>
      <c r="AJ53" s="40" t="n">
        <f aca="false">AB53/AG53</f>
        <v>-0.0111508802922085</v>
      </c>
      <c r="AK53" s="73"/>
      <c r="AL53" s="7"/>
      <c r="AM53" s="7"/>
      <c r="AN53" s="7"/>
      <c r="AO53" s="7"/>
      <c r="AP53" s="7"/>
      <c r="AQ53" s="7"/>
      <c r="AR53" s="7"/>
      <c r="AS53" s="7"/>
      <c r="AT53" s="7"/>
      <c r="AW53" s="71" t="n">
        <f aca="false">workers_and_wage_central!C41</f>
        <v>12110774</v>
      </c>
      <c r="AY53" s="40" t="n">
        <f aca="false">(AW53-AW52)/AW52</f>
        <v>0.000508731545056861</v>
      </c>
      <c r="AZ53" s="39" t="n">
        <f aca="false">workers_and_wage_central!B41</f>
        <v>6418.27060160184</v>
      </c>
      <c r="BA53" s="40" t="n">
        <f aca="false">(AZ53-AZ52)/AZ52</f>
        <v>0.0112090647117747</v>
      </c>
      <c r="BB53" s="77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40" t="n">
        <f aca="false">BD53/BD52-1</f>
        <v>0</v>
      </c>
      <c r="BF53" s="7"/>
      <c r="BG53" s="73" t="n">
        <f aca="false">(BB53-BB49)/BB49</f>
        <v>0</v>
      </c>
      <c r="BH53" s="0" t="n">
        <f aca="false">BH52+1</f>
        <v>22</v>
      </c>
      <c r="BI53" s="40" t="n">
        <f aca="false">T60/AG60</f>
        <v>0.0145086591726248</v>
      </c>
      <c r="BN53" s="0"/>
      <c r="BO53" s="0"/>
      <c r="BP53" s="0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122816521.080908</v>
      </c>
      <c r="E54" s="6"/>
      <c r="F54" s="8" t="n">
        <f aca="false">'Central pensions'!I54</f>
        <v>22323356.5132503</v>
      </c>
      <c r="G54" s="6" t="n">
        <f aca="false">'Central pensions'!K54</f>
        <v>856487.914891833</v>
      </c>
      <c r="H54" s="6" t="n">
        <f aca="false">'Central pensions'!V54</f>
        <v>4712143.8029455</v>
      </c>
      <c r="I54" s="8" t="n">
        <f aca="false">'Central pensions'!M54</f>
        <v>26489.3169554175</v>
      </c>
      <c r="J54" s="6" t="n">
        <f aca="false">'Central pensions'!W54</f>
        <v>145736.406276665</v>
      </c>
      <c r="K54" s="6"/>
      <c r="L54" s="8" t="n">
        <f aca="false">'Central pensions'!N54</f>
        <v>4577259.73913438</v>
      </c>
      <c r="M54" s="8"/>
      <c r="N54" s="8" t="n">
        <f aca="false">'Central pensions'!L54</f>
        <v>955591.767037827</v>
      </c>
      <c r="O54" s="6"/>
      <c r="P54" s="6" t="n">
        <f aca="false">'Central pensions'!X54</f>
        <v>29008806.5028348</v>
      </c>
      <c r="Q54" s="8"/>
      <c r="R54" s="8" t="n">
        <f aca="false">'Central SIPA income'!G49</f>
        <v>20743891.0522935</v>
      </c>
      <c r="S54" s="8"/>
      <c r="T54" s="6" t="n">
        <f aca="false">'Central SIPA income'!J49</f>
        <v>79316065.3467465</v>
      </c>
      <c r="U54" s="6"/>
      <c r="V54" s="8" t="n">
        <f aca="false">'Central SIPA income'!F49</f>
        <v>103909.625075339</v>
      </c>
      <c r="W54" s="8"/>
      <c r="X54" s="8" t="n">
        <f aca="false">'Central SIPA income'!M49</f>
        <v>260991.020213065</v>
      </c>
      <c r="Y54" s="6"/>
      <c r="Z54" s="6" t="n">
        <f aca="false">R54+V54-N54-L54-F54</f>
        <v>-7008407.34205366</v>
      </c>
      <c r="AA54" s="6"/>
      <c r="AB54" s="6" t="n">
        <f aca="false">T54-P54-D54</f>
        <v>-72509262.2369961</v>
      </c>
      <c r="AC54" s="50"/>
      <c r="AD54" s="6"/>
      <c r="AE54" s="6"/>
      <c r="AF54" s="6"/>
      <c r="AG54" s="6" t="n">
        <f aca="false">AG53*'Central macro hypothesis'!B36/'Central macro hypothesis'!B35</f>
        <v>5661338989.25063</v>
      </c>
      <c r="AH54" s="61" t="n">
        <f aca="false">(AG54-AG53)/AG53</f>
        <v>0.013909037383309</v>
      </c>
      <c r="AI54" s="61"/>
      <c r="AJ54" s="61" t="n">
        <f aca="false">AB54/AG54</f>
        <v>-0.0128077937701084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0.00742420626104534</v>
      </c>
      <c r="AV54" s="5"/>
      <c r="AW54" s="65" t="n">
        <f aca="false">workers_and_wage_central!C42</f>
        <v>12177279</v>
      </c>
      <c r="AX54" s="5"/>
      <c r="AY54" s="61" t="n">
        <f aca="false">(AW54-AW53)/AW53</f>
        <v>0.00549139138423358</v>
      </c>
      <c r="AZ54" s="66" t="n">
        <f aca="false">workers_and_wage_central!B42</f>
        <v>6425.81638526487</v>
      </c>
      <c r="BA54" s="61" t="n">
        <f aca="false">(AZ54-AZ53)/AZ53</f>
        <v>0.00117567240950329</v>
      </c>
      <c r="BB54" s="5"/>
      <c r="BC54" s="5"/>
      <c r="BD54" s="5"/>
      <c r="BE54" s="5"/>
      <c r="BF54" s="5"/>
      <c r="BG54" s="5"/>
      <c r="BH54" s="5" t="n">
        <f aca="false">BH53+1</f>
        <v>23</v>
      </c>
      <c r="BI54" s="61" t="n">
        <f aca="false">T61/AG61</f>
        <v>0.0168217349375717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129567555.11898</v>
      </c>
      <c r="E55" s="9"/>
      <c r="F55" s="67" t="n">
        <f aca="false">'Central pensions'!I55</f>
        <v>23550436.8631789</v>
      </c>
      <c r="G55" s="9" t="n">
        <f aca="false">'Central pensions'!K55</f>
        <v>989007.028662631</v>
      </c>
      <c r="H55" s="9" t="n">
        <f aca="false">'Central pensions'!V55</f>
        <v>5441224.86745271</v>
      </c>
      <c r="I55" s="67" t="n">
        <f aca="false">'Central pensions'!M55</f>
        <v>30587.8462472978</v>
      </c>
      <c r="J55" s="9" t="n">
        <f aca="false">'Central pensions'!W55</f>
        <v>168285.305178949</v>
      </c>
      <c r="K55" s="9"/>
      <c r="L55" s="67" t="n">
        <f aca="false">'Central pensions'!N55</f>
        <v>4081661.30398994</v>
      </c>
      <c r="M55" s="67"/>
      <c r="N55" s="67" t="n">
        <f aca="false">'Central pensions'!L55</f>
        <v>1010500.5884396</v>
      </c>
      <c r="O55" s="9"/>
      <c r="P55" s="9" t="n">
        <f aca="false">'Central pensions'!X55</f>
        <v>26739236.0015255</v>
      </c>
      <c r="Q55" s="67"/>
      <c r="R55" s="67" t="n">
        <f aca="false">'Central SIPA income'!G50</f>
        <v>24200546.1912088</v>
      </c>
      <c r="S55" s="67"/>
      <c r="T55" s="9" t="n">
        <f aca="false">'Central SIPA income'!J50</f>
        <v>92532885.8645663</v>
      </c>
      <c r="U55" s="9"/>
      <c r="V55" s="67" t="n">
        <f aca="false">'Central SIPA income'!F50</f>
        <v>107258.874441032</v>
      </c>
      <c r="W55" s="67"/>
      <c r="X55" s="67" t="n">
        <f aca="false">'Central SIPA income'!M50</f>
        <v>269403.3690043</v>
      </c>
      <c r="Y55" s="9"/>
      <c r="Z55" s="9" t="n">
        <f aca="false">R55+V55-N55-L55-F55</f>
        <v>-4334793.68995858</v>
      </c>
      <c r="AA55" s="9"/>
      <c r="AB55" s="9" t="n">
        <f aca="false">T55-P55-D55</f>
        <v>-63773905.255939</v>
      </c>
      <c r="AC55" s="50"/>
      <c r="AD55" s="9"/>
      <c r="AE55" s="9"/>
      <c r="AF55" s="9"/>
      <c r="AG55" s="9" t="n">
        <f aca="false">AG54*'Central macro hypothesis'!B37/'Central macro hypothesis'!B36</f>
        <v>5696546046.82576</v>
      </c>
      <c r="AH55" s="40" t="n">
        <f aca="false">(AG55-AG54)/AG54</f>
        <v>0.00621885699513325</v>
      </c>
      <c r="AI55" s="40"/>
      <c r="AJ55" s="40" t="n">
        <f aca="false">AB55/AG55</f>
        <v>-0.0111951882301514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workers_and_wage_central!C43</f>
        <v>12197613</v>
      </c>
      <c r="AX55" s="7"/>
      <c r="AY55" s="40" t="n">
        <f aca="false">(AW55-AW54)/AW54</f>
        <v>0.00166983116671631</v>
      </c>
      <c r="AZ55" s="39" t="n">
        <f aca="false">workers_and_wage_central!B43</f>
        <v>6489.76084871598</v>
      </c>
      <c r="BA55" s="40" t="n">
        <f aca="false">(AZ55-AZ54)/AZ54</f>
        <v>0.00995118123787922</v>
      </c>
      <c r="BB55" s="7"/>
      <c r="BC55" s="7"/>
      <c r="BD55" s="7"/>
      <c r="BE55" s="7"/>
      <c r="BF55" s="7"/>
      <c r="BG55" s="7"/>
      <c r="BH55" s="7" t="n">
        <f aca="false">BH54+1</f>
        <v>24</v>
      </c>
      <c r="BI55" s="40" t="n">
        <f aca="false">T62/AG62</f>
        <v>0.0146229257407189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125355247.994766</v>
      </c>
      <c r="E56" s="9"/>
      <c r="F56" s="67" t="n">
        <f aca="false">'Central pensions'!I56</f>
        <v>22784800.1813257</v>
      </c>
      <c r="G56" s="9" t="n">
        <f aca="false">'Central pensions'!K56</f>
        <v>1056775.98045764</v>
      </c>
      <c r="H56" s="9" t="n">
        <f aca="false">'Central pensions'!V56</f>
        <v>5814069.6451555</v>
      </c>
      <c r="I56" s="67" t="n">
        <f aca="false">'Central pensions'!M56</f>
        <v>32683.7932100301</v>
      </c>
      <c r="J56" s="9" t="n">
        <f aca="false">'Central pensions'!W56</f>
        <v>179816.586963572</v>
      </c>
      <c r="K56" s="9"/>
      <c r="L56" s="67" t="n">
        <f aca="false">'Central pensions'!N56</f>
        <v>3870013.74575744</v>
      </c>
      <c r="M56" s="67"/>
      <c r="N56" s="67" t="n">
        <f aca="false">'Central pensions'!L56</f>
        <v>980364.34254285</v>
      </c>
      <c r="O56" s="9"/>
      <c r="P56" s="9" t="n">
        <f aca="false">'Central pensions'!X56</f>
        <v>25475195.082433</v>
      </c>
      <c r="Q56" s="67"/>
      <c r="R56" s="67" t="n">
        <f aca="false">'Central SIPA income'!G51</f>
        <v>21247085.24929</v>
      </c>
      <c r="S56" s="67"/>
      <c r="T56" s="9" t="n">
        <f aca="false">'Central SIPA income'!J51</f>
        <v>81240071.9716587</v>
      </c>
      <c r="U56" s="9"/>
      <c r="V56" s="67" t="n">
        <f aca="false">'Central SIPA income'!F51</f>
        <v>109053.995277332</v>
      </c>
      <c r="W56" s="67"/>
      <c r="X56" s="67" t="n">
        <f aca="false">'Central SIPA income'!M51</f>
        <v>273912.194997388</v>
      </c>
      <c r="Y56" s="9"/>
      <c r="Z56" s="9" t="n">
        <f aca="false">R56+V56-N56-L56-F56</f>
        <v>-6279039.02505876</v>
      </c>
      <c r="AA56" s="9"/>
      <c r="AB56" s="9" t="n">
        <f aca="false">T56-P56-D56</f>
        <v>-69590371.1055401</v>
      </c>
      <c r="AC56" s="50"/>
      <c r="AD56" s="9"/>
      <c r="AE56" s="40" t="n">
        <f aca="false">AVERAGE(AG54:AG57)/AVERAGE(AG50:AG53)-1</f>
        <v>0.0299999999999976</v>
      </c>
      <c r="AF56" s="40"/>
      <c r="AG56" s="9" t="n">
        <f aca="false">AG55*'Central macro hypothesis'!B38/'Central macro hypothesis'!B37</f>
        <v>5725648558.91964</v>
      </c>
      <c r="AH56" s="40" t="n">
        <f aca="false">(AG56-AG55)/AG55</f>
        <v>0.00510879958744543</v>
      </c>
      <c r="AI56" s="40"/>
      <c r="AJ56" s="40" t="n">
        <f aca="false">AB56/AG56</f>
        <v>-0.0121541464498602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71" t="n">
        <f aca="false">workers_and_wage_central!C44</f>
        <v>12271359</v>
      </c>
      <c r="AY56" s="40" t="n">
        <f aca="false">(AW56-AW55)/AW55</f>
        <v>0.00604593702062854</v>
      </c>
      <c r="AZ56" s="39" t="n">
        <f aca="false">workers_and_wage_central!B44</f>
        <v>6502.28208442051</v>
      </c>
      <c r="BA56" s="40" t="n">
        <f aca="false">(AZ56-AZ55)/AZ55</f>
        <v>0.00192938322326754</v>
      </c>
      <c r="BB56" s="7"/>
      <c r="BC56" s="7"/>
      <c r="BD56" s="7"/>
      <c r="BE56" s="7"/>
      <c r="BF56" s="7"/>
      <c r="BG56" s="7"/>
      <c r="BH56" s="0" t="n">
        <f aca="false">BH55+1</f>
        <v>25</v>
      </c>
      <c r="BI56" s="40" t="n">
        <f aca="false">T63/AG63</f>
        <v>0.0168643307305331</v>
      </c>
      <c r="BN56" s="0"/>
      <c r="BO56" s="0"/>
      <c r="BP56" s="0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131682912.62804</v>
      </c>
      <c r="E57" s="9"/>
      <c r="F57" s="67" t="n">
        <f aca="false">'Central pensions'!I57</f>
        <v>23934928.1304134</v>
      </c>
      <c r="G57" s="9" t="n">
        <f aca="false">'Central pensions'!K57</f>
        <v>1198407.4918631</v>
      </c>
      <c r="H57" s="9" t="n">
        <f aca="false">'Central pensions'!V57</f>
        <v>6593284.43285662</v>
      </c>
      <c r="I57" s="67" t="n">
        <f aca="false">'Central pensions'!M57</f>
        <v>37064.149232879</v>
      </c>
      <c r="J57" s="9" t="n">
        <f aca="false">'Central pensions'!W57</f>
        <v>203916.013387317</v>
      </c>
      <c r="K57" s="9"/>
      <c r="L57" s="67" t="n">
        <f aca="false">'Central pensions'!N57</f>
        <v>4098474.29578211</v>
      </c>
      <c r="M57" s="67"/>
      <c r="N57" s="67" t="n">
        <f aca="false">'Central pensions'!L57</f>
        <v>1031573.77698295</v>
      </c>
      <c r="O57" s="9"/>
      <c r="P57" s="9" t="n">
        <f aca="false">'Central pensions'!X57</f>
        <v>26942417.1616304</v>
      </c>
      <c r="Q57" s="67"/>
      <c r="R57" s="67" t="n">
        <f aca="false">'Central SIPA income'!G52</f>
        <v>25101472.099724</v>
      </c>
      <c r="S57" s="67"/>
      <c r="T57" s="9" t="n">
        <f aca="false">'Central SIPA income'!J52</f>
        <v>95977654.1605541</v>
      </c>
      <c r="U57" s="9"/>
      <c r="V57" s="67" t="n">
        <f aca="false">'Central SIPA income'!F52</f>
        <v>108854.787355567</v>
      </c>
      <c r="W57" s="67"/>
      <c r="X57" s="67" t="n">
        <f aca="false">'Central SIPA income'!M52</f>
        <v>273411.842131152</v>
      </c>
      <c r="Y57" s="9"/>
      <c r="Z57" s="9" t="n">
        <f aca="false">R57+V57-N57-L57-F57</f>
        <v>-3854649.31609892</v>
      </c>
      <c r="AA57" s="9"/>
      <c r="AB57" s="9" t="n">
        <f aca="false">T57-P57-D57</f>
        <v>-62647675.6291164</v>
      </c>
      <c r="AC57" s="50"/>
      <c r="AD57" s="9"/>
      <c r="AE57" s="9"/>
      <c r="AF57" s="9"/>
      <c r="AG57" s="9" t="n">
        <f aca="false">AG56*'Central macro hypothesis'!B39/'Central macro hypothesis'!B38</f>
        <v>5751185702.00067</v>
      </c>
      <c r="AH57" s="40" t="n">
        <f aca="false">(AG57-AG56)/AG56</f>
        <v>0.00446013107829372</v>
      </c>
      <c r="AI57" s="40" t="n">
        <f aca="false">(AG57-AG53)/AG53</f>
        <v>0.0299999999999991</v>
      </c>
      <c r="AJ57" s="40" t="n">
        <f aca="false">AB57/AG57</f>
        <v>-0.0108930017000361</v>
      </c>
      <c r="AK57" s="73"/>
      <c r="AL57" s="7"/>
      <c r="AM57" s="7"/>
      <c r="AN57" s="7"/>
      <c r="AO57" s="7"/>
      <c r="AP57" s="7"/>
      <c r="AQ57" s="7"/>
      <c r="AR57" s="7"/>
      <c r="AS57" s="7"/>
      <c r="AT57" s="7"/>
      <c r="AW57" s="71" t="n">
        <f aca="false">workers_and_wage_central!C45</f>
        <v>12370236</v>
      </c>
      <c r="AY57" s="40" t="n">
        <f aca="false">(AW57-AW56)/AW56</f>
        <v>0.00805754277093515</v>
      </c>
      <c r="AZ57" s="39" t="n">
        <f aca="false">workers_and_wage_central!B45</f>
        <v>6565.18089537861</v>
      </c>
      <c r="BA57" s="40" t="n">
        <f aca="false">(AZ57-AZ56)/AZ56</f>
        <v>0.00967334393394086</v>
      </c>
      <c r="BB57" s="7"/>
      <c r="BC57" s="7"/>
      <c r="BD57" s="7"/>
      <c r="BE57" s="7"/>
      <c r="BF57" s="7" t="n">
        <v>100</v>
      </c>
      <c r="BG57" s="73" t="n">
        <f aca="false">(BB57-BB53)/BB53</f>
        <v>-1</v>
      </c>
      <c r="BH57" s="0" t="n">
        <f aca="false">BH56+1</f>
        <v>26</v>
      </c>
      <c r="BI57" s="40" t="n">
        <f aca="false">T64/AG64</f>
        <v>0.0145958497977842</v>
      </c>
      <c r="BN57" s="0"/>
      <c r="BO57" s="0"/>
      <c r="BP57" s="0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127959007.966431</v>
      </c>
      <c r="E58" s="6"/>
      <c r="F58" s="8" t="n">
        <f aca="false">'Central pensions'!I58</f>
        <v>23258064.3774685</v>
      </c>
      <c r="G58" s="6" t="n">
        <f aca="false">'Central pensions'!K58</f>
        <v>1293911.37392015</v>
      </c>
      <c r="H58" s="6" t="n">
        <f aca="false">'Central pensions'!V58</f>
        <v>7118718.6137338</v>
      </c>
      <c r="I58" s="8" t="n">
        <f aca="false">'Central pensions'!M58</f>
        <v>40017.8775439225</v>
      </c>
      <c r="J58" s="6" t="n">
        <f aca="false">'Central pensions'!W58</f>
        <v>220166.555063933</v>
      </c>
      <c r="K58" s="6"/>
      <c r="L58" s="8" t="n">
        <f aca="false">'Central pensions'!N58</f>
        <v>4737440.5667482</v>
      </c>
      <c r="M58" s="8"/>
      <c r="N58" s="8" t="n">
        <f aca="false">'Central pensions'!L58</f>
        <v>1003425.8479538</v>
      </c>
      <c r="O58" s="6"/>
      <c r="P58" s="6" t="n">
        <f aca="false">'Central pensions'!X58</f>
        <v>30103154.5786546</v>
      </c>
      <c r="Q58" s="8"/>
      <c r="R58" s="8" t="n">
        <f aca="false">'Central SIPA income'!G53</f>
        <v>21865705.712777</v>
      </c>
      <c r="S58" s="8"/>
      <c r="T58" s="6" t="n">
        <f aca="false">'Central SIPA income'!J53</f>
        <v>83605420.9306885</v>
      </c>
      <c r="U58" s="6"/>
      <c r="V58" s="8" t="n">
        <f aca="false">'Central SIPA income'!F53</f>
        <v>110643.108543137</v>
      </c>
      <c r="W58" s="8"/>
      <c r="X58" s="8" t="n">
        <f aca="false">'Central SIPA income'!M53</f>
        <v>277903.589367022</v>
      </c>
      <c r="Y58" s="6"/>
      <c r="Z58" s="6" t="n">
        <f aca="false">R58+V58-N58-L58-F58</f>
        <v>-7022581.97085044</v>
      </c>
      <c r="AA58" s="6"/>
      <c r="AB58" s="6" t="n">
        <f aca="false">T58-P58-D58</f>
        <v>-74456741.614397</v>
      </c>
      <c r="AC58" s="50"/>
      <c r="AD58" s="6"/>
      <c r="AE58" s="6"/>
      <c r="AF58" s="6"/>
      <c r="AG58" s="6" t="n">
        <f aca="false">BF58/100*$AG$57</f>
        <v>5783052103.06029</v>
      </c>
      <c r="AH58" s="61" t="n">
        <f aca="false">(AG58-AG57)/AG57</f>
        <v>0.0055408402216144</v>
      </c>
      <c r="AI58" s="61"/>
      <c r="AJ58" s="61" t="n">
        <f aca="false">AB58/AG58</f>
        <v>-0.0128749906256241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0.00836772773449331</v>
      </c>
      <c r="AV58" s="5"/>
      <c r="AW58" s="65" t="n">
        <f aca="false">workers_and_wage_central!C46</f>
        <v>12370522</v>
      </c>
      <c r="AX58" s="5"/>
      <c r="AY58" s="61" t="n">
        <f aca="false">(AW58-AW57)/AW57</f>
        <v>2.31200116149765E-005</v>
      </c>
      <c r="AZ58" s="66" t="n">
        <f aca="false">workers_and_wage_central!B46</f>
        <v>6601.40488918818</v>
      </c>
      <c r="BA58" s="61" t="n">
        <f aca="false">(AZ58-AZ57)/AZ57</f>
        <v>0.00551759264319334</v>
      </c>
      <c r="BB58" s="5"/>
      <c r="BC58" s="5"/>
      <c r="BD58" s="5"/>
      <c r="BE58" s="5"/>
      <c r="BF58" s="5" t="n">
        <f aca="false">BF57*(1+AY58)*(1+BA58)*(1-BE58)</f>
        <v>100.554084022161</v>
      </c>
      <c r="BG58" s="5"/>
      <c r="BH58" s="5" t="n">
        <f aca="false">BH57+1</f>
        <v>27</v>
      </c>
      <c r="BI58" s="61" t="n">
        <f aca="false">T65/AG65</f>
        <v>0.0167635587583475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134913685.29756</v>
      </c>
      <c r="E59" s="9"/>
      <c r="F59" s="67" t="n">
        <f aca="false">'Central pensions'!I59</f>
        <v>24522159.3064817</v>
      </c>
      <c r="G59" s="9" t="n">
        <f aca="false">'Central pensions'!K59</f>
        <v>1417290.8403997</v>
      </c>
      <c r="H59" s="9" t="n">
        <f aca="false">'Central pensions'!V59</f>
        <v>7797516.03547644</v>
      </c>
      <c r="I59" s="67" t="n">
        <f aca="false">'Central pensions'!M59</f>
        <v>43833.7373319496</v>
      </c>
      <c r="J59" s="9" t="n">
        <f aca="false">'Central pensions'!W59</f>
        <v>241160.289757005</v>
      </c>
      <c r="K59" s="9"/>
      <c r="L59" s="67" t="n">
        <f aca="false">'Central pensions'!N59</f>
        <v>4161925.88405421</v>
      </c>
      <c r="M59" s="67"/>
      <c r="N59" s="67" t="n">
        <f aca="false">'Central pensions'!L59</f>
        <v>1059122.51534239</v>
      </c>
      <c r="O59" s="9"/>
      <c r="P59" s="9" t="n">
        <f aca="false">'Central pensions'!X59</f>
        <v>27423232.7850722</v>
      </c>
      <c r="Q59" s="67"/>
      <c r="R59" s="67" t="n">
        <f aca="false">'Central SIPA income'!G54</f>
        <v>25484041.818775</v>
      </c>
      <c r="S59" s="67"/>
      <c r="T59" s="9" t="n">
        <f aca="false">'Central SIPA income'!J54</f>
        <v>97440442.6393134</v>
      </c>
      <c r="U59" s="9"/>
      <c r="V59" s="67" t="n">
        <f aca="false">'Central SIPA income'!F54</f>
        <v>106712.77856505</v>
      </c>
      <c r="W59" s="67"/>
      <c r="X59" s="67" t="n">
        <f aca="false">'Central SIPA income'!M54</f>
        <v>268031.733607644</v>
      </c>
      <c r="Y59" s="9"/>
      <c r="Z59" s="9" t="n">
        <f aca="false">R59+V59-N59-L59-F59</f>
        <v>-4152453.10853835</v>
      </c>
      <c r="AA59" s="9"/>
      <c r="AB59" s="9" t="n">
        <f aca="false">T59-P59-D59</f>
        <v>-64896475.443319</v>
      </c>
      <c r="AC59" s="50"/>
      <c r="AD59" s="9"/>
      <c r="AE59" s="9"/>
      <c r="AF59" s="9"/>
      <c r="AG59" s="9" t="n">
        <f aca="false">BF59/100*$AG$57</f>
        <v>5825901599.67538</v>
      </c>
      <c r="AH59" s="40" t="n">
        <f aca="false">(AG59-AG58)/AG58</f>
        <v>0.00740949516820216</v>
      </c>
      <c r="AI59" s="40"/>
      <c r="AJ59" s="40" t="n">
        <f aca="false">AB59/AG59</f>
        <v>-0.0111393016742568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workers_and_wage_central!C47</f>
        <v>12399156</v>
      </c>
      <c r="AX59" s="7"/>
      <c r="AY59" s="40" t="n">
        <f aca="false">(AW59-AW58)/AW58</f>
        <v>0.00231469617854445</v>
      </c>
      <c r="AZ59" s="39" t="n">
        <f aca="false">workers_and_wage_central!B47</f>
        <v>6634.9600501451</v>
      </c>
      <c r="BA59" s="40" t="n">
        <f aca="false">(AZ59-AZ58)/AZ58</f>
        <v>0.00508303331187547</v>
      </c>
      <c r="BB59" s="7"/>
      <c r="BC59" s="7"/>
      <c r="BD59" s="7"/>
      <c r="BE59" s="7"/>
      <c r="BF59" s="7" t="n">
        <f aca="false">BF58*(1+AY59)*(1+BA59)*(1-BE59)</f>
        <v>101.299139021867</v>
      </c>
      <c r="BG59" s="7"/>
      <c r="BH59" s="7" t="n">
        <f aca="false">BH58+1</f>
        <v>28</v>
      </c>
      <c r="BI59" s="40" t="n">
        <f aca="false">T66/AG66</f>
        <v>0.014583635401803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131667882.473733</v>
      </c>
      <c r="E60" s="9"/>
      <c r="F60" s="67" t="n">
        <f aca="false">'Central pensions'!I60</f>
        <v>23932196.2219528</v>
      </c>
      <c r="G60" s="9" t="n">
        <f aca="false">'Central pensions'!K60</f>
        <v>1428186.13877199</v>
      </c>
      <c r="H60" s="9" t="n">
        <f aca="false">'Central pensions'!V60</f>
        <v>7857458.75248807</v>
      </c>
      <c r="I60" s="67" t="n">
        <f aca="false">'Central pensions'!M60</f>
        <v>44170.7053228449</v>
      </c>
      <c r="J60" s="9" t="n">
        <f aca="false">'Central pensions'!W60</f>
        <v>243014.18822128</v>
      </c>
      <c r="K60" s="9"/>
      <c r="L60" s="67" t="n">
        <f aca="false">'Central pensions'!N60</f>
        <v>3985199.5159093</v>
      </c>
      <c r="M60" s="67"/>
      <c r="N60" s="67" t="n">
        <f aca="false">'Central pensions'!L60</f>
        <v>1035658.52945504</v>
      </c>
      <c r="O60" s="9"/>
      <c r="P60" s="9" t="n">
        <f aca="false">'Central pensions'!X60</f>
        <v>26377106.8932893</v>
      </c>
      <c r="Q60" s="67"/>
      <c r="R60" s="67" t="n">
        <f aca="false">'Central SIPA income'!G55</f>
        <v>22199164.4088754</v>
      </c>
      <c r="S60" s="67"/>
      <c r="T60" s="9" t="n">
        <f aca="false">'Central SIPA income'!J55</f>
        <v>84880429.1566531</v>
      </c>
      <c r="U60" s="9"/>
      <c r="V60" s="67" t="n">
        <f aca="false">'Central SIPA income'!F55</f>
        <v>110561.203488672</v>
      </c>
      <c r="W60" s="67"/>
      <c r="X60" s="67" t="n">
        <f aca="false">'Central SIPA income'!M55</f>
        <v>277697.867484088</v>
      </c>
      <c r="Y60" s="9"/>
      <c r="Z60" s="9" t="n">
        <f aca="false">R60+V60-N60-L60-F60</f>
        <v>-6643328.65495304</v>
      </c>
      <c r="AA60" s="9"/>
      <c r="AB60" s="9" t="n">
        <f aca="false">T60-P60-D60</f>
        <v>-73164560.2103693</v>
      </c>
      <c r="AC60" s="50"/>
      <c r="AD60" s="9"/>
      <c r="AE60" s="9"/>
      <c r="AF60" s="9"/>
      <c r="AG60" s="9" t="n">
        <f aca="false">BF60/100*$AG$57</f>
        <v>5850328975.73381</v>
      </c>
      <c r="AH60" s="40" t="n">
        <f aca="false">(AG60-AG59)/AG59</f>
        <v>0.00419289197397252</v>
      </c>
      <c r="AI60" s="40"/>
      <c r="AJ60" s="40" t="n">
        <f aca="false">AB60/AG60</f>
        <v>-0.0125060591487836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71" t="n">
        <f aca="false">workers_and_wage_central!C48</f>
        <v>12459205</v>
      </c>
      <c r="AY60" s="40" t="n">
        <f aca="false">(AW60-AW59)/AW59</f>
        <v>0.00484299092615659</v>
      </c>
      <c r="AZ60" s="39" t="n">
        <f aca="false">workers_and_wage_central!B48</f>
        <v>6630.66745855086</v>
      </c>
      <c r="BA60" s="40" t="n">
        <f aca="false">(AZ60-AZ59)/AZ59</f>
        <v>-0.000646965703154095</v>
      </c>
      <c r="BB60" s="7"/>
      <c r="BC60" s="7"/>
      <c r="BD60" s="7"/>
      <c r="BE60" s="7"/>
      <c r="BF60" s="7" t="n">
        <f aca="false">BF59*(1+AY60)*(1+BA60)*(1-BE60)</f>
        <v>101.723875368842</v>
      </c>
      <c r="BG60" s="7"/>
      <c r="BH60" s="0" t="n">
        <f aca="false">BH59+1</f>
        <v>29</v>
      </c>
      <c r="BI60" s="40" t="n">
        <f aca="false">T67/AG67</f>
        <v>0.0168097471582742</v>
      </c>
      <c r="BN60" s="0"/>
      <c r="BO60" s="0"/>
      <c r="BP60" s="0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136762060.589688</v>
      </c>
      <c r="E61" s="9"/>
      <c r="F61" s="67" t="n">
        <f aca="false">'Central pensions'!I61</f>
        <v>24858123.3954601</v>
      </c>
      <c r="G61" s="9" t="n">
        <f aca="false">'Central pensions'!K61</f>
        <v>1546966.44996627</v>
      </c>
      <c r="H61" s="9" t="n">
        <f aca="false">'Central pensions'!V61</f>
        <v>8510952.97882136</v>
      </c>
      <c r="I61" s="67" t="n">
        <f aca="false">'Central pensions'!M61</f>
        <v>47844.3231948332</v>
      </c>
      <c r="J61" s="9" t="n">
        <f aca="false">'Central pensions'!W61</f>
        <v>263225.349860456</v>
      </c>
      <c r="K61" s="9"/>
      <c r="L61" s="67" t="n">
        <f aca="false">'Central pensions'!N61</f>
        <v>4149693.46375718</v>
      </c>
      <c r="M61" s="67"/>
      <c r="N61" s="67" t="n">
        <f aca="false">'Central pensions'!L61</f>
        <v>1077413.61601296</v>
      </c>
      <c r="O61" s="9"/>
      <c r="P61" s="9" t="n">
        <f aca="false">'Central pensions'!X61</f>
        <v>27460390.9371427</v>
      </c>
      <c r="Q61" s="67"/>
      <c r="R61" s="67" t="n">
        <f aca="false">'Central SIPA income'!G56</f>
        <v>26158563.4296544</v>
      </c>
      <c r="S61" s="67"/>
      <c r="T61" s="9" t="n">
        <f aca="false">'Central SIPA income'!J56</f>
        <v>100019534.480446</v>
      </c>
      <c r="U61" s="9"/>
      <c r="V61" s="67" t="n">
        <f aca="false">'Central SIPA income'!F56</f>
        <v>105967.754241183</v>
      </c>
      <c r="W61" s="67"/>
      <c r="X61" s="67" t="n">
        <f aca="false">'Central SIPA income'!M56</f>
        <v>266160.447302561</v>
      </c>
      <c r="Y61" s="9"/>
      <c r="Z61" s="9" t="n">
        <f aca="false">R61+V61-N61-L61-F61</f>
        <v>-3820699.29133467</v>
      </c>
      <c r="AA61" s="9"/>
      <c r="AB61" s="9" t="n">
        <f aca="false">T61-P61-D61</f>
        <v>-64202917.0463846</v>
      </c>
      <c r="AC61" s="50"/>
      <c r="AD61" s="9"/>
      <c r="AE61" s="9"/>
      <c r="AF61" s="9"/>
      <c r="AG61" s="9" t="n">
        <f aca="false">BF61/100*$AG$57</f>
        <v>5945851296.05447</v>
      </c>
      <c r="AH61" s="40" t="n">
        <f aca="false">(AG61-AG60)/AG60</f>
        <v>0.0163276835741842</v>
      </c>
      <c r="AI61" s="40" t="n">
        <f aca="false">(AG61-AG57)/AG57</f>
        <v>0.0338479061780394</v>
      </c>
      <c r="AJ61" s="40" t="n">
        <f aca="false">AB61/AG61</f>
        <v>-0.0107979352071903</v>
      </c>
      <c r="AK61" s="73"/>
      <c r="AL61" s="7"/>
      <c r="AM61" s="7"/>
      <c r="AN61" s="7"/>
      <c r="AO61" s="7"/>
      <c r="AP61" s="7"/>
      <c r="AQ61" s="7"/>
      <c r="AR61" s="7"/>
      <c r="AS61" s="7"/>
      <c r="AT61" s="7"/>
      <c r="AW61" s="71" t="n">
        <f aca="false">workers_and_wage_central!C49</f>
        <v>12561361</v>
      </c>
      <c r="AY61" s="40" t="n">
        <f aca="false">(AW61-AW60)/AW60</f>
        <v>0.00819923903651958</v>
      </c>
      <c r="AZ61" s="39" t="n">
        <f aca="false">workers_and_wage_central!B49</f>
        <v>6684.12615064037</v>
      </c>
      <c r="BA61" s="40" t="n">
        <f aca="false">(AZ61-AZ60)/AZ60</f>
        <v>0.0080623394890008</v>
      </c>
      <c r="BB61" s="7"/>
      <c r="BC61" s="7"/>
      <c r="BD61" s="7"/>
      <c r="BE61" s="7"/>
      <c r="BF61" s="7" t="n">
        <f aca="false">BF60*(1+AY61)*(1+BA61)*(1-BE61)</f>
        <v>103.384790617804</v>
      </c>
      <c r="BG61" s="73" t="e">
        <f aca="false">(BB61-BB57)/BB57</f>
        <v>#DIV/0!</v>
      </c>
      <c r="BH61" s="0" t="n">
        <f aca="false">BH60+1</f>
        <v>30</v>
      </c>
      <c r="BI61" s="40" t="n">
        <f aca="false">T68/AG68</f>
        <v>0.0146262662004992</v>
      </c>
      <c r="BN61" s="0"/>
      <c r="BO61" s="0"/>
      <c r="BP61" s="0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134141812.597675</v>
      </c>
      <c r="E62" s="6"/>
      <c r="F62" s="8" t="n">
        <f aca="false">'Central pensions'!I62</f>
        <v>24381862.3064468</v>
      </c>
      <c r="G62" s="6" t="n">
        <f aca="false">'Central pensions'!K62</f>
        <v>1607906.77741606</v>
      </c>
      <c r="H62" s="6" t="n">
        <f aca="false">'Central pensions'!V62</f>
        <v>8846228.68014669</v>
      </c>
      <c r="I62" s="8" t="n">
        <f aca="false">'Central pensions'!M62</f>
        <v>49729.0755901877</v>
      </c>
      <c r="J62" s="6" t="n">
        <f aca="false">'Central pensions'!W62</f>
        <v>273594.701447837</v>
      </c>
      <c r="K62" s="6"/>
      <c r="L62" s="8" t="n">
        <f aca="false">'Central pensions'!N62</f>
        <v>4865437.2563578</v>
      </c>
      <c r="M62" s="8"/>
      <c r="N62" s="8" t="n">
        <f aca="false">'Central pensions'!L62</f>
        <v>1058919.92206741</v>
      </c>
      <c r="O62" s="6"/>
      <c r="P62" s="6" t="n">
        <f aca="false">'Central pensions'!X62</f>
        <v>31072642.0318836</v>
      </c>
      <c r="Q62" s="8"/>
      <c r="R62" s="8" t="n">
        <f aca="false">'Central SIPA income'!G57</f>
        <v>22939495.2562033</v>
      </c>
      <c r="S62" s="8"/>
      <c r="T62" s="6" t="n">
        <f aca="false">'Central SIPA income'!J57</f>
        <v>87711148.3171444</v>
      </c>
      <c r="U62" s="6"/>
      <c r="V62" s="8" t="n">
        <f aca="false">'Central SIPA income'!F57</f>
        <v>109332.253770373</v>
      </c>
      <c r="W62" s="8"/>
      <c r="X62" s="8" t="n">
        <f aca="false">'Central SIPA income'!M57</f>
        <v>274611.100107756</v>
      </c>
      <c r="Y62" s="6"/>
      <c r="Z62" s="6" t="n">
        <f aca="false">R62+V62-N62-L62-F62</f>
        <v>-7257391.97489829</v>
      </c>
      <c r="AA62" s="6"/>
      <c r="AB62" s="6" t="n">
        <f aca="false">T62-P62-D62</f>
        <v>-77503306.3124142</v>
      </c>
      <c r="AC62" s="50"/>
      <c r="AD62" s="6"/>
      <c r="AE62" s="6"/>
      <c r="AF62" s="6"/>
      <c r="AG62" s="6" t="n">
        <f aca="false">BF62/100*$AG$57</f>
        <v>5998194196.72662</v>
      </c>
      <c r="AH62" s="61" t="n">
        <f aca="false">(AG62-AG61)/AG61</f>
        <v>0.00880326433775483</v>
      </c>
      <c r="AI62" s="61"/>
      <c r="AJ62" s="61" t="n">
        <f aca="false">AB62/AG62</f>
        <v>-0.0129211065481524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0.00901568806760943</v>
      </c>
      <c r="AV62" s="5"/>
      <c r="AW62" s="65" t="n">
        <f aca="false">workers_and_wage_central!C50</f>
        <v>12575255</v>
      </c>
      <c r="AX62" s="5"/>
      <c r="AY62" s="61" t="n">
        <f aca="false">(AW62-AW61)/AW61</f>
        <v>0.00110609033527498</v>
      </c>
      <c r="AZ62" s="66" t="n">
        <f aca="false">workers_and_wage_central!B50</f>
        <v>6735.51818844005</v>
      </c>
      <c r="BA62" s="61" t="n">
        <f aca="false">(AZ62-AZ61)/AZ61</f>
        <v>0.00768866963930059</v>
      </c>
      <c r="BB62" s="5"/>
      <c r="BC62" s="5"/>
      <c r="BD62" s="5"/>
      <c r="BE62" s="5"/>
      <c r="BF62" s="5" t="n">
        <f aca="false">BF61*(1+AY62)*(1+BA62)*(1-BE62)</f>
        <v>104.294914258116</v>
      </c>
      <c r="BG62" s="5"/>
      <c r="BH62" s="5" t="n">
        <f aca="false">BH61+1</f>
        <v>31</v>
      </c>
      <c r="BI62" s="61" t="n">
        <f aca="false">T69/AG69</f>
        <v>0.0168752487362475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139965222.120352</v>
      </c>
      <c r="E63" s="9"/>
      <c r="F63" s="67" t="n">
        <f aca="false">'Central pensions'!I63</f>
        <v>25440335.9202022</v>
      </c>
      <c r="G63" s="9" t="n">
        <f aca="false">'Central pensions'!K63</f>
        <v>1792845.37741953</v>
      </c>
      <c r="H63" s="9" t="n">
        <f aca="false">'Central pensions'!V63</f>
        <v>9863706.29165719</v>
      </c>
      <c r="I63" s="67" t="n">
        <f aca="false">'Central pensions'!M63</f>
        <v>55448.8261057586</v>
      </c>
      <c r="J63" s="9" t="n">
        <f aca="false">'Central pensions'!W63</f>
        <v>305063.081185273</v>
      </c>
      <c r="K63" s="9"/>
      <c r="L63" s="67" t="n">
        <f aca="false">'Central pensions'!N63</f>
        <v>4227173.62106448</v>
      </c>
      <c r="M63" s="67"/>
      <c r="N63" s="67" t="n">
        <f aca="false">'Central pensions'!L63</f>
        <v>1106579.84937936</v>
      </c>
      <c r="O63" s="9"/>
      <c r="P63" s="9" t="n">
        <f aca="false">'Central pensions'!X63</f>
        <v>28022899.8522873</v>
      </c>
      <c r="Q63" s="67"/>
      <c r="R63" s="67" t="n">
        <f aca="false">'Central SIPA income'!G58</f>
        <v>26636620.7849944</v>
      </c>
      <c r="S63" s="67"/>
      <c r="T63" s="9" t="n">
        <f aca="false">'Central SIPA income'!J58</f>
        <v>101847428.212632</v>
      </c>
      <c r="U63" s="9"/>
      <c r="V63" s="67" t="n">
        <f aca="false">'Central SIPA income'!F58</f>
        <v>108401.15239224</v>
      </c>
      <c r="W63" s="67"/>
      <c r="X63" s="67" t="n">
        <f aca="false">'Central SIPA income'!M58</f>
        <v>272272.441889862</v>
      </c>
      <c r="Y63" s="9"/>
      <c r="Z63" s="9" t="n">
        <f aca="false">R63+V63-N63-L63-F63</f>
        <v>-4029067.45325941</v>
      </c>
      <c r="AA63" s="9"/>
      <c r="AB63" s="9" t="n">
        <f aca="false">T63-P63-D63</f>
        <v>-66140693.7600076</v>
      </c>
      <c r="AC63" s="50"/>
      <c r="AD63" s="9"/>
      <c r="AE63" s="9"/>
      <c r="AF63" s="9"/>
      <c r="AG63" s="9" t="n">
        <f aca="false">BF63/100*$AG$57</f>
        <v>6039221469.26566</v>
      </c>
      <c r="AH63" s="40" t="n">
        <f aca="false">(AG63-AG62)/AG62</f>
        <v>0.00683993735338304</v>
      </c>
      <c r="AI63" s="40"/>
      <c r="AJ63" s="40" t="n">
        <f aca="false">AB63/AG63</f>
        <v>-0.0109518576353932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workers_and_wage_central!C51</f>
        <v>12598872</v>
      </c>
      <c r="AX63" s="7"/>
      <c r="AY63" s="40" t="n">
        <f aca="false">(AW63-AW62)/AW62</f>
        <v>0.00187805336750627</v>
      </c>
      <c r="AZ63" s="39" t="n">
        <f aca="false">workers_and_wage_central!B51</f>
        <v>6768.87639977473</v>
      </c>
      <c r="BA63" s="40" t="n">
        <f aca="false">(AZ63-AZ62)/AZ62</f>
        <v>0.0049525827711257</v>
      </c>
      <c r="BB63" s="7"/>
      <c r="BC63" s="7"/>
      <c r="BD63" s="7"/>
      <c r="BE63" s="7"/>
      <c r="BF63" s="7" t="n">
        <f aca="false">BF62*(1+AY63)*(1+BA63)*(1-BE63)</f>
        <v>105.008284937918</v>
      </c>
      <c r="BG63" s="7"/>
      <c r="BH63" s="7" t="n">
        <f aca="false">BH62+1</f>
        <v>32</v>
      </c>
      <c r="BI63" s="40" t="n">
        <f aca="false">T70/AG70</f>
        <v>0.0146777544288148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137556499.529185</v>
      </c>
      <c r="E64" s="9"/>
      <c r="F64" s="67" t="n">
        <f aca="false">'Central pensions'!I64</f>
        <v>25002522.0766663</v>
      </c>
      <c r="G64" s="9" t="n">
        <f aca="false">'Central pensions'!K64</f>
        <v>1838878.35000543</v>
      </c>
      <c r="H64" s="9" t="n">
        <f aca="false">'Central pensions'!V64</f>
        <v>10116966.1249021</v>
      </c>
      <c r="I64" s="67" t="n">
        <f aca="false">'Central pensions'!M64</f>
        <v>56872.5262888279</v>
      </c>
      <c r="J64" s="9" t="n">
        <f aca="false">'Central pensions'!W64</f>
        <v>312895.859533056</v>
      </c>
      <c r="K64" s="9"/>
      <c r="L64" s="67" t="n">
        <f aca="false">'Central pensions'!N64</f>
        <v>4097908.65833253</v>
      </c>
      <c r="M64" s="67"/>
      <c r="N64" s="67" t="n">
        <f aca="false">'Central pensions'!L64</f>
        <v>1089728.31549946</v>
      </c>
      <c r="O64" s="9"/>
      <c r="P64" s="9" t="n">
        <f aca="false">'Central pensions'!X64</f>
        <v>27259431.1787706</v>
      </c>
      <c r="Q64" s="67"/>
      <c r="R64" s="67" t="n">
        <f aca="false">'Central SIPA income'!G59</f>
        <v>23326111.6603705</v>
      </c>
      <c r="S64" s="67"/>
      <c r="T64" s="9" t="n">
        <f aca="false">'Central SIPA income'!J59</f>
        <v>89189409.6471785</v>
      </c>
      <c r="U64" s="9"/>
      <c r="V64" s="67" t="n">
        <f aca="false">'Central SIPA income'!F59</f>
        <v>113658.254995534</v>
      </c>
      <c r="W64" s="67"/>
      <c r="X64" s="67" t="n">
        <f aca="false">'Central SIPA income'!M59</f>
        <v>285476.767964599</v>
      </c>
      <c r="Y64" s="9"/>
      <c r="Z64" s="9" t="n">
        <f aca="false">R64+V64-N64-L64-F64</f>
        <v>-6750389.13513226</v>
      </c>
      <c r="AA64" s="9"/>
      <c r="AB64" s="9" t="n">
        <f aca="false">T64-P64-D64</f>
        <v>-75626521.060777</v>
      </c>
      <c r="AC64" s="50"/>
      <c r="AD64" s="9"/>
      <c r="AE64" s="9"/>
      <c r="AF64" s="9"/>
      <c r="AG64" s="9" t="n">
        <f aca="false">BF64/100*$AG$57</f>
        <v>6110600676.41408</v>
      </c>
      <c r="AH64" s="40" t="n">
        <f aca="false">(AG64-AG63)/AG63</f>
        <v>0.0118192729827314</v>
      </c>
      <c r="AI64" s="40"/>
      <c r="AJ64" s="40" t="n">
        <f aca="false">AB64/AG64</f>
        <v>-0.0123762826382491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71" t="n">
        <f aca="false">workers_and_wage_central!C52</f>
        <v>12693880</v>
      </c>
      <c r="AY64" s="40" t="n">
        <f aca="false">(AW64-AW63)/AW63</f>
        <v>0.00754099255869891</v>
      </c>
      <c r="AZ64" s="39" t="n">
        <f aca="false">workers_and_wage_central!B52</f>
        <v>6797.61880490537</v>
      </c>
      <c r="BA64" s="40" t="n">
        <f aca="false">(AZ64-AZ63)/AZ63</f>
        <v>0.00424625941339379</v>
      </c>
      <c r="BB64" s="7"/>
      <c r="BC64" s="7"/>
      <c r="BD64" s="7"/>
      <c r="BE64" s="7"/>
      <c r="BF64" s="7" t="n">
        <f aca="false">BF63*(1+AY64)*(1+BA64)*(1-BE64)</f>
        <v>106.249406523048</v>
      </c>
      <c r="BG64" s="7"/>
      <c r="BH64" s="0" t="n">
        <f aca="false">BH63+1</f>
        <v>33</v>
      </c>
      <c r="BI64" s="40" t="n">
        <f aca="false">T71/AG71</f>
        <v>0.0169381969660899</v>
      </c>
      <c r="BN64" s="0"/>
      <c r="BO64" s="0"/>
      <c r="BP64" s="0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141944748.672273</v>
      </c>
      <c r="E65" s="9"/>
      <c r="F65" s="67" t="n">
        <f aca="false">'Central pensions'!I65</f>
        <v>25800138.3031151</v>
      </c>
      <c r="G65" s="9" t="n">
        <f aca="false">'Central pensions'!K65</f>
        <v>1997394.57359272</v>
      </c>
      <c r="H65" s="9" t="n">
        <f aca="false">'Central pensions'!V65</f>
        <v>10989075.6172322</v>
      </c>
      <c r="I65" s="67" t="n">
        <f aca="false">'Central pensions'!M65</f>
        <v>61775.08990493</v>
      </c>
      <c r="J65" s="9" t="n">
        <f aca="false">'Central pensions'!W65</f>
        <v>339868.318058731</v>
      </c>
      <c r="K65" s="9"/>
      <c r="L65" s="67" t="n">
        <f aca="false">'Central pensions'!N65</f>
        <v>4304110.30027476</v>
      </c>
      <c r="M65" s="67"/>
      <c r="N65" s="67" t="n">
        <f aca="false">'Central pensions'!L65</f>
        <v>1125978.26559594</v>
      </c>
      <c r="O65" s="9"/>
      <c r="P65" s="9" t="n">
        <f aca="false">'Central pensions'!X65</f>
        <v>28528849.0090167</v>
      </c>
      <c r="Q65" s="67"/>
      <c r="R65" s="67" t="n">
        <f aca="false">'Central SIPA income'!G60</f>
        <v>27020804.1167915</v>
      </c>
      <c r="S65" s="67"/>
      <c r="T65" s="9" t="n">
        <f aca="false">'Central SIPA income'!J60</f>
        <v>103316386.47958</v>
      </c>
      <c r="U65" s="9"/>
      <c r="V65" s="67" t="n">
        <f aca="false">'Central SIPA income'!F60</f>
        <v>113414.460072616</v>
      </c>
      <c r="W65" s="67"/>
      <c r="X65" s="67" t="n">
        <f aca="false">'Central SIPA income'!M60</f>
        <v>284864.425406256</v>
      </c>
      <c r="Y65" s="9"/>
      <c r="Z65" s="9" t="n">
        <f aca="false">R65+V65-N65-L65-F65</f>
        <v>-4096008.29212171</v>
      </c>
      <c r="AA65" s="9"/>
      <c r="AB65" s="9" t="n">
        <f aca="false">T65-P65-D65</f>
        <v>-67157211.2017095</v>
      </c>
      <c r="AC65" s="50"/>
      <c r="AD65" s="9"/>
      <c r="AE65" s="9"/>
      <c r="AF65" s="9"/>
      <c r="AG65" s="9" t="n">
        <f aca="false">BF65/100*$AG$57</f>
        <v>6163153538.51302</v>
      </c>
      <c r="AH65" s="40" t="n">
        <f aca="false">(AG65-AG64)/AG64</f>
        <v>0.00860027759656843</v>
      </c>
      <c r="AI65" s="40" t="n">
        <f aca="false">(AG65-AG61)/AG61</f>
        <v>0.0365468679989937</v>
      </c>
      <c r="AJ65" s="40" t="n">
        <f aca="false">AB65/AG65</f>
        <v>-0.0108965663084734</v>
      </c>
      <c r="AK65" s="73"/>
      <c r="AL65" s="7"/>
      <c r="AM65" s="7"/>
      <c r="AN65" s="7"/>
      <c r="AO65" s="7"/>
      <c r="AP65" s="7"/>
      <c r="AQ65" s="7"/>
      <c r="AR65" s="7"/>
      <c r="AS65" s="7"/>
      <c r="AT65" s="7"/>
      <c r="AW65" s="71" t="n">
        <f aca="false">workers_and_wage_central!C53</f>
        <v>12731650</v>
      </c>
      <c r="AY65" s="40" t="n">
        <f aca="false">(AW65-AW64)/AW64</f>
        <v>0.00297544958672998</v>
      </c>
      <c r="AZ65" s="39" t="n">
        <f aca="false">workers_and_wage_central!B53</f>
        <v>6835.74081145078</v>
      </c>
      <c r="BA65" s="40" t="n">
        <f aca="false">(AZ65-AZ64)/AZ64</f>
        <v>0.0056081412682196</v>
      </c>
      <c r="BB65" s="7"/>
      <c r="BC65" s="7"/>
      <c r="BD65" s="7"/>
      <c r="BE65" s="7"/>
      <c r="BF65" s="7" t="n">
        <f aca="false">BF64*(1+AY65)*(1+BA65)*(1-BE65)</f>
        <v>107.163180913616</v>
      </c>
      <c r="BG65" s="73" t="e">
        <f aca="false">(BB65-BB61)/BB61</f>
        <v>#DIV/0!</v>
      </c>
      <c r="BH65" s="0" t="n">
        <f aca="false">BH64+1</f>
        <v>34</v>
      </c>
      <c r="BI65" s="40" t="n">
        <f aca="false">T72/AG72</f>
        <v>0.0147716316584503</v>
      </c>
      <c r="BN65" s="0"/>
      <c r="BO65" s="0"/>
      <c r="BP65" s="0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139655726.905204</v>
      </c>
      <c r="E66" s="6"/>
      <c r="F66" s="8" t="n">
        <f aca="false">'Central pensions'!I66</f>
        <v>25384081.5012845</v>
      </c>
      <c r="G66" s="6" t="n">
        <f aca="false">'Central pensions'!K66</f>
        <v>2026746.93025549</v>
      </c>
      <c r="H66" s="6" t="n">
        <f aca="false">'Central pensions'!V66</f>
        <v>11150563.6232454</v>
      </c>
      <c r="I66" s="8" t="n">
        <f aca="false">'Central pensions'!M66</f>
        <v>62682.8947501702</v>
      </c>
      <c r="J66" s="6" t="n">
        <f aca="false">'Central pensions'!W66</f>
        <v>344862.792471511</v>
      </c>
      <c r="K66" s="6"/>
      <c r="L66" s="8" t="n">
        <f aca="false">'Central pensions'!N66</f>
        <v>5049997.23990416</v>
      </c>
      <c r="M66" s="8"/>
      <c r="N66" s="8" t="n">
        <f aca="false">'Central pensions'!L66</f>
        <v>1109761.74816633</v>
      </c>
      <c r="O66" s="6"/>
      <c r="P66" s="6" t="n">
        <f aca="false">'Central pensions'!X66</f>
        <v>32310041.3902994</v>
      </c>
      <c r="Q66" s="8"/>
      <c r="R66" s="8" t="n">
        <f aca="false">'Central SIPA income'!G61</f>
        <v>23662938.3170136</v>
      </c>
      <c r="S66" s="8"/>
      <c r="T66" s="6" t="n">
        <f aca="false">'Central SIPA income'!J61</f>
        <v>90477295.5621923</v>
      </c>
      <c r="U66" s="6"/>
      <c r="V66" s="8" t="n">
        <f aca="false">'Central SIPA income'!F61</f>
        <v>117730.461142556</v>
      </c>
      <c r="W66" s="8"/>
      <c r="X66" s="8" t="n">
        <f aca="false">'Central SIPA income'!M61</f>
        <v>295704.97575631</v>
      </c>
      <c r="Y66" s="6"/>
      <c r="Z66" s="6" t="n">
        <f aca="false">R66+V66-N66-L66-F66</f>
        <v>-7763171.71119889</v>
      </c>
      <c r="AA66" s="6"/>
      <c r="AB66" s="6" t="n">
        <f aca="false">T66-P66-D66</f>
        <v>-81488472.7333109</v>
      </c>
      <c r="AC66" s="50"/>
      <c r="AD66" s="6"/>
      <c r="AE66" s="6"/>
      <c r="AF66" s="6"/>
      <c r="AG66" s="6" t="n">
        <f aca="false">BF66/100*$AG$57</f>
        <v>6204028904.2749</v>
      </c>
      <c r="AH66" s="61" t="n">
        <f aca="false">(AG66-AG65)/AG65</f>
        <v>0.00663221604109818</v>
      </c>
      <c r="AI66" s="61"/>
      <c r="AJ66" s="61" t="n">
        <f aca="false">AB66/AG66</f>
        <v>-0.0131347667766604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0.00665157353314758</v>
      </c>
      <c r="AV66" s="5"/>
      <c r="AW66" s="65" t="n">
        <f aca="false">workers_and_wage_central!C54</f>
        <v>12799974</v>
      </c>
      <c r="AX66" s="5"/>
      <c r="AY66" s="61" t="n">
        <f aca="false">(AW66-AW65)/AW65</f>
        <v>0.00536646860383375</v>
      </c>
      <c r="AZ66" s="66" t="n">
        <f aca="false">workers_and_wage_central!B54</f>
        <v>6844.34694830147</v>
      </c>
      <c r="BA66" s="61" t="n">
        <f aca="false">(AZ66-AZ65)/AZ65</f>
        <v>0.00125899110104799</v>
      </c>
      <c r="BB66" s="5"/>
      <c r="BC66" s="5"/>
      <c r="BD66" s="5"/>
      <c r="BE66" s="5"/>
      <c r="BF66" s="5" t="n">
        <f aca="false">BF65*(1+AY66)*(1+BA66)*(1-BE66)</f>
        <v>107.873910281087</v>
      </c>
      <c r="BG66" s="5"/>
      <c r="BH66" s="5" t="n">
        <f aca="false">BH65+1</f>
        <v>35</v>
      </c>
      <c r="BI66" s="61" t="n">
        <f aca="false">T73/AG73</f>
        <v>0.0170305026537966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143260608.749249</v>
      </c>
      <c r="E67" s="9"/>
      <c r="F67" s="67" t="n">
        <f aca="false">'Central pensions'!I67</f>
        <v>26039311.4482372</v>
      </c>
      <c r="G67" s="9" t="n">
        <f aca="false">'Central pensions'!K67</f>
        <v>2215290.59689207</v>
      </c>
      <c r="H67" s="9" t="n">
        <f aca="false">'Central pensions'!V67</f>
        <v>12187875.2477047</v>
      </c>
      <c r="I67" s="67" t="n">
        <f aca="false">'Central pensions'!M67</f>
        <v>68514.1421719198</v>
      </c>
      <c r="J67" s="9" t="n">
        <f aca="false">'Central pensions'!W67</f>
        <v>376944.595289837</v>
      </c>
      <c r="K67" s="9"/>
      <c r="L67" s="67" t="n">
        <f aca="false">'Central pensions'!N67</f>
        <v>4358764.35878279</v>
      </c>
      <c r="M67" s="67"/>
      <c r="N67" s="67" t="n">
        <f aca="false">'Central pensions'!L67</f>
        <v>1140538.39363465</v>
      </c>
      <c r="O67" s="9"/>
      <c r="P67" s="9" t="n">
        <f aca="false">'Central pensions'!X67</f>
        <v>28892554.706966</v>
      </c>
      <c r="Q67" s="67"/>
      <c r="R67" s="67" t="n">
        <f aca="false">'Central SIPA income'!G62</f>
        <v>27347618.6854423</v>
      </c>
      <c r="S67" s="67"/>
      <c r="T67" s="9" t="n">
        <f aca="false">'Central SIPA income'!J62</f>
        <v>104565990.308391</v>
      </c>
      <c r="U67" s="9"/>
      <c r="V67" s="67" t="n">
        <f aca="false">'Central SIPA income'!F62</f>
        <v>120143.479618584</v>
      </c>
      <c r="W67" s="67"/>
      <c r="X67" s="67" t="n">
        <f aca="false">'Central SIPA income'!M62</f>
        <v>301765.782475561</v>
      </c>
      <c r="Y67" s="9"/>
      <c r="Z67" s="9" t="n">
        <f aca="false">R67+V67-N67-L67-F67</f>
        <v>-4070852.0355938</v>
      </c>
      <c r="AA67" s="9"/>
      <c r="AB67" s="9" t="n">
        <f aca="false">T67-P67-D67</f>
        <v>-67587173.1478237</v>
      </c>
      <c r="AC67" s="50"/>
      <c r="AD67" s="9"/>
      <c r="AE67" s="9"/>
      <c r="AF67" s="9"/>
      <c r="AG67" s="9" t="n">
        <f aca="false">BF67/100*$AG$57</f>
        <v>6220556997.30859</v>
      </c>
      <c r="AH67" s="40" t="n">
        <f aca="false">(AG67-AG66)/AG66</f>
        <v>0.00266409026919708</v>
      </c>
      <c r="AI67" s="40"/>
      <c r="AJ67" s="40" t="n">
        <f aca="false">AB67/AG67</f>
        <v>-0.0108651320415626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workers_and_wage_central!C55</f>
        <v>12814204</v>
      </c>
      <c r="AX67" s="7"/>
      <c r="AY67" s="40" t="n">
        <f aca="false">(AW67-AW66)/AW66</f>
        <v>0.0011117210081833</v>
      </c>
      <c r="AZ67" s="39" t="n">
        <f aca="false">workers_and_wage_central!B55</f>
        <v>6854.96010324841</v>
      </c>
      <c r="BA67" s="40" t="n">
        <f aca="false">(AZ67-AZ66)/AZ66</f>
        <v>0.00155064537597335</v>
      </c>
      <c r="BB67" s="7"/>
      <c r="BC67" s="7"/>
      <c r="BD67" s="7"/>
      <c r="BE67" s="7"/>
      <c r="BF67" s="7" t="n">
        <f aca="false">BF66*(1+AY67)*(1+BA67)*(1-BE67)</f>
        <v>108.161296115767</v>
      </c>
      <c r="BG67" s="7"/>
      <c r="BH67" s="7" t="n">
        <f aca="false">BH66+1</f>
        <v>36</v>
      </c>
      <c r="BI67" s="40" t="n">
        <f aca="false">T74/AG74</f>
        <v>0.0148144403203221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140956699.445229</v>
      </c>
      <c r="E68" s="9"/>
      <c r="F68" s="67" t="n">
        <f aca="false">'Central pensions'!I68</f>
        <v>25620548.6603388</v>
      </c>
      <c r="G68" s="9" t="n">
        <f aca="false">'Central pensions'!K68</f>
        <v>2254729.75718011</v>
      </c>
      <c r="H68" s="9" t="n">
        <f aca="false">'Central pensions'!V68</f>
        <v>12404857.871176</v>
      </c>
      <c r="I68" s="67" t="n">
        <f aca="false">'Central pensions'!M68</f>
        <v>69733.9100158801</v>
      </c>
      <c r="J68" s="9" t="n">
        <f aca="false">'Central pensions'!W68</f>
        <v>383655.39807761</v>
      </c>
      <c r="K68" s="9"/>
      <c r="L68" s="67" t="n">
        <f aca="false">'Central pensions'!N68</f>
        <v>4267846.1648941</v>
      </c>
      <c r="M68" s="67"/>
      <c r="N68" s="67" t="n">
        <f aca="false">'Central pensions'!L68</f>
        <v>1123776.02913591</v>
      </c>
      <c r="O68" s="9"/>
      <c r="P68" s="9" t="n">
        <f aca="false">'Central pensions'!X68</f>
        <v>28328558.1828956</v>
      </c>
      <c r="Q68" s="67"/>
      <c r="R68" s="67" t="n">
        <f aca="false">'Central SIPA income'!G63</f>
        <v>24049838.5499992</v>
      </c>
      <c r="S68" s="67"/>
      <c r="T68" s="9" t="n">
        <f aca="false">'Central SIPA income'!J63</f>
        <v>91956642.1363139</v>
      </c>
      <c r="U68" s="9"/>
      <c r="V68" s="67" t="n">
        <f aca="false">'Central SIPA income'!F63</f>
        <v>122157.417112938</v>
      </c>
      <c r="W68" s="67"/>
      <c r="X68" s="67" t="n">
        <f aca="false">'Central SIPA income'!M63</f>
        <v>306824.212827088</v>
      </c>
      <c r="Y68" s="9"/>
      <c r="Z68" s="9" t="n">
        <f aca="false">R68+V68-N68-L68-F68</f>
        <v>-6840174.88725665</v>
      </c>
      <c r="AA68" s="9"/>
      <c r="AB68" s="9" t="n">
        <f aca="false">T68-P68-D68</f>
        <v>-77328615.4918109</v>
      </c>
      <c r="AC68" s="50"/>
      <c r="AD68" s="9"/>
      <c r="AE68" s="9"/>
      <c r="AF68" s="9"/>
      <c r="AG68" s="9" t="n">
        <f aca="false">BF68/100*$AG$57</f>
        <v>6287089327.90894</v>
      </c>
      <c r="AH68" s="40" t="n">
        <f aca="false">(AG68-AG67)/AG67</f>
        <v>0.0106955583927823</v>
      </c>
      <c r="AI68" s="40"/>
      <c r="AJ68" s="40" t="n">
        <f aca="false">AB68/AG68</f>
        <v>-0.0122995891196491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71" t="n">
        <f aca="false">workers_and_wage_central!C56</f>
        <v>12939776</v>
      </c>
      <c r="AY68" s="40" t="n">
        <f aca="false">(AW68-AW67)/AW67</f>
        <v>0.00979943818593804</v>
      </c>
      <c r="AZ68" s="39" t="n">
        <f aca="false">workers_and_wage_central!B56</f>
        <v>6861.04335902509</v>
      </c>
      <c r="BA68" s="40" t="n">
        <f aca="false">(AZ68-AZ67)/AZ67</f>
        <v>0.000887423950694652</v>
      </c>
      <c r="BB68" s="7"/>
      <c r="BC68" s="7"/>
      <c r="BD68" s="7"/>
      <c r="BE68" s="7"/>
      <c r="BF68" s="7" t="n">
        <f aca="false">BF67*(1+AY68)*(1+BA68)*(1-BE68)</f>
        <v>109.318141574212</v>
      </c>
      <c r="BG68" s="7"/>
      <c r="BH68" s="0" t="n">
        <f aca="false">BH67+1</f>
        <v>37</v>
      </c>
      <c r="BI68" s="40" t="n">
        <f aca="false">T75/AG75</f>
        <v>0.0170671471639436</v>
      </c>
      <c r="BN68" s="0"/>
      <c r="BO68" s="0"/>
      <c r="BP68" s="0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145051487.175848</v>
      </c>
      <c r="E69" s="9"/>
      <c r="F69" s="67" t="n">
        <f aca="false">'Central pensions'!I69</f>
        <v>26364824.8013025</v>
      </c>
      <c r="G69" s="9" t="n">
        <f aca="false">'Central pensions'!K69</f>
        <v>2437904.22728209</v>
      </c>
      <c r="H69" s="9" t="n">
        <f aca="false">'Central pensions'!V69</f>
        <v>13412629.760471</v>
      </c>
      <c r="I69" s="67" t="n">
        <f aca="false">'Central pensions'!M69</f>
        <v>75399.099812848</v>
      </c>
      <c r="J69" s="9" t="n">
        <f aca="false">'Central pensions'!W69</f>
        <v>414823.600839308</v>
      </c>
      <c r="K69" s="9"/>
      <c r="L69" s="67" t="n">
        <f aca="false">'Central pensions'!N69</f>
        <v>4340880.5918388</v>
      </c>
      <c r="M69" s="67"/>
      <c r="N69" s="67" t="n">
        <f aca="false">'Central pensions'!L69</f>
        <v>1159842.64101572</v>
      </c>
      <c r="O69" s="9"/>
      <c r="P69" s="9" t="n">
        <f aca="false">'Central pensions'!X69</f>
        <v>28905962.0286946</v>
      </c>
      <c r="Q69" s="67"/>
      <c r="R69" s="67" t="n">
        <f aca="false">'Central SIPA income'!G64</f>
        <v>27931356.3959899</v>
      </c>
      <c r="S69" s="67"/>
      <c r="T69" s="9" t="n">
        <f aca="false">'Central SIPA income'!J64</f>
        <v>106797962.038209</v>
      </c>
      <c r="U69" s="9"/>
      <c r="V69" s="67" t="n">
        <f aca="false">'Central SIPA income'!F64</f>
        <v>118234.34508839</v>
      </c>
      <c r="W69" s="67"/>
      <c r="X69" s="67" t="n">
        <f aca="false">'Central SIPA income'!M64</f>
        <v>296970.586954472</v>
      </c>
      <c r="Y69" s="9"/>
      <c r="Z69" s="9" t="n">
        <f aca="false">R69+V69-N69-L69-F69</f>
        <v>-3815957.2930788</v>
      </c>
      <c r="AA69" s="9"/>
      <c r="AB69" s="9" t="n">
        <f aca="false">T69-P69-D69</f>
        <v>-67159487.1663332</v>
      </c>
      <c r="AC69" s="50"/>
      <c r="AD69" s="9"/>
      <c r="AE69" s="9"/>
      <c r="AF69" s="9"/>
      <c r="AG69" s="9" t="n">
        <f aca="false">BF69/100*$AG$57</f>
        <v>6328674836.58543</v>
      </c>
      <c r="AH69" s="40" t="n">
        <f aca="false">(AG69-AG68)/AG68</f>
        <v>0.00661442942951276</v>
      </c>
      <c r="AI69" s="40" t="n">
        <f aca="false">(AG69-AG65)/AG65</f>
        <v>0.0268565916844495</v>
      </c>
      <c r="AJ69" s="40" t="n">
        <f aca="false">AB69/AG69</f>
        <v>-0.0106119351839805</v>
      </c>
      <c r="AK69" s="73"/>
      <c r="AL69" s="7"/>
      <c r="AM69" s="7"/>
      <c r="AN69" s="7"/>
      <c r="AO69" s="7"/>
      <c r="AP69" s="7"/>
      <c r="AQ69" s="7"/>
      <c r="AR69" s="7"/>
      <c r="AS69" s="7"/>
      <c r="AT69" s="7"/>
      <c r="AW69" s="71" t="n">
        <f aca="false">workers_and_wage_central!C57</f>
        <v>12940742</v>
      </c>
      <c r="AY69" s="40" t="n">
        <f aca="false">(AW69-AW68)/AW68</f>
        <v>7.4653533415107E-005</v>
      </c>
      <c r="AZ69" s="39" t="n">
        <f aca="false">workers_and_wage_central!B57</f>
        <v>6905.90969557597</v>
      </c>
      <c r="BA69" s="40" t="n">
        <f aca="false">(AZ69-AZ68)/AZ68</f>
        <v>0.0065392877151637</v>
      </c>
      <c r="BB69" s="7"/>
      <c r="BC69" s="7"/>
      <c r="BD69" s="7"/>
      <c r="BE69" s="7"/>
      <c r="BF69" s="7" t="n">
        <f aca="false">BF68*(1+AY69)*(1+BA69)*(1-BE69)</f>
        <v>110.04121870702</v>
      </c>
      <c r="BG69" s="73" t="e">
        <f aca="false">(BB69-BB65)/BB65</f>
        <v>#DIV/0!</v>
      </c>
      <c r="BH69" s="0" t="n">
        <f aca="false">BH68+1</f>
        <v>38</v>
      </c>
      <c r="BI69" s="40" t="n">
        <f aca="false">T76/AG76</f>
        <v>0.01486353112809</v>
      </c>
      <c r="BN69" s="0"/>
      <c r="BO69" s="0"/>
      <c r="BP69" s="0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142914847.900668</v>
      </c>
      <c r="E70" s="6"/>
      <c r="F70" s="8" t="n">
        <f aca="false">'Central pensions'!I70</f>
        <v>25976465.3211586</v>
      </c>
      <c r="G70" s="6" t="n">
        <f aca="false">'Central pensions'!K70</f>
        <v>2446171.64000977</v>
      </c>
      <c r="H70" s="6" t="n">
        <f aca="false">'Central pensions'!V70</f>
        <v>13458114.6260175</v>
      </c>
      <c r="I70" s="8" t="n">
        <f aca="false">'Central pensions'!M70</f>
        <v>75654.7929899921</v>
      </c>
      <c r="J70" s="6" t="n">
        <f aca="false">'Central pensions'!W70</f>
        <v>416230.349258271</v>
      </c>
      <c r="K70" s="6"/>
      <c r="L70" s="8" t="n">
        <f aca="false">'Central pensions'!N70</f>
        <v>5101910.68241436</v>
      </c>
      <c r="M70" s="8"/>
      <c r="N70" s="8" t="n">
        <f aca="false">'Central pensions'!L70</f>
        <v>1144216.82643269</v>
      </c>
      <c r="O70" s="6"/>
      <c r="P70" s="6" t="n">
        <f aca="false">'Central pensions'!X70</f>
        <v>32768982.1650008</v>
      </c>
      <c r="Q70" s="8"/>
      <c r="R70" s="8" t="n">
        <f aca="false">'Central SIPA income'!G65</f>
        <v>24522267.34693</v>
      </c>
      <c r="S70" s="8"/>
      <c r="T70" s="6" t="n">
        <f aca="false">'Central SIPA income'!J65</f>
        <v>93763014.5875858</v>
      </c>
      <c r="U70" s="6"/>
      <c r="V70" s="8" t="n">
        <f aca="false">'Central SIPA income'!F65</f>
        <v>117997.637789946</v>
      </c>
      <c r="W70" s="8"/>
      <c r="X70" s="8" t="n">
        <f aca="false">'Central SIPA income'!M65</f>
        <v>296376.046465388</v>
      </c>
      <c r="Y70" s="6"/>
      <c r="Z70" s="6" t="n">
        <f aca="false">R70+V70-N70-L70-F70</f>
        <v>-7582327.84528571</v>
      </c>
      <c r="AA70" s="6"/>
      <c r="AB70" s="6" t="n">
        <f aca="false">T70-P70-D70</f>
        <v>-81920815.4780828</v>
      </c>
      <c r="AC70" s="50"/>
      <c r="AD70" s="6"/>
      <c r="AE70" s="6"/>
      <c r="AF70" s="6"/>
      <c r="AG70" s="6" t="n">
        <f aca="false">BF70/100*$AG$57</f>
        <v>6388103510.13325</v>
      </c>
      <c r="AH70" s="61" t="n">
        <f aca="false">(AG70-AG69)/AG69</f>
        <v>0.00939038188599374</v>
      </c>
      <c r="AI70" s="61"/>
      <c r="AJ70" s="61" t="n">
        <f aca="false">AB70/AG70</f>
        <v>-0.0128239649448595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0.00687773549019144</v>
      </c>
      <c r="AV70" s="5"/>
      <c r="AW70" s="65" t="n">
        <f aca="false">workers_and_wage_central!C58</f>
        <v>13031724</v>
      </c>
      <c r="AX70" s="5"/>
      <c r="AY70" s="61" t="n">
        <f aca="false">(AW70-AW69)/AW69</f>
        <v>0.00703066331126917</v>
      </c>
      <c r="AZ70" s="66" t="n">
        <f aca="false">workers_and_wage_central!B58</f>
        <v>6922.09192713825</v>
      </c>
      <c r="BA70" s="61" t="n">
        <f aca="false">(AZ70-AZ69)/AZ69</f>
        <v>0.00234324401499903</v>
      </c>
      <c r="BB70" s="5"/>
      <c r="BC70" s="5"/>
      <c r="BD70" s="5"/>
      <c r="BE70" s="5"/>
      <c r="BF70" s="5" t="n">
        <f aca="false">BF69*(1+AY70)*(1+BA70)*(1-BE70)</f>
        <v>111.074547773879</v>
      </c>
      <c r="BG70" s="5"/>
      <c r="BH70" s="5" t="n">
        <f aca="false">BH69+1</f>
        <v>39</v>
      </c>
      <c r="BI70" s="61" t="n">
        <f aca="false">T77/AG77</f>
        <v>0.0171568438025509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146423493.861037</v>
      </c>
      <c r="E71" s="9"/>
      <c r="F71" s="67" t="n">
        <f aca="false">'Central pensions'!I71</f>
        <v>26614203.2570874</v>
      </c>
      <c r="G71" s="9" t="n">
        <f aca="false">'Central pensions'!K71</f>
        <v>2547917.82689917</v>
      </c>
      <c r="H71" s="9" t="n">
        <f aca="false">'Central pensions'!V71</f>
        <v>14017892.1263046</v>
      </c>
      <c r="I71" s="67" t="n">
        <f aca="false">'Central pensions'!M71</f>
        <v>78801.5822752314</v>
      </c>
      <c r="J71" s="9" t="n">
        <f aca="false">'Central pensions'!W71</f>
        <v>433543.055452716</v>
      </c>
      <c r="K71" s="9"/>
      <c r="L71" s="67" t="n">
        <f aca="false">'Central pensions'!N71</f>
        <v>4360962.013127</v>
      </c>
      <c r="M71" s="67"/>
      <c r="N71" s="67" t="n">
        <f aca="false">'Central pensions'!L71</f>
        <v>1173833.55937989</v>
      </c>
      <c r="O71" s="9"/>
      <c r="P71" s="9" t="n">
        <f aca="false">'Central pensions'!X71</f>
        <v>29087138.5240735</v>
      </c>
      <c r="Q71" s="67"/>
      <c r="R71" s="67" t="n">
        <f aca="false">'Central SIPA income'!G66</f>
        <v>28325940.2043608</v>
      </c>
      <c r="S71" s="67"/>
      <c r="T71" s="9" t="n">
        <f aca="false">'Central SIPA income'!J66</f>
        <v>108306687.428765</v>
      </c>
      <c r="U71" s="9"/>
      <c r="V71" s="67" t="n">
        <f aca="false">'Central SIPA income'!F66</f>
        <v>117838.748104919</v>
      </c>
      <c r="W71" s="67"/>
      <c r="X71" s="67" t="n">
        <f aca="false">'Central SIPA income'!M66</f>
        <v>295976.961385767</v>
      </c>
      <c r="Y71" s="9"/>
      <c r="Z71" s="9" t="n">
        <f aca="false">R71+V71-N71-L71-F71</f>
        <v>-3705219.87712863</v>
      </c>
      <c r="AA71" s="9"/>
      <c r="AB71" s="9" t="n">
        <f aca="false">T71-P71-D71</f>
        <v>-67203944.9563452</v>
      </c>
      <c r="AC71" s="50"/>
      <c r="AD71" s="9"/>
      <c r="AE71" s="9"/>
      <c r="AF71" s="9"/>
      <c r="AG71" s="9" t="n">
        <f aca="false">BF71/100*$AG$57</f>
        <v>6394227652.77756</v>
      </c>
      <c r="AH71" s="40" t="n">
        <f aca="false">(AG71-AG70)/AG70</f>
        <v>0.000958679306713118</v>
      </c>
      <c r="AI71" s="40"/>
      <c r="AJ71" s="40" t="n">
        <f aca="false">AB71/AG71</f>
        <v>-0.0105100957622541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workers_and_wage_central!C59</f>
        <v>12991684</v>
      </c>
      <c r="AX71" s="7"/>
      <c r="AY71" s="40" t="n">
        <f aca="false">(AW71-AW70)/AW70</f>
        <v>-0.00307250214937026</v>
      </c>
      <c r="AZ71" s="39" t="n">
        <f aca="false">workers_and_wage_central!B59</f>
        <v>6950.08213572829</v>
      </c>
      <c r="BA71" s="40" t="n">
        <f aca="false">(AZ71-AZ70)/AZ70</f>
        <v>0.00404360544249654</v>
      </c>
      <c r="BB71" s="7"/>
      <c r="BC71" s="7"/>
      <c r="BD71" s="7"/>
      <c r="BE71" s="7"/>
      <c r="BF71" s="7" t="n">
        <f aca="false">BF70*(1+AY71)*(1+BA71)*(1-BE71)</f>
        <v>111.181032644333</v>
      </c>
      <c r="BG71" s="7"/>
      <c r="BH71" s="7" t="n">
        <f aca="false">BH70+1</f>
        <v>40</v>
      </c>
      <c r="BI71" s="40" t="n">
        <f aca="false">T78/AG78</f>
        <v>0.0149272628356222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144724723.094041</v>
      </c>
      <c r="E72" s="9"/>
      <c r="F72" s="67" t="n">
        <f aca="false">'Central pensions'!I72</f>
        <v>26305431.5614541</v>
      </c>
      <c r="G72" s="9" t="n">
        <f aca="false">'Central pensions'!K72</f>
        <v>2533941.35788022</v>
      </c>
      <c r="H72" s="9" t="n">
        <f aca="false">'Central pensions'!V72</f>
        <v>13940997.7174874</v>
      </c>
      <c r="I72" s="67" t="n">
        <f aca="false">'Central pensions'!M72</f>
        <v>78369.3203468113</v>
      </c>
      <c r="J72" s="9" t="n">
        <f aca="false">'Central pensions'!W72</f>
        <v>431164.877860437</v>
      </c>
      <c r="K72" s="9"/>
      <c r="L72" s="67" t="n">
        <f aca="false">'Central pensions'!N72</f>
        <v>4188407.3169442</v>
      </c>
      <c r="M72" s="67"/>
      <c r="N72" s="67" t="n">
        <f aca="false">'Central pensions'!L72</f>
        <v>1161428.1808597</v>
      </c>
      <c r="O72" s="9"/>
      <c r="P72" s="9" t="n">
        <f aca="false">'Central pensions'!X72</f>
        <v>28123500.6528508</v>
      </c>
      <c r="Q72" s="67"/>
      <c r="R72" s="67" t="n">
        <f aca="false">'Central SIPA income'!G67</f>
        <v>24956405.8140875</v>
      </c>
      <c r="S72" s="67"/>
      <c r="T72" s="9" t="n">
        <f aca="false">'Central SIPA income'!J67</f>
        <v>95422980.6442812</v>
      </c>
      <c r="U72" s="9"/>
      <c r="V72" s="67" t="n">
        <f aca="false">'Central SIPA income'!F67</f>
        <v>117694.187898061</v>
      </c>
      <c r="W72" s="67"/>
      <c r="X72" s="67" t="n">
        <f aca="false">'Central SIPA income'!M67</f>
        <v>295613.867824004</v>
      </c>
      <c r="Y72" s="9"/>
      <c r="Z72" s="9" t="n">
        <f aca="false">R72+V72-N72-L72-F72</f>
        <v>-6581167.05727252</v>
      </c>
      <c r="AA72" s="9"/>
      <c r="AB72" s="9" t="n">
        <f aca="false">T72-P72-D72</f>
        <v>-77425243.1026105</v>
      </c>
      <c r="AC72" s="50"/>
      <c r="AD72" s="9"/>
      <c r="AE72" s="9"/>
      <c r="AF72" s="9"/>
      <c r="AG72" s="9" t="n">
        <f aca="false">BF72/100*$AG$57</f>
        <v>6459880861.54947</v>
      </c>
      <c r="AH72" s="40" t="n">
        <f aca="false">(AG72-AG71)/AG71</f>
        <v>0.0102675744964121</v>
      </c>
      <c r="AI72" s="40"/>
      <c r="AJ72" s="40" t="n">
        <f aca="false">AB72/AG72</f>
        <v>-0.0119855527930029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71" t="n">
        <f aca="false">workers_and_wage_central!C60</f>
        <v>13074495</v>
      </c>
      <c r="AY72" s="40" t="n">
        <f aca="false">(AW72-AW71)/AW71</f>
        <v>0.00637415442062784</v>
      </c>
      <c r="AZ72" s="39" t="n">
        <f aca="false">workers_and_wage_central!B60</f>
        <v>6976.9703355064</v>
      </c>
      <c r="BA72" s="40" t="n">
        <f aca="false">(AZ72-AZ71)/AZ71</f>
        <v>0.0038687600021144</v>
      </c>
      <c r="BB72" s="7"/>
      <c r="BC72" s="7"/>
      <c r="BD72" s="7"/>
      <c r="BE72" s="7"/>
      <c r="BF72" s="7" t="n">
        <f aca="false">BF71*(1+AY72)*(1+BA72)*(1-BE72)</f>
        <v>112.322592179596</v>
      </c>
      <c r="BG72" s="7"/>
      <c r="BH72" s="0" t="n">
        <f aca="false">BH71+1</f>
        <v>41</v>
      </c>
      <c r="BI72" s="40" t="n">
        <f aca="false">T79/AG79</f>
        <v>0.0172243401767443</v>
      </c>
      <c r="BN72" s="0"/>
      <c r="BO72" s="0"/>
      <c r="BP72" s="0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147915629.741141</v>
      </c>
      <c r="E73" s="9"/>
      <c r="F73" s="67" t="n">
        <f aca="false">'Central pensions'!I73</f>
        <v>26885416.6160445</v>
      </c>
      <c r="G73" s="9" t="n">
        <f aca="false">'Central pensions'!K73</f>
        <v>2610912.45156647</v>
      </c>
      <c r="H73" s="9" t="n">
        <f aca="false">'Central pensions'!V73</f>
        <v>14364469.964805</v>
      </c>
      <c r="I73" s="67" t="n">
        <f aca="false">'Central pensions'!M73</f>
        <v>80749.8696360765</v>
      </c>
      <c r="J73" s="9" t="n">
        <f aca="false">'Central pensions'!W73</f>
        <v>444261.957674382</v>
      </c>
      <c r="K73" s="9"/>
      <c r="L73" s="67" t="n">
        <f aca="false">'Central pensions'!N73</f>
        <v>4317071.30069427</v>
      </c>
      <c r="M73" s="67"/>
      <c r="N73" s="67" t="n">
        <f aca="false">'Central pensions'!L73</f>
        <v>1187644.79413661</v>
      </c>
      <c r="O73" s="9"/>
      <c r="P73" s="9" t="n">
        <f aca="false">'Central pensions'!X73</f>
        <v>28935374.7472708</v>
      </c>
      <c r="Q73" s="67"/>
      <c r="R73" s="67" t="n">
        <f aca="false">'Central SIPA income'!G68</f>
        <v>28971095.7006302</v>
      </c>
      <c r="S73" s="67"/>
      <c r="T73" s="9" t="n">
        <f aca="false">'Central SIPA income'!J68</f>
        <v>110773495.385475</v>
      </c>
      <c r="U73" s="9"/>
      <c r="V73" s="67" t="n">
        <f aca="false">'Central SIPA income'!F68</f>
        <v>115728.05516598</v>
      </c>
      <c r="W73" s="67"/>
      <c r="X73" s="67" t="n">
        <f aca="false">'Central SIPA income'!M68</f>
        <v>290675.509252812</v>
      </c>
      <c r="Y73" s="9"/>
      <c r="Z73" s="9" t="n">
        <f aca="false">R73+V73-N73-L73-F73</f>
        <v>-3303308.95507922</v>
      </c>
      <c r="AA73" s="9"/>
      <c r="AB73" s="9" t="n">
        <f aca="false">T73-P73-D73</f>
        <v>-66077509.1029369</v>
      </c>
      <c r="AC73" s="50"/>
      <c r="AD73" s="9"/>
      <c r="AE73" s="9"/>
      <c r="AF73" s="9"/>
      <c r="AG73" s="9" t="n">
        <f aca="false">BF73/100*$AG$57</f>
        <v>6504417258.68734</v>
      </c>
      <c r="AH73" s="40" t="n">
        <f aca="false">(AG73-AG72)/AG72</f>
        <v>0.00689430627164682</v>
      </c>
      <c r="AI73" s="40" t="n">
        <f aca="false">(AG73-AG69)/AG69</f>
        <v>0.0277692292051341</v>
      </c>
      <c r="AJ73" s="40" t="n">
        <f aca="false">AB73/AG73</f>
        <v>-0.0101588668861432</v>
      </c>
      <c r="AK73" s="73"/>
      <c r="AL73" s="7"/>
      <c r="AM73" s="7"/>
      <c r="AN73" s="7"/>
      <c r="AO73" s="7"/>
      <c r="AP73" s="7"/>
      <c r="AQ73" s="7"/>
      <c r="AR73" s="7"/>
      <c r="AS73" s="7"/>
      <c r="AT73" s="7"/>
      <c r="AW73" s="71" t="n">
        <f aca="false">workers_and_wage_central!C61</f>
        <v>13130304</v>
      </c>
      <c r="AY73" s="40" t="n">
        <f aca="false">(AW73-AW72)/AW72</f>
        <v>0.00426853962619589</v>
      </c>
      <c r="AZ73" s="39" t="n">
        <f aca="false">workers_and_wage_central!B61</f>
        <v>6995.21236467531</v>
      </c>
      <c r="BA73" s="40" t="n">
        <f aca="false">(AZ73-AZ72)/AZ72</f>
        <v>0.00261460609572437</v>
      </c>
      <c r="BB73" s="7"/>
      <c r="BC73" s="7"/>
      <c r="BD73" s="7"/>
      <c r="BE73" s="7"/>
      <c r="BF73" s="7" t="n">
        <f aca="false">BF72*(1+AY73)*(1+BA73)*(1-BE73)</f>
        <v>113.096978531308</v>
      </c>
      <c r="BG73" s="73" t="e">
        <f aca="false">(BB73-BB69)/BB69</f>
        <v>#DIV/0!</v>
      </c>
      <c r="BH73" s="0" t="n">
        <f aca="false">BH72+1</f>
        <v>42</v>
      </c>
      <c r="BI73" s="40" t="n">
        <f aca="false">T80/AG80</f>
        <v>0.0149152460901504</v>
      </c>
      <c r="BN73" s="0"/>
      <c r="BO73" s="0"/>
      <c r="BP73" s="0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145766685.342266</v>
      </c>
      <c r="E74" s="6"/>
      <c r="F74" s="8" t="n">
        <f aca="false">'Central pensions'!I74</f>
        <v>26494820.5340107</v>
      </c>
      <c r="G74" s="6" t="n">
        <f aca="false">'Central pensions'!K74</f>
        <v>2623410.69103817</v>
      </c>
      <c r="H74" s="6" t="n">
        <f aca="false">'Central pensions'!V74</f>
        <v>14433231.5908015</v>
      </c>
      <c r="I74" s="8" t="n">
        <f aca="false">'Central pensions'!M74</f>
        <v>81136.4131248924</v>
      </c>
      <c r="J74" s="6" t="n">
        <f aca="false">'Central pensions'!W74</f>
        <v>446388.605901079</v>
      </c>
      <c r="K74" s="6"/>
      <c r="L74" s="8" t="n">
        <f aca="false">'Central pensions'!N74</f>
        <v>4987657.72705906</v>
      </c>
      <c r="M74" s="8"/>
      <c r="N74" s="8" t="n">
        <f aca="false">'Central pensions'!L74</f>
        <v>1172482.0095145</v>
      </c>
      <c r="O74" s="6"/>
      <c r="P74" s="6" t="n">
        <f aca="false">'Central pensions'!X74</f>
        <v>32331629.7342653</v>
      </c>
      <c r="Q74" s="8"/>
      <c r="R74" s="8" t="n">
        <f aca="false">'Central SIPA income'!G69</f>
        <v>25276328.1915732</v>
      </c>
      <c r="S74" s="8"/>
      <c r="T74" s="6" t="n">
        <f aca="false">'Central SIPA income'!J69</f>
        <v>96646231.5828142</v>
      </c>
      <c r="U74" s="6"/>
      <c r="V74" s="8" t="n">
        <f aca="false">'Central SIPA income'!F69</f>
        <v>114520.545096704</v>
      </c>
      <c r="W74" s="8"/>
      <c r="X74" s="8" t="n">
        <f aca="false">'Central SIPA income'!M69</f>
        <v>287642.592093605</v>
      </c>
      <c r="Y74" s="6"/>
      <c r="Z74" s="6" t="n">
        <f aca="false">R74+V74-N74-L74-F74</f>
        <v>-7264111.53391431</v>
      </c>
      <c r="AA74" s="6"/>
      <c r="AB74" s="6" t="n">
        <f aca="false">T74-P74-D74</f>
        <v>-81452083.4937172</v>
      </c>
      <c r="AC74" s="50"/>
      <c r="AD74" s="6"/>
      <c r="AE74" s="6"/>
      <c r="AF74" s="6"/>
      <c r="AG74" s="6" t="n">
        <f aca="false">BF74/100*$AG$57</f>
        <v>6523785542.55859</v>
      </c>
      <c r="AH74" s="61" t="n">
        <f aca="false">(AG74-AG73)/AG73</f>
        <v>0.00297771239158799</v>
      </c>
      <c r="AI74" s="61"/>
      <c r="AJ74" s="61" t="n">
        <f aca="false">AB74/AG74</f>
        <v>-0.0124854017598151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0.00492793289279569</v>
      </c>
      <c r="AV74" s="5"/>
      <c r="AW74" s="65" t="n">
        <f aca="false">workers_and_wage_central!C62</f>
        <v>13135259</v>
      </c>
      <c r="AX74" s="5"/>
      <c r="AY74" s="61" t="n">
        <f aca="false">(AW74-AW73)/AW73</f>
        <v>0.000377371308387072</v>
      </c>
      <c r="AZ74" s="66" t="n">
        <f aca="false">workers_and_wage_central!B62</f>
        <v>7013.39544100158</v>
      </c>
      <c r="BA74" s="61" t="n">
        <f aca="false">(AZ74-AZ73)/AZ73</f>
        <v>0.00259936015925697</v>
      </c>
      <c r="BB74" s="5"/>
      <c r="BC74" s="5"/>
      <c r="BD74" s="5"/>
      <c r="BE74" s="5"/>
      <c r="BF74" s="5" t="n">
        <f aca="false">BF73*(1+AY74)*(1+BA74)*(1-BE74)</f>
        <v>113.433748805732</v>
      </c>
      <c r="BG74" s="5"/>
      <c r="BH74" s="5" t="n">
        <f aca="false">BH73+1</f>
        <v>43</v>
      </c>
      <c r="BI74" s="61" t="n">
        <f aca="false">T81/AG81</f>
        <v>0.0171873405652251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148715741.884352</v>
      </c>
      <c r="E75" s="9"/>
      <c r="F75" s="67" t="n">
        <f aca="false">'Central pensions'!I75</f>
        <v>27030846.4691807</v>
      </c>
      <c r="G75" s="9" t="n">
        <f aca="false">'Central pensions'!K75</f>
        <v>2744128.75068416</v>
      </c>
      <c r="H75" s="9" t="n">
        <f aca="false">'Central pensions'!V75</f>
        <v>15097386.7373879</v>
      </c>
      <c r="I75" s="67" t="n">
        <f aca="false">'Central pensions'!M75</f>
        <v>84869.9613613659</v>
      </c>
      <c r="J75" s="9" t="n">
        <f aca="false">'Central pensions'!W75</f>
        <v>466929.486723336</v>
      </c>
      <c r="K75" s="9"/>
      <c r="L75" s="67" t="n">
        <f aca="false">'Central pensions'!N75</f>
        <v>4236137.37879006</v>
      </c>
      <c r="M75" s="67"/>
      <c r="N75" s="67" t="n">
        <f aca="false">'Central pensions'!L75</f>
        <v>1197707.49528556</v>
      </c>
      <c r="O75" s="9"/>
      <c r="P75" s="9" t="n">
        <f aca="false">'Central pensions'!X75</f>
        <v>28570770.2545109</v>
      </c>
      <c r="Q75" s="67"/>
      <c r="R75" s="67" t="n">
        <f aca="false">'Central SIPA income'!G70</f>
        <v>29294768.6310291</v>
      </c>
      <c r="S75" s="67"/>
      <c r="T75" s="9" t="n">
        <f aca="false">'Central SIPA income'!J70</f>
        <v>112011086.888138</v>
      </c>
      <c r="U75" s="9"/>
      <c r="V75" s="67" t="n">
        <f aca="false">'Central SIPA income'!F70</f>
        <v>114654.414890213</v>
      </c>
      <c r="W75" s="67"/>
      <c r="X75" s="67" t="n">
        <f aca="false">'Central SIPA income'!M70</f>
        <v>287978.834419166</v>
      </c>
      <c r="Y75" s="9"/>
      <c r="Z75" s="9" t="n">
        <f aca="false">R75+V75-N75-L75-F75</f>
        <v>-3055268.29733697</v>
      </c>
      <c r="AA75" s="9"/>
      <c r="AB75" s="9" t="n">
        <f aca="false">T75-P75-D75</f>
        <v>-65275425.250725</v>
      </c>
      <c r="AC75" s="50"/>
      <c r="AD75" s="9"/>
      <c r="AE75" s="9"/>
      <c r="AF75" s="9"/>
      <c r="AG75" s="9" t="n">
        <f aca="false">BF75/100*$AG$57</f>
        <v>6562964847.73828</v>
      </c>
      <c r="AH75" s="40" t="n">
        <f aca="false">(AG75-AG74)/AG74</f>
        <v>0.00600560900172178</v>
      </c>
      <c r="AI75" s="40"/>
      <c r="AJ75" s="40" t="n">
        <f aca="false">AB75/AG75</f>
        <v>-0.00994602695049023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workers_and_wage_central!C63</f>
        <v>13146382</v>
      </c>
      <c r="AX75" s="7"/>
      <c r="AY75" s="40" t="n">
        <f aca="false">(AW75-AW74)/AW74</f>
        <v>0.0008468047717978</v>
      </c>
      <c r="AZ75" s="39" t="n">
        <f aca="false">workers_and_wage_central!B63</f>
        <v>7049.54556297297</v>
      </c>
      <c r="BA75" s="40" t="n">
        <f aca="false">(AZ75-AZ74)/AZ74</f>
        <v>0.00515443942602205</v>
      </c>
      <c r="BB75" s="7"/>
      <c r="BC75" s="7"/>
      <c r="BD75" s="7"/>
      <c r="BE75" s="7"/>
      <c r="BF75" s="7" t="n">
        <f aca="false">BF74*(1+AY75)*(1+BA75)*(1-BE75)</f>
        <v>114.114987548658</v>
      </c>
      <c r="BG75" s="7"/>
      <c r="BH75" s="7" t="n">
        <f aca="false">BH74+1</f>
        <v>44</v>
      </c>
      <c r="BI75" s="40" t="n">
        <f aca="false">T82/AG82</f>
        <v>0.0149587138968989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146805307.570116</v>
      </c>
      <c r="E76" s="9"/>
      <c r="F76" s="67" t="n">
        <f aca="false">'Central pensions'!I76</f>
        <v>26683602.4183274</v>
      </c>
      <c r="G76" s="9" t="n">
        <f aca="false">'Central pensions'!K76</f>
        <v>2755202.55783115</v>
      </c>
      <c r="H76" s="9" t="n">
        <f aca="false">'Central pensions'!V76</f>
        <v>15158311.5570093</v>
      </c>
      <c r="I76" s="67" t="n">
        <f aca="false">'Central pensions'!M76</f>
        <v>85212.4502421999</v>
      </c>
      <c r="J76" s="9" t="n">
        <f aca="false">'Central pensions'!W76</f>
        <v>468813.759495129</v>
      </c>
      <c r="K76" s="9"/>
      <c r="L76" s="67" t="n">
        <f aca="false">'Central pensions'!N76</f>
        <v>4041908.05079175</v>
      </c>
      <c r="M76" s="67"/>
      <c r="N76" s="67" t="n">
        <f aca="false">'Central pensions'!L76</f>
        <v>1184182.13725444</v>
      </c>
      <c r="O76" s="9"/>
      <c r="P76" s="9" t="n">
        <f aca="false">'Central pensions'!X76</f>
        <v>27488500.8189388</v>
      </c>
      <c r="Q76" s="67"/>
      <c r="R76" s="67" t="n">
        <f aca="false">'Central SIPA income'!G71</f>
        <v>25750676.4500257</v>
      </c>
      <c r="S76" s="67"/>
      <c r="T76" s="9" t="n">
        <f aca="false">'Central SIPA income'!J71</f>
        <v>98459943.2615775</v>
      </c>
      <c r="U76" s="9"/>
      <c r="V76" s="67" t="n">
        <f aca="false">'Central SIPA income'!F71</f>
        <v>117014.497328971</v>
      </c>
      <c r="W76" s="67"/>
      <c r="X76" s="67" t="n">
        <f aca="false">'Central SIPA income'!M71</f>
        <v>293906.681074678</v>
      </c>
      <c r="Y76" s="9"/>
      <c r="Z76" s="9" t="n">
        <f aca="false">R76+V76-N76-L76-F76</f>
        <v>-6042001.65901891</v>
      </c>
      <c r="AA76" s="9"/>
      <c r="AB76" s="9" t="n">
        <f aca="false">T76-P76-D76</f>
        <v>-75833865.1274776</v>
      </c>
      <c r="AC76" s="50"/>
      <c r="AD76" s="9"/>
      <c r="AE76" s="9"/>
      <c r="AF76" s="9"/>
      <c r="AG76" s="9" t="n">
        <f aca="false">BF76/100*$AG$57</f>
        <v>6624263266.45233</v>
      </c>
      <c r="AH76" s="40" t="n">
        <f aca="false">(AG76-AG75)/AG75</f>
        <v>0.00934004983055335</v>
      </c>
      <c r="AI76" s="40"/>
      <c r="AJ76" s="40" t="n">
        <f aca="false">AB76/AG76</f>
        <v>-0.0114478942151239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71" t="n">
        <f aca="false">workers_and_wage_central!C64</f>
        <v>13252797</v>
      </c>
      <c r="AY76" s="40" t="n">
        <f aca="false">(AW76-AW75)/AW75</f>
        <v>0.00809462253569081</v>
      </c>
      <c r="AZ76" s="39" t="n">
        <f aca="false">workers_and_wage_central!B64</f>
        <v>7058.25476175673</v>
      </c>
      <c r="BA76" s="40" t="n">
        <f aca="false">(AZ76-AZ75)/AZ75</f>
        <v>0.00123542697979078</v>
      </c>
      <c r="BB76" s="7"/>
      <c r="BC76" s="7"/>
      <c r="BD76" s="7"/>
      <c r="BE76" s="7"/>
      <c r="BF76" s="7" t="n">
        <f aca="false">BF75*(1+AY76)*(1+BA76)*(1-BE76)</f>
        <v>115.180827218776</v>
      </c>
      <c r="BG76" s="7"/>
      <c r="BH76" s="0" t="n">
        <f aca="false">BH75+1</f>
        <v>45</v>
      </c>
      <c r="BI76" s="40" t="n">
        <f aca="false">T83/AG83</f>
        <v>0.0171875640196373</v>
      </c>
      <c r="BN76" s="0"/>
      <c r="BO76" s="0"/>
      <c r="BP76" s="0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150652120.344517</v>
      </c>
      <c r="E77" s="9"/>
      <c r="F77" s="67" t="n">
        <f aca="false">'Central pensions'!I77</f>
        <v>27382806.1756632</v>
      </c>
      <c r="G77" s="9" t="n">
        <f aca="false">'Central pensions'!K77</f>
        <v>2890035.96764141</v>
      </c>
      <c r="H77" s="9" t="n">
        <f aca="false">'Central pensions'!V77</f>
        <v>15900125.1954979</v>
      </c>
      <c r="I77" s="67" t="n">
        <f aca="false">'Central pensions'!M77</f>
        <v>89382.5557002509</v>
      </c>
      <c r="J77" s="9" t="n">
        <f aca="false">'Central pensions'!W77</f>
        <v>491756.449345301</v>
      </c>
      <c r="K77" s="9"/>
      <c r="L77" s="67" t="n">
        <f aca="false">'Central pensions'!N77</f>
        <v>4188504.02579006</v>
      </c>
      <c r="M77" s="67"/>
      <c r="N77" s="67" t="n">
        <f aca="false">'Central pensions'!L77</f>
        <v>1216730.77307274</v>
      </c>
      <c r="O77" s="9"/>
      <c r="P77" s="9" t="n">
        <f aca="false">'Central pensions'!X77</f>
        <v>28428261.0209651</v>
      </c>
      <c r="Q77" s="67"/>
      <c r="R77" s="67" t="n">
        <f aca="false">'Central SIPA income'!G72</f>
        <v>29765047.6131951</v>
      </c>
      <c r="S77" s="67"/>
      <c r="T77" s="9" t="n">
        <f aca="false">'Central SIPA income'!J72</f>
        <v>113809239.336329</v>
      </c>
      <c r="U77" s="9"/>
      <c r="V77" s="67" t="n">
        <f aca="false">'Central SIPA income'!F72</f>
        <v>111984.152182908</v>
      </c>
      <c r="W77" s="67"/>
      <c r="X77" s="67" t="n">
        <f aca="false">'Central SIPA income'!M72</f>
        <v>281271.904356518</v>
      </c>
      <c r="Y77" s="9"/>
      <c r="Z77" s="9" t="n">
        <f aca="false">R77+V77-N77-L77-F77</f>
        <v>-2911009.20914799</v>
      </c>
      <c r="AA77" s="9"/>
      <c r="AB77" s="9" t="n">
        <f aca="false">T77-P77-D77</f>
        <v>-65271142.0291537</v>
      </c>
      <c r="AC77" s="50"/>
      <c r="AD77" s="9"/>
      <c r="AE77" s="9"/>
      <c r="AF77" s="9"/>
      <c r="AG77" s="9" t="n">
        <f aca="false">BF77/100*$AG$57</f>
        <v>6633460130.90168</v>
      </c>
      <c r="AH77" s="40" t="n">
        <f aca="false">(AG77-AG76)/AG76</f>
        <v>0.00138836034731963</v>
      </c>
      <c r="AI77" s="40" t="n">
        <f aca="false">(AG77-AG73)/AG73</f>
        <v>0.0198392672367364</v>
      </c>
      <c r="AJ77" s="40" t="n">
        <f aca="false">AB77/AG77</f>
        <v>-0.00983968257004983</v>
      </c>
      <c r="AK77" s="73"/>
      <c r="AL77" s="7"/>
      <c r="AM77" s="7"/>
      <c r="AN77" s="7"/>
      <c r="AO77" s="7"/>
      <c r="AP77" s="7"/>
      <c r="AQ77" s="7"/>
      <c r="AR77" s="7"/>
      <c r="AS77" s="7"/>
      <c r="AT77" s="7"/>
      <c r="AW77" s="71" t="n">
        <f aca="false">workers_and_wage_central!C65</f>
        <v>13255158</v>
      </c>
      <c r="AY77" s="40" t="n">
        <f aca="false">(AW77-AW76)/AW76</f>
        <v>0.000178151072562267</v>
      </c>
      <c r="AZ77" s="39" t="n">
        <f aca="false">workers_and_wage_central!B65</f>
        <v>7066.79520564377</v>
      </c>
      <c r="BA77" s="40" t="n">
        <f aca="false">(AZ77-AZ76)/AZ76</f>
        <v>0.00120999371307951</v>
      </c>
      <c r="BB77" s="7"/>
      <c r="BC77" s="7"/>
      <c r="BD77" s="7"/>
      <c r="BE77" s="7"/>
      <c r="BF77" s="7" t="n">
        <f aca="false">BF76*(1+AY77)*(1+BA77)*(1-BE77)</f>
        <v>115.340739712058</v>
      </c>
      <c r="BG77" s="73" t="e">
        <f aca="false">(BB77-BB73)/BB73</f>
        <v>#DIV/0!</v>
      </c>
      <c r="BH77" s="0" t="n">
        <f aca="false">BH76+1</f>
        <v>46</v>
      </c>
      <c r="BI77" s="40" t="n">
        <f aca="false">T84/AG84</f>
        <v>0.0149797422047574</v>
      </c>
      <c r="BN77" s="0"/>
      <c r="BO77" s="0"/>
      <c r="BP77" s="0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147803559.311966</v>
      </c>
      <c r="E78" s="6"/>
      <c r="F78" s="8" t="n">
        <f aca="false">'Central pensions'!I78</f>
        <v>26865046.4889391</v>
      </c>
      <c r="G78" s="6" t="n">
        <f aca="false">'Central pensions'!K78</f>
        <v>2976036.68947125</v>
      </c>
      <c r="H78" s="6" t="n">
        <f aca="false">'Central pensions'!V78</f>
        <v>16373275.7926905</v>
      </c>
      <c r="I78" s="8" t="n">
        <f aca="false">'Central pensions'!M78</f>
        <v>92042.3718393175</v>
      </c>
      <c r="J78" s="6" t="n">
        <f aca="false">'Central pensions'!W78</f>
        <v>506389.972969811</v>
      </c>
      <c r="K78" s="6"/>
      <c r="L78" s="8" t="n">
        <f aca="false">'Central pensions'!N78</f>
        <v>4971893.8455586</v>
      </c>
      <c r="M78" s="8"/>
      <c r="N78" s="8" t="n">
        <f aca="false">'Central pensions'!L78</f>
        <v>1195139.2423953</v>
      </c>
      <c r="O78" s="6"/>
      <c r="P78" s="6" t="n">
        <f aca="false">'Central pensions'!X78</f>
        <v>32374484.2885669</v>
      </c>
      <c r="Q78" s="8"/>
      <c r="R78" s="8" t="n">
        <f aca="false">'Central SIPA income'!G73</f>
        <v>26049559.7172894</v>
      </c>
      <c r="S78" s="8"/>
      <c r="T78" s="6" t="n">
        <f aca="false">'Central SIPA income'!J73</f>
        <v>99602749.3386811</v>
      </c>
      <c r="U78" s="6"/>
      <c r="V78" s="8" t="n">
        <f aca="false">'Central SIPA income'!F73</f>
        <v>115232.631459908</v>
      </c>
      <c r="W78" s="8"/>
      <c r="X78" s="8" t="n">
        <f aca="false">'Central SIPA income'!M73</f>
        <v>289431.147737777</v>
      </c>
      <c r="Y78" s="6"/>
      <c r="Z78" s="6" t="n">
        <f aca="false">R78+V78-N78-L78-F78</f>
        <v>-6867287.22814366</v>
      </c>
      <c r="AA78" s="6"/>
      <c r="AB78" s="6" t="n">
        <f aca="false">T78-P78-D78</f>
        <v>-80575294.2618517</v>
      </c>
      <c r="AC78" s="50"/>
      <c r="AD78" s="6"/>
      <c r="AE78" s="6"/>
      <c r="AF78" s="6"/>
      <c r="AG78" s="6" t="n">
        <f aca="false">BF78/100*$AG$57</f>
        <v>6672539395.56758</v>
      </c>
      <c r="AH78" s="61" t="n">
        <f aca="false">(AG78-AG77)/AG77</f>
        <v>0.00589123381986607</v>
      </c>
      <c r="AI78" s="61"/>
      <c r="AJ78" s="61" t="n">
        <f aca="false">AB78/AG78</f>
        <v>-0.0120756565806679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0.00448556789072487</v>
      </c>
      <c r="AV78" s="5"/>
      <c r="AW78" s="65" t="n">
        <f aca="false">workers_and_wage_central!C66</f>
        <v>13309005</v>
      </c>
      <c r="AX78" s="5"/>
      <c r="AY78" s="61" t="n">
        <f aca="false">(AW78-AW77)/AW77</f>
        <v>0.00406234312710569</v>
      </c>
      <c r="AZ78" s="66" t="n">
        <f aca="false">workers_and_wage_central!B66</f>
        <v>7079.66731071545</v>
      </c>
      <c r="BA78" s="61" t="n">
        <f aca="false">(AZ78-AZ77)/AZ77</f>
        <v>0.00182149117062252</v>
      </c>
      <c r="BB78" s="5"/>
      <c r="BC78" s="5"/>
      <c r="BD78" s="5"/>
      <c r="BE78" s="5"/>
      <c r="BF78" s="5" t="n">
        <f aca="false">BF77*(1+AY78)*(1+BA78)*(1-BE78)</f>
        <v>116.020238978658</v>
      </c>
      <c r="BG78" s="5"/>
      <c r="BH78" s="5" t="n">
        <f aca="false">BH77+1</f>
        <v>47</v>
      </c>
      <c r="BI78" s="61" t="n">
        <f aca="false">T85/AG85</f>
        <v>0.0172736556223775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151631557.467636</v>
      </c>
      <c r="E79" s="9"/>
      <c r="F79" s="67" t="n">
        <f aca="false">'Central pensions'!I79</f>
        <v>27560830.4666077</v>
      </c>
      <c r="G79" s="9" t="n">
        <f aca="false">'Central pensions'!K79</f>
        <v>3130816.08866093</v>
      </c>
      <c r="H79" s="9" t="n">
        <f aca="false">'Central pensions'!V79</f>
        <v>17224826.3797264</v>
      </c>
      <c r="I79" s="67" t="n">
        <f aca="false">'Central pensions'!M79</f>
        <v>96829.3635668326</v>
      </c>
      <c r="J79" s="9" t="n">
        <f aca="false">'Central pensions'!W79</f>
        <v>532726.5890637</v>
      </c>
      <c r="K79" s="9"/>
      <c r="L79" s="67" t="n">
        <f aca="false">'Central pensions'!N79</f>
        <v>4268864.87469234</v>
      </c>
      <c r="M79" s="67"/>
      <c r="N79" s="67" t="n">
        <f aca="false">'Central pensions'!L79</f>
        <v>1228386.4243556</v>
      </c>
      <c r="O79" s="9"/>
      <c r="P79" s="9" t="n">
        <f aca="false">'Central pensions'!X79</f>
        <v>28909379.8023237</v>
      </c>
      <c r="Q79" s="67"/>
      <c r="R79" s="67" t="n">
        <f aca="false">'Central SIPA income'!G74</f>
        <v>30193768.2633847</v>
      </c>
      <c r="S79" s="67"/>
      <c r="T79" s="9" t="n">
        <f aca="false">'Central SIPA income'!J74</f>
        <v>115448489.900276</v>
      </c>
      <c r="U79" s="9"/>
      <c r="V79" s="67" t="n">
        <f aca="false">'Central SIPA income'!F74</f>
        <v>114245.435586801</v>
      </c>
      <c r="W79" s="67"/>
      <c r="X79" s="67" t="n">
        <f aca="false">'Central SIPA income'!M74</f>
        <v>286951.596321002</v>
      </c>
      <c r="Y79" s="9"/>
      <c r="Z79" s="9" t="n">
        <f aca="false">R79+V79-N79-L79-F79</f>
        <v>-2750068.06668415</v>
      </c>
      <c r="AA79" s="9"/>
      <c r="AB79" s="9" t="n">
        <f aca="false">T79-P79-D79</f>
        <v>-65092447.3696838</v>
      </c>
      <c r="AC79" s="50"/>
      <c r="AD79" s="9"/>
      <c r="AE79" s="9"/>
      <c r="AF79" s="9"/>
      <c r="AG79" s="9" t="n">
        <f aca="false">BF79/100*$AG$57</f>
        <v>6702636427.03427</v>
      </c>
      <c r="AH79" s="40" t="n">
        <f aca="false">(AG79-AG78)/AG78</f>
        <v>0.00451058130682358</v>
      </c>
      <c r="AI79" s="40"/>
      <c r="AJ79" s="40" t="n">
        <f aca="false">AB79/AG79</f>
        <v>-0.00971146922234083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workers_and_wage_central!C67</f>
        <v>13320458</v>
      </c>
      <c r="AX79" s="7"/>
      <c r="AY79" s="40" t="n">
        <f aca="false">(AW79-AW78)/AW78</f>
        <v>0.000860545172234889</v>
      </c>
      <c r="AZ79" s="39" t="n">
        <f aca="false">workers_and_wage_central!B67</f>
        <v>7105.48613395673</v>
      </c>
      <c r="BA79" s="40" t="n">
        <f aca="false">(AZ79-AZ78)/AZ78</f>
        <v>0.00364689781428063</v>
      </c>
      <c r="BB79" s="7"/>
      <c r="BC79" s="7"/>
      <c r="BD79" s="7"/>
      <c r="BE79" s="7"/>
      <c r="BF79" s="7" t="n">
        <f aca="false">BF78*(1+AY79)*(1+BA79)*(1-BE79)</f>
        <v>116.543557699808</v>
      </c>
      <c r="BG79" s="7"/>
      <c r="BH79" s="7" t="n">
        <f aca="false">BH78+1</f>
        <v>48</v>
      </c>
      <c r="BI79" s="40" t="n">
        <f aca="false">T86/AG86</f>
        <v>0.0149968784963213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149130470.331627</v>
      </c>
      <c r="E80" s="9"/>
      <c r="F80" s="67" t="n">
        <f aca="false">'Central pensions'!I80</f>
        <v>27106228.2737068</v>
      </c>
      <c r="G80" s="9" t="n">
        <f aca="false">'Central pensions'!K80</f>
        <v>3142734.0705835</v>
      </c>
      <c r="H80" s="9" t="n">
        <f aca="false">'Central pensions'!V80</f>
        <v>17290395.5998912</v>
      </c>
      <c r="I80" s="67" t="n">
        <f aca="false">'Central pensions'!M80</f>
        <v>97197.9609458814</v>
      </c>
      <c r="J80" s="9" t="n">
        <f aca="false">'Central pensions'!W80</f>
        <v>534754.503089418</v>
      </c>
      <c r="K80" s="9"/>
      <c r="L80" s="67" t="n">
        <f aca="false">'Central pensions'!N80</f>
        <v>4109999.72779824</v>
      </c>
      <c r="M80" s="67"/>
      <c r="N80" s="67" t="n">
        <f aca="false">'Central pensions'!L80</f>
        <v>1209431.64077411</v>
      </c>
      <c r="O80" s="9"/>
      <c r="P80" s="9" t="n">
        <f aca="false">'Central pensions'!X80</f>
        <v>27980744.173177</v>
      </c>
      <c r="Q80" s="67"/>
      <c r="R80" s="67" t="n">
        <f aca="false">'Central SIPA income'!G75</f>
        <v>26342381.4486841</v>
      </c>
      <c r="S80" s="67"/>
      <c r="T80" s="9" t="n">
        <f aca="false">'Central SIPA income'!J75</f>
        <v>100722378.608026</v>
      </c>
      <c r="U80" s="9"/>
      <c r="V80" s="67" t="n">
        <f aca="false">'Central SIPA income'!F75</f>
        <v>117319.231834768</v>
      </c>
      <c r="W80" s="67"/>
      <c r="X80" s="67" t="n">
        <f aca="false">'Central SIPA income'!M75</f>
        <v>294672.086295844</v>
      </c>
      <c r="Y80" s="9"/>
      <c r="Z80" s="9" t="n">
        <f aca="false">R80+V80-N80-L80-F80</f>
        <v>-5965958.96176023</v>
      </c>
      <c r="AA80" s="9"/>
      <c r="AB80" s="9" t="n">
        <f aca="false">T80-P80-D80</f>
        <v>-76388835.8967779</v>
      </c>
      <c r="AC80" s="50"/>
      <c r="AD80" s="9"/>
      <c r="AE80" s="9"/>
      <c r="AF80" s="9"/>
      <c r="AG80" s="9" t="n">
        <f aca="false">BF80/100*$AG$57</f>
        <v>6752981345.34568</v>
      </c>
      <c r="AH80" s="40" t="n">
        <f aca="false">(AG80-AG79)/AG79</f>
        <v>0.00751121127626058</v>
      </c>
      <c r="AI80" s="40"/>
      <c r="AJ80" s="40" t="n">
        <f aca="false">AB80/AG80</f>
        <v>-0.0113118683423325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71" t="n">
        <f aca="false">workers_and_wage_central!C68</f>
        <v>13404493</v>
      </c>
      <c r="AY80" s="40" t="n">
        <f aca="false">(AW80-AW79)/AW79</f>
        <v>0.0063087170125832</v>
      </c>
      <c r="AZ80" s="39" t="n">
        <f aca="false">workers_and_wage_central!B68</f>
        <v>7113.97687459354</v>
      </c>
      <c r="BA80" s="40" t="n">
        <f aca="false">(AZ80-AZ79)/AZ79</f>
        <v>0.00119495562678531</v>
      </c>
      <c r="BB80" s="7"/>
      <c r="BC80" s="7"/>
      <c r="BD80" s="7"/>
      <c r="BE80" s="7"/>
      <c r="BF80" s="7" t="n">
        <f aca="false">BF79*(1+AY80)*(1+BA80)*(1-BE80)</f>
        <v>117.418940984579</v>
      </c>
      <c r="BG80" s="7"/>
      <c r="BH80" s="0" t="n">
        <f aca="false">BH79+1</f>
        <v>49</v>
      </c>
      <c r="BI80" s="40" t="n">
        <f aca="false">T87/AG87</f>
        <v>0.0172323135384746</v>
      </c>
      <c r="BN80" s="0"/>
      <c r="BO80" s="0"/>
      <c r="BP80" s="0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152444551.642375</v>
      </c>
      <c r="E81" s="9"/>
      <c r="F81" s="67" t="n">
        <f aca="false">'Central pensions'!I81</f>
        <v>27708601.7814614</v>
      </c>
      <c r="G81" s="9" t="n">
        <f aca="false">'Central pensions'!K81</f>
        <v>3233761.17924798</v>
      </c>
      <c r="H81" s="9" t="n">
        <f aca="false">'Central pensions'!V81</f>
        <v>17791199.8944241</v>
      </c>
      <c r="I81" s="67" t="n">
        <f aca="false">'Central pensions'!M81</f>
        <v>100013.232347875</v>
      </c>
      <c r="J81" s="9" t="n">
        <f aca="false">'Central pensions'!W81</f>
        <v>550243.295703834</v>
      </c>
      <c r="K81" s="9"/>
      <c r="L81" s="67" t="n">
        <f aca="false">'Central pensions'!N81</f>
        <v>4273086.93555911</v>
      </c>
      <c r="M81" s="67"/>
      <c r="N81" s="67" t="n">
        <f aca="false">'Central pensions'!L81</f>
        <v>1236141.74195302</v>
      </c>
      <c r="O81" s="9"/>
      <c r="P81" s="9" t="n">
        <f aca="false">'Central pensions'!X81</f>
        <v>28973955.5654646</v>
      </c>
      <c r="Q81" s="67"/>
      <c r="R81" s="67" t="n">
        <f aca="false">'Central SIPA income'!G76</f>
        <v>30356101.3628239</v>
      </c>
      <c r="S81" s="67"/>
      <c r="T81" s="9" t="n">
        <f aca="false">'Central SIPA income'!J76</f>
        <v>116069184.575668</v>
      </c>
      <c r="U81" s="9"/>
      <c r="V81" s="67" t="n">
        <f aca="false">'Central SIPA income'!F76</f>
        <v>115899.967601265</v>
      </c>
      <c r="W81" s="67"/>
      <c r="X81" s="67" t="n">
        <f aca="false">'Central SIPA income'!M76</f>
        <v>291107.303726519</v>
      </c>
      <c r="Y81" s="9"/>
      <c r="Z81" s="9" t="n">
        <f aca="false">R81+V81-N81-L81-F81</f>
        <v>-2745829.1285483</v>
      </c>
      <c r="AA81" s="9"/>
      <c r="AB81" s="9" t="n">
        <f aca="false">T81-P81-D81</f>
        <v>-65349322.6321714</v>
      </c>
      <c r="AC81" s="50"/>
      <c r="AD81" s="9"/>
      <c r="AE81" s="9"/>
      <c r="AF81" s="9"/>
      <c r="AG81" s="9" t="n">
        <f aca="false">BF81/100*$AG$57</f>
        <v>6753178837.36526</v>
      </c>
      <c r="AH81" s="40" t="n">
        <f aca="false">(AG81-AG80)/AG80</f>
        <v>2.92451599492497E-005</v>
      </c>
      <c r="AI81" s="40" t="n">
        <f aca="false">(AG81-AG77)/AG77</f>
        <v>0.0180477012149182</v>
      </c>
      <c r="AJ81" s="40" t="n">
        <f aca="false">AB81/AG81</f>
        <v>-0.0096768239381718</v>
      </c>
      <c r="AK81" s="73"/>
      <c r="AL81" s="7"/>
      <c r="AM81" s="7"/>
      <c r="AN81" s="7"/>
      <c r="AO81" s="7"/>
      <c r="AP81" s="7"/>
      <c r="AQ81" s="7"/>
      <c r="AR81" s="7"/>
      <c r="AS81" s="7"/>
      <c r="AT81" s="7"/>
      <c r="AW81" s="71" t="n">
        <f aca="false">workers_and_wage_central!C69</f>
        <v>13330081</v>
      </c>
      <c r="AY81" s="40" t="n">
        <f aca="false">(AW81-AW80)/AW80</f>
        <v>-0.00555127299480853</v>
      </c>
      <c r="AZ81" s="39" t="n">
        <f aca="false">workers_and_wage_central!B69</f>
        <v>7153.89816567987</v>
      </c>
      <c r="BA81" s="40" t="n">
        <f aca="false">(AZ81-AZ80)/AZ80</f>
        <v>0.00561167006725804</v>
      </c>
      <c r="BB81" s="7"/>
      <c r="BC81" s="7"/>
      <c r="BD81" s="7"/>
      <c r="BE81" s="7"/>
      <c r="BF81" s="7" t="n">
        <f aca="false">BF80*(1+AY81)*(1+BA81)*(1-BE81)</f>
        <v>117.422374920289</v>
      </c>
      <c r="BG81" s="73" t="e">
        <f aca="false">(BB81-BB77)/BB77</f>
        <v>#DIV/0!</v>
      </c>
      <c r="BH81" s="0" t="n">
        <f aca="false">BH80+1</f>
        <v>50</v>
      </c>
      <c r="BI81" s="40" t="n">
        <f aca="false">T88/AG88</f>
        <v>0.0150110174005617</v>
      </c>
      <c r="BN81" s="0"/>
      <c r="BO81" s="0"/>
      <c r="BP81" s="0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150161945.627587</v>
      </c>
      <c r="E82" s="6"/>
      <c r="F82" s="8" t="n">
        <f aca="false">'Central pensions'!I82</f>
        <v>27293711.1185527</v>
      </c>
      <c r="G82" s="6" t="n">
        <f aca="false">'Central pensions'!K82</f>
        <v>3288705.34805139</v>
      </c>
      <c r="H82" s="6" t="n">
        <f aca="false">'Central pensions'!V82</f>
        <v>18093486.5000298</v>
      </c>
      <c r="I82" s="8" t="n">
        <f aca="false">'Central pensions'!M82</f>
        <v>101712.536537671</v>
      </c>
      <c r="J82" s="6" t="n">
        <f aca="false">'Central pensions'!W82</f>
        <v>559592.365980299</v>
      </c>
      <c r="K82" s="6"/>
      <c r="L82" s="8" t="n">
        <f aca="false">'Central pensions'!N82</f>
        <v>5014267.39617799</v>
      </c>
      <c r="M82" s="8"/>
      <c r="N82" s="8" t="n">
        <f aca="false">'Central pensions'!L82</f>
        <v>1218745.52288723</v>
      </c>
      <c r="O82" s="6"/>
      <c r="P82" s="6" t="n">
        <f aca="false">'Central pensions'!X82</f>
        <v>32724235.6344541</v>
      </c>
      <c r="Q82" s="8"/>
      <c r="R82" s="8" t="n">
        <f aca="false">'Central SIPA income'!G77</f>
        <v>26588299.9611419</v>
      </c>
      <c r="S82" s="8"/>
      <c r="T82" s="6" t="n">
        <f aca="false">'Central SIPA income'!J77</f>
        <v>101662669.354584</v>
      </c>
      <c r="U82" s="6"/>
      <c r="V82" s="8" t="n">
        <f aca="false">'Central SIPA income'!F77</f>
        <v>119530.729670359</v>
      </c>
      <c r="W82" s="8"/>
      <c r="X82" s="8" t="n">
        <f aca="false">'Central SIPA income'!M77</f>
        <v>300226.731266333</v>
      </c>
      <c r="Y82" s="6"/>
      <c r="Z82" s="6" t="n">
        <f aca="false">R82+V82-N82-L82-F82</f>
        <v>-6818893.3468056</v>
      </c>
      <c r="AA82" s="6"/>
      <c r="AB82" s="6" t="n">
        <f aca="false">T82-P82-D82</f>
        <v>-81223511.9074569</v>
      </c>
      <c r="AC82" s="50"/>
      <c r="AD82" s="6"/>
      <c r="AE82" s="6"/>
      <c r="AF82" s="6"/>
      <c r="AG82" s="6" t="n">
        <f aca="false">BF82/100*$AG$57</f>
        <v>6796217245.3649</v>
      </c>
      <c r="AH82" s="61" t="n">
        <f aca="false">(AG82-AG81)/AG81</f>
        <v>0.00637305912313598</v>
      </c>
      <c r="AI82" s="61"/>
      <c r="AJ82" s="61" t="n">
        <f aca="false">AB82/AG82</f>
        <v>-0.0119512824524337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0.00590817322906797</v>
      </c>
      <c r="AV82" s="5"/>
      <c r="AW82" s="65" t="n">
        <f aca="false">workers_and_wage_central!C70</f>
        <v>13421444</v>
      </c>
      <c r="AX82" s="5"/>
      <c r="AY82" s="61" t="n">
        <f aca="false">(AW82-AW81)/AW81</f>
        <v>0.00685389683678591</v>
      </c>
      <c r="AZ82" s="66" t="n">
        <f aca="false">workers_and_wage_central!B70</f>
        <v>7150.48171762471</v>
      </c>
      <c r="BA82" s="61" t="n">
        <f aca="false">(AZ82-AZ81)/AZ81</f>
        <v>-0.00047756453559009</v>
      </c>
      <c r="BB82" s="5"/>
      <c r="BC82" s="5"/>
      <c r="BD82" s="5"/>
      <c r="BE82" s="5"/>
      <c r="BF82" s="5" t="n">
        <f aca="false">BF81*(1+AY82)*(1+BA82)*(1-BE82)</f>
        <v>118.170714658035</v>
      </c>
      <c r="BG82" s="5"/>
      <c r="BH82" s="5" t="n">
        <f aca="false">BH81+1</f>
        <v>51</v>
      </c>
      <c r="BI82" s="61" t="n">
        <f aca="false">T89/AG89</f>
        <v>0.0172902685294277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152761461.802024</v>
      </c>
      <c r="E83" s="9"/>
      <c r="F83" s="67" t="n">
        <f aca="false">'Central pensions'!I83</f>
        <v>27766203.9543146</v>
      </c>
      <c r="G83" s="9" t="n">
        <f aca="false">'Central pensions'!K83</f>
        <v>3434389.713132</v>
      </c>
      <c r="H83" s="9" t="n">
        <f aca="false">'Central pensions'!V83</f>
        <v>18894998.8928665</v>
      </c>
      <c r="I83" s="67" t="n">
        <f aca="false">'Central pensions'!M83</f>
        <v>106218.238550475</v>
      </c>
      <c r="J83" s="9" t="n">
        <f aca="false">'Central pensions'!W83</f>
        <v>584381.409057733</v>
      </c>
      <c r="K83" s="9"/>
      <c r="L83" s="67" t="n">
        <f aca="false">'Central pensions'!N83</f>
        <v>4141743.20602805</v>
      </c>
      <c r="M83" s="67"/>
      <c r="N83" s="67" t="n">
        <f aca="false">'Central pensions'!L83</f>
        <v>1241353.18683802</v>
      </c>
      <c r="O83" s="9"/>
      <c r="P83" s="9" t="n">
        <f aca="false">'Central pensions'!X83</f>
        <v>28321084.1606785</v>
      </c>
      <c r="Q83" s="67"/>
      <c r="R83" s="67" t="n">
        <f aca="false">'Central SIPA income'!G78</f>
        <v>30743707.8499679</v>
      </c>
      <c r="S83" s="67"/>
      <c r="T83" s="9" t="n">
        <f aca="false">'Central SIPA income'!J78</f>
        <v>117551231.573776</v>
      </c>
      <c r="U83" s="9"/>
      <c r="V83" s="67" t="n">
        <f aca="false">'Central SIPA income'!F78</f>
        <v>123851.167379563</v>
      </c>
      <c r="W83" s="67"/>
      <c r="X83" s="67" t="n">
        <f aca="false">'Central SIPA income'!M78</f>
        <v>311078.425175098</v>
      </c>
      <c r="Y83" s="9"/>
      <c r="Z83" s="9" t="n">
        <f aca="false">R83+V83-N83-L83-F83</f>
        <v>-2281741.32983319</v>
      </c>
      <c r="AA83" s="9"/>
      <c r="AB83" s="9" t="n">
        <f aca="false">T83-P83-D83</f>
        <v>-63531314.3889269</v>
      </c>
      <c r="AC83" s="50"/>
      <c r="AD83" s="9"/>
      <c r="AE83" s="9"/>
      <c r="AF83" s="9"/>
      <c r="AG83" s="9" t="n">
        <f aca="false">BF83/100*$AG$57</f>
        <v>6839318907.5235</v>
      </c>
      <c r="AH83" s="40" t="n">
        <f aca="false">(AG83-AG82)/AG82</f>
        <v>0.00634200770847824</v>
      </c>
      <c r="AI83" s="40"/>
      <c r="AJ83" s="40" t="n">
        <f aca="false">AB83/AG83</f>
        <v>-0.00928912882232179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workers_and_wage_central!C71</f>
        <v>13447104</v>
      </c>
      <c r="AX83" s="7"/>
      <c r="AY83" s="40" t="n">
        <f aca="false">(AW83-AW82)/AW82</f>
        <v>0.00191186581712072</v>
      </c>
      <c r="AZ83" s="39" t="n">
        <f aca="false">workers_and_wage_central!B71</f>
        <v>7182.09891837999</v>
      </c>
      <c r="BA83" s="40" t="n">
        <f aca="false">(AZ83-AZ82)/AZ82</f>
        <v>0.00442168821680203</v>
      </c>
      <c r="BB83" s="7"/>
      <c r="BC83" s="7"/>
      <c r="BD83" s="7"/>
      <c r="BE83" s="7"/>
      <c r="BF83" s="7" t="n">
        <f aca="false">BF82*(1+AY83)*(1+BA83)*(1-BE83)</f>
        <v>118.920154241312</v>
      </c>
      <c r="BG83" s="7"/>
      <c r="BH83" s="7" t="n">
        <f aca="false">BH82+1</f>
        <v>52</v>
      </c>
      <c r="BI83" s="40" t="n">
        <f aca="false">T90/AG90</f>
        <v>0.0150324809335169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150590807.506247</v>
      </c>
      <c r="E84" s="9"/>
      <c r="F84" s="67" t="n">
        <f aca="false">'Central pensions'!I84</f>
        <v>27371661.8415337</v>
      </c>
      <c r="G84" s="9" t="n">
        <f aca="false">'Central pensions'!K84</f>
        <v>3475483.64756506</v>
      </c>
      <c r="H84" s="9" t="n">
        <f aca="false">'Central pensions'!V84</f>
        <v>19121085.5954464</v>
      </c>
      <c r="I84" s="67" t="n">
        <f aca="false">'Central pensions'!M84</f>
        <v>107489.184976239</v>
      </c>
      <c r="J84" s="9" t="n">
        <f aca="false">'Central pensions'!W84</f>
        <v>591373.781302463</v>
      </c>
      <c r="K84" s="9"/>
      <c r="L84" s="67" t="n">
        <f aca="false">'Central pensions'!N84</f>
        <v>3961086.08153138</v>
      </c>
      <c r="M84" s="67"/>
      <c r="N84" s="67" t="n">
        <f aca="false">'Central pensions'!L84</f>
        <v>1225735.76466289</v>
      </c>
      <c r="O84" s="9"/>
      <c r="P84" s="9" t="n">
        <f aca="false">'Central pensions'!X84</f>
        <v>27297731.0339344</v>
      </c>
      <c r="Q84" s="67"/>
      <c r="R84" s="67" t="n">
        <f aca="false">'Central SIPA income'!G79</f>
        <v>26979942.0098956</v>
      </c>
      <c r="S84" s="67"/>
      <c r="T84" s="9" t="n">
        <f aca="false">'Central SIPA income'!J79</f>
        <v>103160146.672276</v>
      </c>
      <c r="U84" s="9"/>
      <c r="V84" s="67" t="n">
        <f aca="false">'Central SIPA income'!F79</f>
        <v>123921.490457349</v>
      </c>
      <c r="W84" s="67"/>
      <c r="X84" s="67" t="n">
        <f aca="false">'Central SIPA income'!M79</f>
        <v>311255.056471791</v>
      </c>
      <c r="Y84" s="9"/>
      <c r="Z84" s="9" t="n">
        <f aca="false">R84+V84-N84-L84-F84</f>
        <v>-5454620.18737505</v>
      </c>
      <c r="AA84" s="9"/>
      <c r="AB84" s="9" t="n">
        <f aca="false">T84-P84-D84</f>
        <v>-74728391.8679057</v>
      </c>
      <c r="AC84" s="50"/>
      <c r="AD84" s="9"/>
      <c r="AE84" s="9"/>
      <c r="AF84" s="9"/>
      <c r="AG84" s="9" t="n">
        <f aca="false">BF84/100*$AG$57</f>
        <v>6886643659.29565</v>
      </c>
      <c r="AH84" s="40" t="n">
        <f aca="false">(AG84-AG83)/AG83</f>
        <v>0.00691951236841638</v>
      </c>
      <c r="AI84" s="40"/>
      <c r="AJ84" s="40" t="n">
        <f aca="false">AB84/AG84</f>
        <v>-0.010851206417082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71" t="n">
        <f aca="false">workers_and_wage_central!C72</f>
        <v>13503961</v>
      </c>
      <c r="AY84" s="40" t="n">
        <f aca="false">(AW84-AW83)/AW83</f>
        <v>0.00422819664367882</v>
      </c>
      <c r="AZ84" s="39" t="n">
        <f aca="false">workers_and_wage_central!B72</f>
        <v>7201.34683017958</v>
      </c>
      <c r="BA84" s="40" t="n">
        <f aca="false">(AZ84-AZ83)/AZ83</f>
        <v>0.00267998422443448</v>
      </c>
      <c r="BB84" s="7"/>
      <c r="BC84" s="7"/>
      <c r="BD84" s="7"/>
      <c r="BE84" s="7"/>
      <c r="BF84" s="7" t="n">
        <f aca="false">BF83*(1+AY84)*(1+BA84)*(1-BE84)</f>
        <v>119.743023719439</v>
      </c>
      <c r="BG84" s="7"/>
      <c r="BH84" s="0" t="n">
        <f aca="false">BH83+1</f>
        <v>53</v>
      </c>
      <c r="BI84" s="40" t="n">
        <f aca="false">T91/AG91</f>
        <v>0.0173321794025337</v>
      </c>
      <c r="BN84" s="0"/>
      <c r="BO84" s="0"/>
      <c r="BP84" s="0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153841176.304852</v>
      </c>
      <c r="E85" s="9"/>
      <c r="F85" s="67" t="n">
        <f aca="false">'Central pensions'!I85</f>
        <v>27962454.8460271</v>
      </c>
      <c r="G85" s="9" t="n">
        <f aca="false">'Central pensions'!K85</f>
        <v>3578383.73664583</v>
      </c>
      <c r="H85" s="9" t="n">
        <f aca="false">'Central pensions'!V85</f>
        <v>19687211.5251342</v>
      </c>
      <c r="I85" s="67" t="n">
        <f aca="false">'Central pensions'!M85</f>
        <v>110671.661958119</v>
      </c>
      <c r="J85" s="9" t="n">
        <f aca="false">'Central pensions'!W85</f>
        <v>608882.830674257</v>
      </c>
      <c r="K85" s="9"/>
      <c r="L85" s="67" t="n">
        <f aca="false">'Central pensions'!N85</f>
        <v>4185168.48488639</v>
      </c>
      <c r="M85" s="67"/>
      <c r="N85" s="67" t="n">
        <f aca="false">'Central pensions'!L85</f>
        <v>1252819.3542564</v>
      </c>
      <c r="O85" s="9"/>
      <c r="P85" s="9" t="n">
        <f aca="false">'Central pensions'!X85</f>
        <v>28609501.6091791</v>
      </c>
      <c r="Q85" s="67"/>
      <c r="R85" s="67" t="n">
        <f aca="false">'Central SIPA income'!G80</f>
        <v>31235885.7992984</v>
      </c>
      <c r="S85" s="67"/>
      <c r="T85" s="9" t="n">
        <f aca="false">'Central SIPA income'!J80</f>
        <v>119433116.620941</v>
      </c>
      <c r="U85" s="9"/>
      <c r="V85" s="67" t="n">
        <f aca="false">'Central SIPA income'!F80</f>
        <v>121161.782366726</v>
      </c>
      <c r="W85" s="67"/>
      <c r="X85" s="67" t="n">
        <f aca="false">'Central SIPA income'!M80</f>
        <v>304323.465394064</v>
      </c>
      <c r="Y85" s="9"/>
      <c r="Z85" s="9" t="n">
        <f aca="false">R85+V85-N85-L85-F85</f>
        <v>-2043395.10350477</v>
      </c>
      <c r="AA85" s="9"/>
      <c r="AB85" s="9" t="n">
        <f aca="false">T85-P85-D85</f>
        <v>-63017561.2930909</v>
      </c>
      <c r="AC85" s="50"/>
      <c r="AD85" s="9"/>
      <c r="AE85" s="9"/>
      <c r="AF85" s="9"/>
      <c r="AG85" s="9" t="n">
        <f aca="false">BF85/100*$AG$57</f>
        <v>6914177243.76875</v>
      </c>
      <c r="AH85" s="40" t="n">
        <f aca="false">(AG85-AG84)/AG84</f>
        <v>0.00399811371624127</v>
      </c>
      <c r="AI85" s="40" t="n">
        <f aca="false">(AG85-AG81)/AG81</f>
        <v>0.0238403883979324</v>
      </c>
      <c r="AJ85" s="40" t="n">
        <f aca="false">AB85/AG85</f>
        <v>-0.00911425308772408</v>
      </c>
      <c r="AK85" s="73"/>
      <c r="AL85" s="7"/>
      <c r="AM85" s="7"/>
      <c r="AN85" s="7"/>
      <c r="AO85" s="7"/>
      <c r="AP85" s="7"/>
      <c r="AQ85" s="7"/>
      <c r="AR85" s="7"/>
      <c r="AS85" s="7"/>
      <c r="AT85" s="7"/>
      <c r="AW85" s="71" t="n">
        <f aca="false">workers_and_wage_central!C73</f>
        <v>13537226</v>
      </c>
      <c r="AY85" s="40" t="n">
        <f aca="false">(AW85-AW84)/AW84</f>
        <v>0.0024633513085531</v>
      </c>
      <c r="AZ85" s="39" t="n">
        <f aca="false">workers_and_wage_central!B73</f>
        <v>7212.37202764466</v>
      </c>
      <c r="BA85" s="40" t="n">
        <f aca="false">(AZ85-AZ84)/AZ84</f>
        <v>0.00153099103890942</v>
      </c>
      <c r="BB85" s="7"/>
      <c r="BC85" s="7"/>
      <c r="BD85" s="7"/>
      <c r="BE85" s="7"/>
      <c r="BF85" s="7" t="n">
        <f aca="false">BF84*(1+AY85)*(1+BA85)*(1-BE85)</f>
        <v>120.221769944996</v>
      </c>
      <c r="BG85" s="73" t="e">
        <f aca="false">(BB85-BB81)/BB81</f>
        <v>#DIV/0!</v>
      </c>
      <c r="BH85" s="0" t="n">
        <f aca="false">BH84+1</f>
        <v>54</v>
      </c>
      <c r="BI85" s="40" t="n">
        <f aca="false">T92/AG92</f>
        <v>0.0151384631413849</v>
      </c>
      <c r="BN85" s="0"/>
      <c r="BO85" s="0"/>
      <c r="BP85" s="0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150622863.729188</v>
      </c>
      <c r="E86" s="6"/>
      <c r="F86" s="8" t="n">
        <f aca="false">'Central pensions'!I86</f>
        <v>27377488.43951</v>
      </c>
      <c r="G86" s="6" t="n">
        <f aca="false">'Central pensions'!K86</f>
        <v>3643005.69588306</v>
      </c>
      <c r="H86" s="6" t="n">
        <f aca="false">'Central pensions'!V86</f>
        <v>20042742.478297</v>
      </c>
      <c r="I86" s="8" t="n">
        <f aca="false">'Central pensions'!M86</f>
        <v>112670.279254115</v>
      </c>
      <c r="J86" s="6" t="n">
        <f aca="false">'Central pensions'!W86</f>
        <v>619878.633349389</v>
      </c>
      <c r="K86" s="6"/>
      <c r="L86" s="8" t="n">
        <f aca="false">'Central pensions'!N86</f>
        <v>4902384.51532417</v>
      </c>
      <c r="M86" s="8"/>
      <c r="N86" s="8" t="n">
        <f aca="false">'Central pensions'!L86</f>
        <v>1227150.17943534</v>
      </c>
      <c r="O86" s="6"/>
      <c r="P86" s="6" t="n">
        <f aca="false">'Central pensions'!X86</f>
        <v>32189914.7743879</v>
      </c>
      <c r="Q86" s="8"/>
      <c r="R86" s="8" t="n">
        <f aca="false">'Central SIPA income'!G81</f>
        <v>27226348.700651</v>
      </c>
      <c r="S86" s="8"/>
      <c r="T86" s="6" t="n">
        <f aca="false">'Central SIPA income'!J81</f>
        <v>104102304.010866</v>
      </c>
      <c r="U86" s="6"/>
      <c r="V86" s="8" t="n">
        <f aca="false">'Central SIPA income'!F81</f>
        <v>121956.385774456</v>
      </c>
      <c r="W86" s="8"/>
      <c r="X86" s="8" t="n">
        <f aca="false">'Central SIPA income'!M81</f>
        <v>306319.280063764</v>
      </c>
      <c r="Y86" s="6"/>
      <c r="Z86" s="6" t="n">
        <f aca="false">R86+V86-N86-L86-F86</f>
        <v>-6158718.0478441</v>
      </c>
      <c r="AA86" s="6"/>
      <c r="AB86" s="6" t="n">
        <f aca="false">T86-P86-D86</f>
        <v>-78710474.4927104</v>
      </c>
      <c r="AC86" s="50"/>
      <c r="AD86" s="6"/>
      <c r="AE86" s="6"/>
      <c r="AF86" s="6"/>
      <c r="AG86" s="6" t="n">
        <f aca="false">BF86/100*$AG$57</f>
        <v>6941598149.00158</v>
      </c>
      <c r="AH86" s="61" t="n">
        <f aca="false">(AG86-AG85)/AG85</f>
        <v>0.00396589561795576</v>
      </c>
      <c r="AI86" s="61"/>
      <c r="AJ86" s="61" t="n">
        <f aca="false">AB86/AG86</f>
        <v>-0.0113389557855681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0.00493981122216819</v>
      </c>
      <c r="AV86" s="5"/>
      <c r="AW86" s="65" t="n">
        <f aca="false">workers_and_wage_central!C74</f>
        <v>13564825</v>
      </c>
      <c r="AX86" s="5"/>
      <c r="AY86" s="61" t="n">
        <f aca="false">(AW86-AW85)/AW85</f>
        <v>0.0020387485589736</v>
      </c>
      <c r="AZ86" s="66" t="n">
        <f aca="false">workers_and_wage_central!B74</f>
        <v>7226.24304965988</v>
      </c>
      <c r="BA86" s="61" t="n">
        <f aca="false">(AZ86-AZ85)/AZ85</f>
        <v>0.00192322608457347</v>
      </c>
      <c r="BB86" s="5"/>
      <c r="BC86" s="5"/>
      <c r="BD86" s="5"/>
      <c r="BE86" s="5"/>
      <c r="BF86" s="5" t="n">
        <f aca="false">BF85*(1+AY86)*(1+BA86)*(1-BE86)</f>
        <v>120.698556935604</v>
      </c>
      <c r="BG86" s="5"/>
      <c r="BH86" s="5" t="n">
        <f aca="false">BH85+1</f>
        <v>55</v>
      </c>
      <c r="BI86" s="61" t="n">
        <f aca="false">T93/AG93</f>
        <v>0.017434359875419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154520314.515515</v>
      </c>
      <c r="E87" s="9"/>
      <c r="F87" s="67" t="n">
        <f aca="false">'Central pensions'!I87</f>
        <v>28085896.2549269</v>
      </c>
      <c r="G87" s="9" t="n">
        <f aca="false">'Central pensions'!K87</f>
        <v>3778223.1309165</v>
      </c>
      <c r="H87" s="9" t="n">
        <f aca="false">'Central pensions'!V87</f>
        <v>20786668.9102577</v>
      </c>
      <c r="I87" s="67" t="n">
        <f aca="false">'Central pensions'!M87</f>
        <v>116852.261780923</v>
      </c>
      <c r="J87" s="9" t="n">
        <f aca="false">'Central pensions'!W87</f>
        <v>642886.667327561</v>
      </c>
      <c r="K87" s="9"/>
      <c r="L87" s="67" t="n">
        <f aca="false">'Central pensions'!N87</f>
        <v>4108695.58312433</v>
      </c>
      <c r="M87" s="67"/>
      <c r="N87" s="67" t="n">
        <f aca="false">'Central pensions'!L87</f>
        <v>1258362.25838228</v>
      </c>
      <c r="O87" s="9"/>
      <c r="P87" s="9" t="n">
        <f aca="false">'Central pensions'!X87</f>
        <v>28243178.7814784</v>
      </c>
      <c r="Q87" s="67"/>
      <c r="R87" s="67" t="n">
        <f aca="false">'Central SIPA income'!G82</f>
        <v>31409916.2194206</v>
      </c>
      <c r="S87" s="67"/>
      <c r="T87" s="9" t="n">
        <f aca="false">'Central SIPA income'!J82</f>
        <v>120098537.01579</v>
      </c>
      <c r="U87" s="9"/>
      <c r="V87" s="67" t="n">
        <f aca="false">'Central SIPA income'!F82</f>
        <v>123522.222003432</v>
      </c>
      <c r="W87" s="67"/>
      <c r="X87" s="67" t="n">
        <f aca="false">'Central SIPA income'!M82</f>
        <v>310252.209227839</v>
      </c>
      <c r="Y87" s="9"/>
      <c r="Z87" s="9" t="n">
        <f aca="false">R87+V87-N87-L87-F87</f>
        <v>-1919515.65500942</v>
      </c>
      <c r="AA87" s="9"/>
      <c r="AB87" s="9" t="n">
        <f aca="false">T87-P87-D87</f>
        <v>-62664956.2812032</v>
      </c>
      <c r="AC87" s="50"/>
      <c r="AD87" s="9"/>
      <c r="AE87" s="9"/>
      <c r="AF87" s="9"/>
      <c r="AG87" s="9" t="n">
        <f aca="false">BF87/100*$AG$57</f>
        <v>6969379749.71534</v>
      </c>
      <c r="AH87" s="40" t="n">
        <f aca="false">(AG87-AG86)/AG86</f>
        <v>0.00400219086692005</v>
      </c>
      <c r="AI87" s="40"/>
      <c r="AJ87" s="40" t="n">
        <f aca="false">AB87/AG87</f>
        <v>-0.00899146818391732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workers_and_wage_central!C75</f>
        <v>13556414</v>
      </c>
      <c r="AX87" s="7"/>
      <c r="AY87" s="40" t="n">
        <f aca="false">(AW87-AW86)/AW86</f>
        <v>-0.000620059602685623</v>
      </c>
      <c r="AZ87" s="39" t="n">
        <f aca="false">workers_and_wage_central!B75</f>
        <v>7259.66527876375</v>
      </c>
      <c r="BA87" s="40" t="n">
        <f aca="false">(AZ87-AZ86)/AZ86</f>
        <v>0.00462511831863282</v>
      </c>
      <c r="BB87" s="7"/>
      <c r="BC87" s="7"/>
      <c r="BD87" s="7"/>
      <c r="BE87" s="7"/>
      <c r="BF87" s="7" t="n">
        <f aca="false">BF86*(1+AY87)*(1+BA87)*(1-BE87)</f>
        <v>121.181615597822</v>
      </c>
      <c r="BG87" s="7"/>
      <c r="BH87" s="7" t="n">
        <f aca="false">BH86+1</f>
        <v>56</v>
      </c>
      <c r="BI87" s="40" t="n">
        <f aca="false">T94/AG94</f>
        <v>0.0152020285137668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151940274.913809</v>
      </c>
      <c r="E88" s="9"/>
      <c r="F88" s="67" t="n">
        <f aca="false">'Central pensions'!I88</f>
        <v>27616943.5168075</v>
      </c>
      <c r="G88" s="9" t="n">
        <f aca="false">'Central pensions'!K88</f>
        <v>3776284.61106408</v>
      </c>
      <c r="H88" s="9" t="n">
        <f aca="false">'Central pensions'!V88</f>
        <v>20776003.7459855</v>
      </c>
      <c r="I88" s="67" t="n">
        <f aca="false">'Central pensions'!M88</f>
        <v>116792.307558682</v>
      </c>
      <c r="J88" s="9" t="n">
        <f aca="false">'Central pensions'!W88</f>
        <v>642556.816886147</v>
      </c>
      <c r="K88" s="9"/>
      <c r="L88" s="67" t="n">
        <f aca="false">'Central pensions'!N88</f>
        <v>3959135.34019773</v>
      </c>
      <c r="M88" s="67"/>
      <c r="N88" s="67" t="n">
        <f aca="false">'Central pensions'!L88</f>
        <v>1238423.93954679</v>
      </c>
      <c r="O88" s="9"/>
      <c r="P88" s="9" t="n">
        <f aca="false">'Central pensions'!X88</f>
        <v>27357415.2224751</v>
      </c>
      <c r="Q88" s="67"/>
      <c r="R88" s="67" t="n">
        <f aca="false">'Central SIPA income'!G83</f>
        <v>27575354.199985</v>
      </c>
      <c r="S88" s="67"/>
      <c r="T88" s="9" t="n">
        <f aca="false">'Central SIPA income'!J83</f>
        <v>105436756.786469</v>
      </c>
      <c r="U88" s="9"/>
      <c r="V88" s="67" t="n">
        <f aca="false">'Central SIPA income'!F83</f>
        <v>126455.492449794</v>
      </c>
      <c r="W88" s="67"/>
      <c r="X88" s="67" t="n">
        <f aca="false">'Central SIPA income'!M83</f>
        <v>317619.738903767</v>
      </c>
      <c r="Y88" s="9"/>
      <c r="Z88" s="9" t="n">
        <f aca="false">R88+V88-N88-L88-F88</f>
        <v>-5112693.10411721</v>
      </c>
      <c r="AA88" s="9"/>
      <c r="AB88" s="9" t="n">
        <f aca="false">T88-P88-D88</f>
        <v>-73860933.3498149</v>
      </c>
      <c r="AC88" s="50"/>
      <c r="AD88" s="9"/>
      <c r="AE88" s="9"/>
      <c r="AF88" s="9"/>
      <c r="AG88" s="9" t="n">
        <f aca="false">BF88/100*$AG$57</f>
        <v>7023958068.46003</v>
      </c>
      <c r="AH88" s="40" t="n">
        <f aca="false">(AG88-AG87)/AG87</f>
        <v>0.00783115868336928</v>
      </c>
      <c r="AI88" s="40"/>
      <c r="AJ88" s="40" t="n">
        <f aca="false">AB88/AG88</f>
        <v>-0.01051557150967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71" t="n">
        <f aca="false">workers_and_wage_central!C76</f>
        <v>13580490</v>
      </c>
      <c r="AY88" s="40" t="n">
        <f aca="false">(AW88-AW87)/AW87</f>
        <v>0.00177598589125413</v>
      </c>
      <c r="AZ88" s="39" t="n">
        <f aca="false">workers_and_wage_central!B76</f>
        <v>7303.54587511956</v>
      </c>
      <c r="BA88" s="40" t="n">
        <f aca="false">(AZ88-AZ87)/AZ87</f>
        <v>0.00604443795558554</v>
      </c>
      <c r="BB88" s="7"/>
      <c r="BC88" s="7"/>
      <c r="BD88" s="7"/>
      <c r="BE88" s="7"/>
      <c r="BF88" s="7" t="n">
        <f aca="false">BF87*(1+AY88)*(1+BA88)*(1-BE88)</f>
        <v>122.130608059075</v>
      </c>
      <c r="BG88" s="7"/>
      <c r="BH88" s="0" t="n">
        <f aca="false">BH87+1</f>
        <v>57</v>
      </c>
      <c r="BI88" s="40" t="n">
        <f aca="false">T95/AG95</f>
        <v>0.0174462303809744</v>
      </c>
      <c r="BN88" s="0"/>
      <c r="BO88" s="0"/>
      <c r="BP88" s="0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155437892.618987</v>
      </c>
      <c r="E89" s="9"/>
      <c r="F89" s="67" t="n">
        <f aca="false">'Central pensions'!I89</f>
        <v>28252676.9368113</v>
      </c>
      <c r="G89" s="9" t="n">
        <f aca="false">'Central pensions'!K89</f>
        <v>3956684.19223029</v>
      </c>
      <c r="H89" s="9" t="n">
        <f aca="false">'Central pensions'!V89</f>
        <v>21768509.0150805</v>
      </c>
      <c r="I89" s="67" t="n">
        <f aca="false">'Central pensions'!M89</f>
        <v>122371.676048358</v>
      </c>
      <c r="J89" s="9" t="n">
        <f aca="false">'Central pensions'!W89</f>
        <v>673252.856136505</v>
      </c>
      <c r="K89" s="9"/>
      <c r="L89" s="67" t="n">
        <f aca="false">'Central pensions'!N89</f>
        <v>4165582.86568413</v>
      </c>
      <c r="M89" s="67"/>
      <c r="N89" s="67" t="n">
        <f aca="false">'Central pensions'!L89</f>
        <v>1268672.47301929</v>
      </c>
      <c r="O89" s="9"/>
      <c r="P89" s="9" t="n">
        <f aca="false">'Central pensions'!X89</f>
        <v>28595090.9200397</v>
      </c>
      <c r="Q89" s="67"/>
      <c r="R89" s="67" t="n">
        <f aca="false">'Central SIPA income'!G84</f>
        <v>31888134.9418133</v>
      </c>
      <c r="S89" s="67"/>
      <c r="T89" s="9" t="n">
        <f aca="false">'Central SIPA income'!J84</f>
        <v>121927047.748888</v>
      </c>
      <c r="U89" s="9"/>
      <c r="V89" s="67" t="n">
        <f aca="false">'Central SIPA income'!F84</f>
        <v>123041.535910331</v>
      </c>
      <c r="W89" s="67"/>
      <c r="X89" s="67" t="n">
        <f aca="false">'Central SIPA income'!M84</f>
        <v>309044.864347616</v>
      </c>
      <c r="Y89" s="9"/>
      <c r="Z89" s="9" t="n">
        <f aca="false">R89+V89-N89-L89-F89</f>
        <v>-1675755.79779111</v>
      </c>
      <c r="AA89" s="9"/>
      <c r="AB89" s="9" t="n">
        <f aca="false">T89-P89-D89</f>
        <v>-62105935.7901381</v>
      </c>
      <c r="AC89" s="50"/>
      <c r="AD89" s="9"/>
      <c r="AE89" s="9"/>
      <c r="AF89" s="9"/>
      <c r="AG89" s="9" t="n">
        <f aca="false">BF89/100*$AG$57</f>
        <v>7051772940.44742</v>
      </c>
      <c r="AH89" s="40" t="n">
        <f aca="false">(AG89-AG88)/AG88</f>
        <v>0.00395999972042764</v>
      </c>
      <c r="AI89" s="40" t="n">
        <f aca="false">(AG89-AG85)/AG85</f>
        <v>0.0199005162621017</v>
      </c>
      <c r="AJ89" s="40" t="n">
        <f aca="false">AB89/AG89</f>
        <v>-0.00880713776728573</v>
      </c>
      <c r="AK89" s="73"/>
      <c r="AL89" s="7"/>
      <c r="AM89" s="7"/>
      <c r="AN89" s="7"/>
      <c r="AO89" s="7"/>
      <c r="AP89" s="7"/>
      <c r="AQ89" s="7"/>
      <c r="AR89" s="7"/>
      <c r="AS89" s="7"/>
      <c r="AT89" s="7"/>
      <c r="AW89" s="71" t="n">
        <f aca="false">workers_and_wage_central!C77</f>
        <v>13584776</v>
      </c>
      <c r="AY89" s="40" t="n">
        <f aca="false">(AW89-AW88)/AW88</f>
        <v>0.000315599805308939</v>
      </c>
      <c r="AZ89" s="39" t="n">
        <f aca="false">workers_and_wage_central!B77</f>
        <v>7330.15451940396</v>
      </c>
      <c r="BA89" s="40" t="n">
        <f aca="false">(AZ89-AZ88)/AZ88</f>
        <v>0.00364325010609448</v>
      </c>
      <c r="BB89" s="7"/>
      <c r="BC89" s="7"/>
      <c r="BD89" s="7"/>
      <c r="BE89" s="7"/>
      <c r="BF89" s="7" t="n">
        <f aca="false">BF88*(1+AY89)*(1+BA89)*(1-BE89)</f>
        <v>122.614245232845</v>
      </c>
      <c r="BG89" s="73" t="e">
        <f aca="false">(BB89-BB85)/BB85</f>
        <v>#DIV/0!</v>
      </c>
      <c r="BH89" s="0" t="n">
        <f aca="false">BH88+1</f>
        <v>58</v>
      </c>
      <c r="BI89" s="40" t="n">
        <f aca="false">T96/AG96</f>
        <v>0.0151593891864359</v>
      </c>
      <c r="BN89" s="0"/>
      <c r="BO89" s="0"/>
      <c r="BP89" s="0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153204203.313946</v>
      </c>
      <c r="E90" s="6"/>
      <c r="F90" s="8" t="n">
        <f aca="false">'Central pensions'!I90</f>
        <v>27846677.4649373</v>
      </c>
      <c r="G90" s="6" t="n">
        <f aca="false">'Central pensions'!K90</f>
        <v>3982261.05154875</v>
      </c>
      <c r="H90" s="6" t="n">
        <f aca="false">'Central pensions'!V90</f>
        <v>21909225.3486572</v>
      </c>
      <c r="I90" s="8" t="n">
        <f aca="false">'Central pensions'!M90</f>
        <v>123162.712934497</v>
      </c>
      <c r="J90" s="6" t="n">
        <f aca="false">'Central pensions'!W90</f>
        <v>677604.907690427</v>
      </c>
      <c r="K90" s="6"/>
      <c r="L90" s="8" t="n">
        <f aca="false">'Central pensions'!N90</f>
        <v>4855601.26200373</v>
      </c>
      <c r="M90" s="8"/>
      <c r="N90" s="8" t="n">
        <f aca="false">'Central pensions'!L90</f>
        <v>1252265.61513804</v>
      </c>
      <c r="O90" s="6"/>
      <c r="P90" s="6" t="n">
        <f aca="false">'Central pensions'!X90</f>
        <v>32085333.9674946</v>
      </c>
      <c r="Q90" s="8"/>
      <c r="R90" s="8" t="n">
        <f aca="false">'Central SIPA income'!G85</f>
        <v>27827852.2363813</v>
      </c>
      <c r="S90" s="8"/>
      <c r="T90" s="6" t="n">
        <f aca="false">'Central SIPA income'!J85</f>
        <v>106402204.913064</v>
      </c>
      <c r="U90" s="6"/>
      <c r="V90" s="8" t="n">
        <f aca="false">'Central SIPA income'!F85</f>
        <v>124967.366140034</v>
      </c>
      <c r="W90" s="8"/>
      <c r="X90" s="8" t="n">
        <f aca="false">'Central SIPA income'!M85</f>
        <v>313881.994652368</v>
      </c>
      <c r="Y90" s="6"/>
      <c r="Z90" s="6" t="n">
        <f aca="false">R90+V90-N90-L90-F90</f>
        <v>-6001724.73955776</v>
      </c>
      <c r="AA90" s="6"/>
      <c r="AB90" s="6" t="n">
        <f aca="false">T90-P90-D90</f>
        <v>-78887332.3683764</v>
      </c>
      <c r="AC90" s="50"/>
      <c r="AD90" s="6"/>
      <c r="AE90" s="6"/>
      <c r="AF90" s="6"/>
      <c r="AG90" s="6" t="n">
        <f aca="false">BF90/100*$AG$57</f>
        <v>7078153325.69798</v>
      </c>
      <c r="AH90" s="61" t="n">
        <f aca="false">(AG90-AG89)/AG89</f>
        <v>0.00374095783760179</v>
      </c>
      <c r="AI90" s="61"/>
      <c r="AJ90" s="61" t="n">
        <f aca="false">AB90/AG90</f>
        <v>-0.0111451855785559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0.00373292037085633</v>
      </c>
      <c r="AV90" s="5"/>
      <c r="AW90" s="65" t="n">
        <f aca="false">workers_and_wage_central!C78</f>
        <v>13649995</v>
      </c>
      <c r="AX90" s="5"/>
      <c r="AY90" s="61" t="n">
        <f aca="false">(AW90-AW89)/AW89</f>
        <v>0.00480088887737273</v>
      </c>
      <c r="AZ90" s="66" t="n">
        <f aca="false">workers_and_wage_central!B78</f>
        <v>7322.42218318945</v>
      </c>
      <c r="BA90" s="61" t="n">
        <f aca="false">(AZ90-AZ89)/AZ89</f>
        <v>-0.00105486674176344</v>
      </c>
      <c r="BB90" s="5"/>
      <c r="BC90" s="5"/>
      <c r="BD90" s="5"/>
      <c r="BE90" s="5"/>
      <c r="BF90" s="5" t="n">
        <f aca="false">BF89*(1+AY90)*(1+BA90)*(1-BE90)</f>
        <v>123.07293995455</v>
      </c>
      <c r="BG90" s="5"/>
      <c r="BH90" s="5" t="n">
        <f aca="false">BH89+1</f>
        <v>59</v>
      </c>
      <c r="BI90" s="61" t="n">
        <f aca="false">T97/AG97</f>
        <v>0.0174318847150061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156565883.395461</v>
      </c>
      <c r="E91" s="9"/>
      <c r="F91" s="67" t="n">
        <f aca="false">'Central pensions'!I91</f>
        <v>28457702.6127161</v>
      </c>
      <c r="G91" s="9" t="n">
        <f aca="false">'Central pensions'!K91</f>
        <v>4138816.50472952</v>
      </c>
      <c r="H91" s="9" t="n">
        <f aca="false">'Central pensions'!V91</f>
        <v>22770547.2607313</v>
      </c>
      <c r="I91" s="67" t="n">
        <f aca="false">'Central pensions'!M91</f>
        <v>128004.634166893</v>
      </c>
      <c r="J91" s="9" t="n">
        <f aca="false">'Central pensions'!W91</f>
        <v>704243.729713345</v>
      </c>
      <c r="K91" s="9"/>
      <c r="L91" s="67" t="n">
        <f aca="false">'Central pensions'!N91</f>
        <v>4168515.65477308</v>
      </c>
      <c r="M91" s="67"/>
      <c r="N91" s="67" t="n">
        <f aca="false">'Central pensions'!L91</f>
        <v>1280100.37857737</v>
      </c>
      <c r="O91" s="9"/>
      <c r="P91" s="9" t="n">
        <f aca="false">'Central pensions'!X91</f>
        <v>28673182.1411675</v>
      </c>
      <c r="Q91" s="67"/>
      <c r="R91" s="67" t="n">
        <f aca="false">'Central SIPA income'!G86</f>
        <v>32185031.5490883</v>
      </c>
      <c r="S91" s="67"/>
      <c r="T91" s="9" t="n">
        <f aca="false">'Central SIPA income'!J86</f>
        <v>123062257.659338</v>
      </c>
      <c r="U91" s="9"/>
      <c r="V91" s="67" t="n">
        <f aca="false">'Central SIPA income'!F86</f>
        <v>122763.127052771</v>
      </c>
      <c r="W91" s="67"/>
      <c r="X91" s="67" t="n">
        <f aca="false">'Central SIPA income'!M86</f>
        <v>308345.581564926</v>
      </c>
      <c r="Y91" s="9"/>
      <c r="Z91" s="9" t="n">
        <f aca="false">R91+V91-N91-L91-F91</f>
        <v>-1598523.96992545</v>
      </c>
      <c r="AA91" s="9"/>
      <c r="AB91" s="9" t="n">
        <f aca="false">T91-P91-D91</f>
        <v>-62176807.8772901</v>
      </c>
      <c r="AC91" s="50"/>
      <c r="AD91" s="9"/>
      <c r="AE91" s="9"/>
      <c r="AF91" s="9"/>
      <c r="AG91" s="9" t="n">
        <f aca="false">BF91/100*$AG$57</f>
        <v>7100218316.53486</v>
      </c>
      <c r="AH91" s="40" t="n">
        <f aca="false">(AG91-AG90)/AG90</f>
        <v>0.00311733722364763</v>
      </c>
      <c r="AI91" s="40"/>
      <c r="AJ91" s="40" t="n">
        <f aca="false">AB91/AG91</f>
        <v>-0.00875702761596695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workers_and_wage_central!C79</f>
        <v>13670587</v>
      </c>
      <c r="AX91" s="7"/>
      <c r="AY91" s="40" t="n">
        <f aca="false">(AW91-AW90)/AW90</f>
        <v>0.0015085719811619</v>
      </c>
      <c r="AZ91" s="39" t="n">
        <f aca="false">workers_and_wage_central!B79</f>
        <v>7334.18449719123</v>
      </c>
      <c r="BA91" s="40" t="n">
        <f aca="false">(AZ91-AZ90)/AZ90</f>
        <v>0.00160634196001269</v>
      </c>
      <c r="BB91" s="7"/>
      <c r="BC91" s="7"/>
      <c r="BD91" s="7"/>
      <c r="BE91" s="7"/>
      <c r="BF91" s="7" t="n">
        <f aca="false">BF90*(1+AY91)*(1+BA91)*(1-BE91)</f>
        <v>123.456599811495</v>
      </c>
      <c r="BG91" s="7"/>
      <c r="BH91" s="7" t="n">
        <f aca="false">BH90+1</f>
        <v>60</v>
      </c>
      <c r="BI91" s="40" t="n">
        <f aca="false">T98/AG98</f>
        <v>0.0152504245951917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153389690.705633</v>
      </c>
      <c r="E92" s="9"/>
      <c r="F92" s="67" t="n">
        <f aca="false">'Central pensions'!I92</f>
        <v>27880391.9940323</v>
      </c>
      <c r="G92" s="9" t="n">
        <f aca="false">'Central pensions'!K92</f>
        <v>4156224.23286107</v>
      </c>
      <c r="H92" s="9" t="n">
        <f aca="false">'Central pensions'!V92</f>
        <v>22866319.444801</v>
      </c>
      <c r="I92" s="67" t="n">
        <f aca="false">'Central pensions'!M92</f>
        <v>128543.017511167</v>
      </c>
      <c r="J92" s="9" t="n">
        <f aca="false">'Central pensions'!W92</f>
        <v>707205.756024774</v>
      </c>
      <c r="K92" s="9"/>
      <c r="L92" s="67" t="n">
        <f aca="false">'Central pensions'!N92</f>
        <v>3986600.67488769</v>
      </c>
      <c r="M92" s="67"/>
      <c r="N92" s="67" t="n">
        <f aca="false">'Central pensions'!L92</f>
        <v>1255129.60830703</v>
      </c>
      <c r="O92" s="9"/>
      <c r="P92" s="9" t="n">
        <f aca="false">'Central pensions'!X92</f>
        <v>27591842.6352957</v>
      </c>
      <c r="Q92" s="67"/>
      <c r="R92" s="67" t="n">
        <f aca="false">'Central SIPA income'!G87</f>
        <v>28202451.5433852</v>
      </c>
      <c r="S92" s="67"/>
      <c r="T92" s="9" t="n">
        <f aca="false">'Central SIPA income'!J87</f>
        <v>107834517.830553</v>
      </c>
      <c r="U92" s="9"/>
      <c r="V92" s="67" t="n">
        <f aca="false">'Central SIPA income'!F87</f>
        <v>122176.291024025</v>
      </c>
      <c r="W92" s="67"/>
      <c r="X92" s="67" t="n">
        <f aca="false">'Central SIPA income'!M87</f>
        <v>306871.618650238</v>
      </c>
      <c r="Y92" s="9"/>
      <c r="Z92" s="9" t="n">
        <f aca="false">R92+V92-N92-L92-F92</f>
        <v>-4797494.44281777</v>
      </c>
      <c r="AA92" s="9"/>
      <c r="AB92" s="9" t="n">
        <f aca="false">T92-P92-D92</f>
        <v>-73147015.5103756</v>
      </c>
      <c r="AC92" s="50"/>
      <c r="AD92" s="9"/>
      <c r="AE92" s="9"/>
      <c r="AF92" s="9"/>
      <c r="AG92" s="9" t="n">
        <f aca="false">BF92/100*$AG$57</f>
        <v>7123214346.35987</v>
      </c>
      <c r="AH92" s="40" t="n">
        <f aca="false">(AG92-AG91)/AG91</f>
        <v>0.0032387778515842</v>
      </c>
      <c r="AI92" s="40"/>
      <c r="AJ92" s="40" t="n">
        <f aca="false">AB92/AG92</f>
        <v>-0.0102688213429595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71" t="n">
        <f aca="false">workers_and_wage_central!C80</f>
        <v>13674469</v>
      </c>
      <c r="AY92" s="40" t="n">
        <f aca="false">(AW92-AW91)/AW91</f>
        <v>0.000283967323422176</v>
      </c>
      <c r="AZ92" s="39" t="n">
        <f aca="false">workers_and_wage_central!B80</f>
        <v>7355.8494706145</v>
      </c>
      <c r="BA92" s="40" t="n">
        <f aca="false">(AZ92-AZ91)/AZ91</f>
        <v>0.00295397169672565</v>
      </c>
      <c r="BB92" s="7"/>
      <c r="BC92" s="7"/>
      <c r="BD92" s="7"/>
      <c r="BE92" s="7"/>
      <c r="BF92" s="7" t="n">
        <f aca="false">BF91*(1+AY92)*(1+BA92)*(1-BE92)</f>
        <v>123.856448312596</v>
      </c>
      <c r="BG92" s="7"/>
      <c r="BH92" s="0" t="n">
        <f aca="false">BH91+1</f>
        <v>61</v>
      </c>
      <c r="BI92" s="40" t="n">
        <f aca="false">T99/AG99</f>
        <v>0.0175801221445686</v>
      </c>
      <c r="BN92" s="0"/>
      <c r="BO92" s="0"/>
      <c r="BP92" s="0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156780575.788135</v>
      </c>
      <c r="E93" s="9"/>
      <c r="F93" s="67" t="n">
        <f aca="false">'Central pensions'!I93</f>
        <v>28496725.4964468</v>
      </c>
      <c r="G93" s="9" t="n">
        <f aca="false">'Central pensions'!K93</f>
        <v>4353223.15968892</v>
      </c>
      <c r="H93" s="9" t="n">
        <f aca="false">'Central pensions'!V93</f>
        <v>23950149.4161276</v>
      </c>
      <c r="I93" s="67" t="n">
        <f aca="false">'Central pensions'!M93</f>
        <v>134635.767825431</v>
      </c>
      <c r="J93" s="9" t="n">
        <f aca="false">'Central pensions'!W93</f>
        <v>740726.270601888</v>
      </c>
      <c r="K93" s="9"/>
      <c r="L93" s="67" t="n">
        <f aca="false">'Central pensions'!N93</f>
        <v>4129562.8875646</v>
      </c>
      <c r="M93" s="67"/>
      <c r="N93" s="67" t="n">
        <f aca="false">'Central pensions'!L93</f>
        <v>1283725.68024214</v>
      </c>
      <c r="O93" s="9"/>
      <c r="P93" s="9" t="n">
        <f aca="false">'Central pensions'!X93</f>
        <v>28491001.3870716</v>
      </c>
      <c r="Q93" s="67"/>
      <c r="R93" s="67" t="n">
        <f aca="false">'Central SIPA income'!G88</f>
        <v>32636656.8269599</v>
      </c>
      <c r="S93" s="67"/>
      <c r="T93" s="9" t="n">
        <f aca="false">'Central SIPA income'!J88</f>
        <v>124789086.052411</v>
      </c>
      <c r="U93" s="9"/>
      <c r="V93" s="67" t="n">
        <f aca="false">'Central SIPA income'!F88</f>
        <v>122623.452666075</v>
      </c>
      <c r="W93" s="67"/>
      <c r="X93" s="67" t="n">
        <f aca="false">'Central SIPA income'!M88</f>
        <v>307994.75977479</v>
      </c>
      <c r="Y93" s="9"/>
      <c r="Z93" s="9" t="n">
        <f aca="false">R93+V93-N93-L93-F93</f>
        <v>-1150733.78462758</v>
      </c>
      <c r="AA93" s="9"/>
      <c r="AB93" s="9" t="n">
        <f aca="false">T93-P93-D93</f>
        <v>-60482491.1227961</v>
      </c>
      <c r="AC93" s="50"/>
      <c r="AD93" s="9"/>
      <c r="AE93" s="9"/>
      <c r="AF93" s="9"/>
      <c r="AG93" s="9" t="n">
        <f aca="false">BF93/100*$AG$57</f>
        <v>7157652299.48894</v>
      </c>
      <c r="AH93" s="40" t="n">
        <f aca="false">(AG93-AG92)/AG92</f>
        <v>0.0048346085705917</v>
      </c>
      <c r="AI93" s="40" t="n">
        <f aca="false">(AG93-AG89)/AG89</f>
        <v>0.0150145729216856</v>
      </c>
      <c r="AJ93" s="40" t="n">
        <f aca="false">AB93/AG93</f>
        <v>-0.00845004599163256</v>
      </c>
      <c r="AK93" s="73"/>
      <c r="AL93" s="7"/>
      <c r="AM93" s="7"/>
      <c r="AN93" s="7"/>
      <c r="AO93" s="7"/>
      <c r="AP93" s="7"/>
      <c r="AQ93" s="7"/>
      <c r="AR93" s="7"/>
      <c r="AS93" s="7"/>
      <c r="AT93" s="7"/>
      <c r="AW93" s="71" t="n">
        <f aca="false">workers_and_wage_central!C81</f>
        <v>13664870</v>
      </c>
      <c r="AY93" s="40" t="n">
        <f aca="false">(AW93-AW92)/AW92</f>
        <v>-0.000701965100070796</v>
      </c>
      <c r="AZ93" s="39" t="n">
        <f aca="false">workers_and_wage_central!B81</f>
        <v>7396.60428157382</v>
      </c>
      <c r="BA93" s="40" t="n">
        <f aca="false">(AZ93-AZ92)/AZ92</f>
        <v>0.00554046288224421</v>
      </c>
      <c r="BB93" s="7"/>
      <c r="BC93" s="7"/>
      <c r="BD93" s="7"/>
      <c r="BE93" s="7"/>
      <c r="BF93" s="7" t="n">
        <f aca="false">BF92*(1+AY93)*(1+BA93)*(1-BE93)</f>
        <v>124.455245759131</v>
      </c>
      <c r="BG93" s="73" t="e">
        <f aca="false">(BB93-BB89)/BB89</f>
        <v>#DIV/0!</v>
      </c>
      <c r="BH93" s="0" t="n">
        <f aca="false">BH92+1</f>
        <v>62</v>
      </c>
      <c r="BI93" s="40" t="n">
        <f aca="false">T100/AG100</f>
        <v>0.0152674970039922</v>
      </c>
      <c r="BN93" s="0"/>
      <c r="BO93" s="0"/>
      <c r="BP93" s="0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154242832.10379</v>
      </c>
      <c r="E94" s="6"/>
      <c r="F94" s="8" t="n">
        <f aca="false">'Central pensions'!I94</f>
        <v>28035460.541974</v>
      </c>
      <c r="G94" s="6" t="n">
        <f aca="false">'Central pensions'!K94</f>
        <v>4362743.17721933</v>
      </c>
      <c r="H94" s="6" t="n">
        <f aca="false">'Central pensions'!V94</f>
        <v>24002525.7437206</v>
      </c>
      <c r="I94" s="8" t="n">
        <f aca="false">'Central pensions'!M94</f>
        <v>134930.2013573</v>
      </c>
      <c r="J94" s="6" t="n">
        <f aca="false">'Central pensions'!W94</f>
        <v>742346.157022296</v>
      </c>
      <c r="K94" s="6"/>
      <c r="L94" s="8" t="n">
        <f aca="false">'Central pensions'!N94</f>
        <v>4783886.52839029</v>
      </c>
      <c r="M94" s="8"/>
      <c r="N94" s="8" t="n">
        <f aca="false">'Central pensions'!L94</f>
        <v>1263511.15507856</v>
      </c>
      <c r="O94" s="6"/>
      <c r="P94" s="6" t="n">
        <f aca="false">'Central pensions'!X94</f>
        <v>31775075.516639</v>
      </c>
      <c r="Q94" s="8"/>
      <c r="R94" s="8" t="n">
        <f aca="false">'Central SIPA income'!G89</f>
        <v>28656857.4924988</v>
      </c>
      <c r="S94" s="8"/>
      <c r="T94" s="6" t="n">
        <f aca="false">'Central SIPA income'!J89</f>
        <v>109571978.361125</v>
      </c>
      <c r="U94" s="6"/>
      <c r="V94" s="8" t="n">
        <f aca="false">'Central SIPA income'!F89</f>
        <v>121574.268672465</v>
      </c>
      <c r="W94" s="8"/>
      <c r="X94" s="8" t="n">
        <f aca="false">'Central SIPA income'!M89</f>
        <v>305359.51207098</v>
      </c>
      <c r="Y94" s="6"/>
      <c r="Z94" s="6" t="n">
        <f aca="false">R94+V94-N94-L94-F94</f>
        <v>-5304426.46427163</v>
      </c>
      <c r="AA94" s="6"/>
      <c r="AB94" s="6" t="n">
        <f aca="false">T94-P94-D94</f>
        <v>-76445929.2593041</v>
      </c>
      <c r="AC94" s="50"/>
      <c r="AD94" s="6"/>
      <c r="AE94" s="6"/>
      <c r="AF94" s="6"/>
      <c r="AG94" s="6" t="n">
        <f aca="false">BF94/100*$AG$57</f>
        <v>7207720881.58481</v>
      </c>
      <c r="AH94" s="61" t="n">
        <f aca="false">(AG94-AG93)/AG93</f>
        <v>0.00699511236379123</v>
      </c>
      <c r="AI94" s="61"/>
      <c r="AJ94" s="61" t="n">
        <f aca="false">AB94/AG94</f>
        <v>-0.0106061167621817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0.00561518054435167</v>
      </c>
      <c r="AV94" s="5"/>
      <c r="AW94" s="65" t="n">
        <f aca="false">workers_and_wage_central!C82</f>
        <v>13704704</v>
      </c>
      <c r="AX94" s="5"/>
      <c r="AY94" s="61" t="n">
        <f aca="false">(AW94-AW93)/AW93</f>
        <v>0.00291506615137941</v>
      </c>
      <c r="AZ94" s="66" t="n">
        <f aca="false">workers_and_wage_central!B82</f>
        <v>7426.69505227043</v>
      </c>
      <c r="BA94" s="61" t="n">
        <f aca="false">(AZ94-AZ93)/AZ93</f>
        <v>0.00406818717767253</v>
      </c>
      <c r="BB94" s="5"/>
      <c r="BC94" s="5"/>
      <c r="BD94" s="5"/>
      <c r="BE94" s="5"/>
      <c r="BF94" s="5" t="n">
        <f aca="false">BF93*(1+AY94)*(1+BA94)*(1-BE94)</f>
        <v>125.325824187479</v>
      </c>
      <c r="BG94" s="5"/>
      <c r="BH94" s="5" t="n">
        <f aca="false">BH93+1</f>
        <v>63</v>
      </c>
      <c r="BI94" s="61" t="n">
        <f aca="false">T101/AG101</f>
        <v>0.0175272055523075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158116420.358826</v>
      </c>
      <c r="E95" s="9"/>
      <c r="F95" s="67" t="n">
        <f aca="false">'Central pensions'!I95</f>
        <v>28739531.0598626</v>
      </c>
      <c r="G95" s="9" t="n">
        <f aca="false">'Central pensions'!K95</f>
        <v>4543490.40730489</v>
      </c>
      <c r="H95" s="9" t="n">
        <f aca="false">'Central pensions'!V95</f>
        <v>24996943.6745968</v>
      </c>
      <c r="I95" s="67" t="n">
        <f aca="false">'Central pensions'!M95</f>
        <v>140520.321875409</v>
      </c>
      <c r="J95" s="9" t="n">
        <f aca="false">'Central pensions'!W95</f>
        <v>773101.350760729</v>
      </c>
      <c r="K95" s="9"/>
      <c r="L95" s="67" t="n">
        <f aca="false">'Central pensions'!N95</f>
        <v>4194426.32747782</v>
      </c>
      <c r="M95" s="67"/>
      <c r="N95" s="67" t="n">
        <f aca="false">'Central pensions'!L95</f>
        <v>1295593.88780652</v>
      </c>
      <c r="O95" s="9"/>
      <c r="P95" s="9" t="n">
        <f aca="false">'Central pensions'!X95</f>
        <v>28892873.461461</v>
      </c>
      <c r="Q95" s="67"/>
      <c r="R95" s="67" t="n">
        <f aca="false">'Central SIPA income'!G90</f>
        <v>32990065.3989805</v>
      </c>
      <c r="S95" s="67"/>
      <c r="T95" s="9" t="n">
        <f aca="false">'Central SIPA income'!J90</f>
        <v>126140374.358053</v>
      </c>
      <c r="U95" s="9"/>
      <c r="V95" s="67" t="n">
        <f aca="false">'Central SIPA income'!F90</f>
        <v>123089.303586301</v>
      </c>
      <c r="W95" s="67"/>
      <c r="X95" s="67" t="n">
        <f aca="false">'Central SIPA income'!M90</f>
        <v>309164.842977849</v>
      </c>
      <c r="Y95" s="9"/>
      <c r="Z95" s="9" t="n">
        <f aca="false">R95+V95-N95-L95-F95</f>
        <v>-1116396.57258016</v>
      </c>
      <c r="AA95" s="9"/>
      <c r="AB95" s="9" t="n">
        <f aca="false">T95-P95-D95</f>
        <v>-60868919.4622337</v>
      </c>
      <c r="AC95" s="50"/>
      <c r="AD95" s="9"/>
      <c r="AE95" s="9"/>
      <c r="AF95" s="9"/>
      <c r="AG95" s="9" t="n">
        <f aca="false">BF95/100*$AG$57</f>
        <v>7230236653.04872</v>
      </c>
      <c r="AH95" s="40" t="n">
        <f aca="false">(AG95-AG94)/AG94</f>
        <v>0.00312384064724709</v>
      </c>
      <c r="AI95" s="40"/>
      <c r="AJ95" s="40" t="n">
        <f aca="false">AB95/AG95</f>
        <v>-0.00841866212450564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workers_and_wage_central!C83</f>
        <v>13754555</v>
      </c>
      <c r="AX95" s="7"/>
      <c r="AY95" s="40" t="n">
        <f aca="false">(AW95-AW94)/AW94</f>
        <v>0.00363751015709642</v>
      </c>
      <c r="AZ95" s="39" t="n">
        <f aca="false">workers_and_wage_central!B83</f>
        <v>7422.8940117865</v>
      </c>
      <c r="BA95" s="40" t="n">
        <f aca="false">(AZ95-AZ94)/AZ94</f>
        <v>-0.000511807803764662</v>
      </c>
      <c r="BB95" s="7"/>
      <c r="BC95" s="7"/>
      <c r="BD95" s="7"/>
      <c r="BE95" s="7"/>
      <c r="BF95" s="7" t="n">
        <f aca="false">BF94*(1+AY95)*(1+BA95)*(1-BE95)</f>
        <v>125.717322091226</v>
      </c>
      <c r="BG95" s="7"/>
      <c r="BH95" s="7" t="n">
        <f aca="false">BH94+1</f>
        <v>64</v>
      </c>
      <c r="BI95" s="40" t="n">
        <f aca="false">T102/AG102</f>
        <v>0.01524383524222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154821335.020314</v>
      </c>
      <c r="E96" s="9"/>
      <c r="F96" s="67" t="n">
        <f aca="false">'Central pensions'!I96</f>
        <v>28140610.2949215</v>
      </c>
      <c r="G96" s="9" t="n">
        <f aca="false">'Central pensions'!K96</f>
        <v>4543282.41503542</v>
      </c>
      <c r="H96" s="9" t="n">
        <f aca="false">'Central pensions'!V96</f>
        <v>24995799.3624979</v>
      </c>
      <c r="I96" s="67" t="n">
        <f aca="false">'Central pensions'!M96</f>
        <v>140513.889124808</v>
      </c>
      <c r="J96" s="9" t="n">
        <f aca="false">'Central pensions'!W96</f>
        <v>773065.959664889</v>
      </c>
      <c r="K96" s="9"/>
      <c r="L96" s="67" t="n">
        <f aca="false">'Central pensions'!N96</f>
        <v>3913111.2323173</v>
      </c>
      <c r="M96" s="67"/>
      <c r="N96" s="67" t="n">
        <f aca="false">'Central pensions'!L96</f>
        <v>1267715.68322497</v>
      </c>
      <c r="O96" s="9"/>
      <c r="P96" s="9" t="n">
        <f aca="false">'Central pensions'!X96</f>
        <v>27279750.4391499</v>
      </c>
      <c r="Q96" s="67"/>
      <c r="R96" s="67" t="n">
        <f aca="false">'Central SIPA income'!G91</f>
        <v>28745557.933526</v>
      </c>
      <c r="S96" s="67"/>
      <c r="T96" s="9" t="n">
        <f aca="false">'Central SIPA income'!J91</f>
        <v>109911132.18521</v>
      </c>
      <c r="U96" s="9"/>
      <c r="V96" s="67" t="n">
        <f aca="false">'Central SIPA income'!F91</f>
        <v>126587.849065959</v>
      </c>
      <c r="W96" s="67"/>
      <c r="X96" s="67" t="n">
        <f aca="false">'Central SIPA income'!M91</f>
        <v>317952.1805641</v>
      </c>
      <c r="Y96" s="9"/>
      <c r="Z96" s="9" t="n">
        <f aca="false">R96+V96-N96-L96-F96</f>
        <v>-4449291.42787175</v>
      </c>
      <c r="AA96" s="9"/>
      <c r="AB96" s="9" t="n">
        <f aca="false">T96-P96-D96</f>
        <v>-72189953.2742533</v>
      </c>
      <c r="AC96" s="50"/>
      <c r="AD96" s="9"/>
      <c r="AE96" s="9"/>
      <c r="AF96" s="9"/>
      <c r="AG96" s="9" t="n">
        <f aca="false">BF96/100*$AG$57</f>
        <v>7250366807.88928</v>
      </c>
      <c r="AH96" s="40" t="n">
        <f aca="false">(AG96-AG95)/AG95</f>
        <v>0.00278416265006583</v>
      </c>
      <c r="AI96" s="40"/>
      <c r="AJ96" s="40" t="n">
        <f aca="false">AB96/AG96</f>
        <v>-0.00995673118161442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71" t="n">
        <f aca="false">workers_and_wage_central!C84</f>
        <v>13782236</v>
      </c>
      <c r="AY96" s="40" t="n">
        <f aca="false">(AW96-AW95)/AW95</f>
        <v>0.00201249695101005</v>
      </c>
      <c r="AZ96" s="39" t="n">
        <f aca="false">workers_and_wage_central!B84</f>
        <v>7428.61050006789</v>
      </c>
      <c r="BA96" s="40" t="n">
        <f aca="false">(AZ96-AZ95)/AZ95</f>
        <v>0.000770115843269336</v>
      </c>
      <c r="BB96" s="7"/>
      <c r="BC96" s="7"/>
      <c r="BD96" s="7"/>
      <c r="BE96" s="7"/>
      <c r="BF96" s="7" t="n">
        <f aca="false">BF95*(1+AY96)*(1+BA96)*(1-BE96)</f>
        <v>126.067339563859</v>
      </c>
      <c r="BG96" s="7"/>
      <c r="BH96" s="0" t="n">
        <f aca="false">BH95+1</f>
        <v>65</v>
      </c>
      <c r="BI96" s="40" t="n">
        <f aca="false">T103/AG103</f>
        <v>0.0175726492073181</v>
      </c>
      <c r="BN96" s="0"/>
      <c r="BO96" s="0"/>
      <c r="BP96" s="0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157941811.667212</v>
      </c>
      <c r="E97" s="9"/>
      <c r="F97" s="67" t="n">
        <f aca="false">'Central pensions'!I97</f>
        <v>28707793.8632794</v>
      </c>
      <c r="G97" s="9" t="n">
        <f aca="false">'Central pensions'!K97</f>
        <v>4742539.2309293</v>
      </c>
      <c r="H97" s="9" t="n">
        <f aca="false">'Central pensions'!V97</f>
        <v>26092051.5732808</v>
      </c>
      <c r="I97" s="67" t="n">
        <f aca="false">'Central pensions'!M97</f>
        <v>146676.471059671</v>
      </c>
      <c r="J97" s="9" t="n">
        <f aca="false">'Central pensions'!W97</f>
        <v>806970.667214878</v>
      </c>
      <c r="K97" s="9"/>
      <c r="L97" s="67" t="n">
        <f aca="false">'Central pensions'!N97</f>
        <v>4112202.75483924</v>
      </c>
      <c r="M97" s="67"/>
      <c r="N97" s="67" t="n">
        <f aca="false">'Central pensions'!L97</f>
        <v>1292765.6802398</v>
      </c>
      <c r="O97" s="9"/>
      <c r="P97" s="9" t="n">
        <f aca="false">'Central pensions'!X97</f>
        <v>28450654.9885891</v>
      </c>
      <c r="Q97" s="67"/>
      <c r="R97" s="67" t="n">
        <f aca="false">'Central SIPA income'!G92</f>
        <v>33370636.4843668</v>
      </c>
      <c r="S97" s="67"/>
      <c r="T97" s="9" t="n">
        <f aca="false">'Central SIPA income'!J92</f>
        <v>127595520.887771</v>
      </c>
      <c r="U97" s="9"/>
      <c r="V97" s="67" t="n">
        <f aca="false">'Central SIPA income'!F92</f>
        <v>131280.524908873</v>
      </c>
      <c r="W97" s="67"/>
      <c r="X97" s="67" t="n">
        <f aca="false">'Central SIPA income'!M92</f>
        <v>329738.829345513</v>
      </c>
      <c r="Y97" s="9"/>
      <c r="Z97" s="9" t="n">
        <f aca="false">R97+V97-N97-L97-F97</f>
        <v>-610845.289082773</v>
      </c>
      <c r="AA97" s="9"/>
      <c r="AB97" s="9" t="n">
        <f aca="false">T97-P97-D97</f>
        <v>-58796945.7680302</v>
      </c>
      <c r="AC97" s="50"/>
      <c r="AD97" s="9"/>
      <c r="AE97" s="9"/>
      <c r="AF97" s="9"/>
      <c r="AG97" s="9" t="n">
        <f aca="false">BF97/100*$AG$57</f>
        <v>7319662960.93794</v>
      </c>
      <c r="AH97" s="40" t="n">
        <f aca="false">(AG97-AG96)/AG96</f>
        <v>0.00955760651630251</v>
      </c>
      <c r="AI97" s="40" t="n">
        <f aca="false">(AG97-AG93)/AG93</f>
        <v>0.022634609040812</v>
      </c>
      <c r="AJ97" s="40" t="n">
        <f aca="false">AB97/AG97</f>
        <v>-0.00803273949658688</v>
      </c>
      <c r="AK97" s="73"/>
      <c r="AL97" s="7"/>
      <c r="AM97" s="7"/>
      <c r="AN97" s="7"/>
      <c r="AO97" s="7"/>
      <c r="AP97" s="7"/>
      <c r="AQ97" s="7"/>
      <c r="AR97" s="7"/>
      <c r="AS97" s="7"/>
      <c r="AT97" s="7"/>
      <c r="AW97" s="71" t="n">
        <f aca="false">workers_and_wage_central!C85</f>
        <v>13848435</v>
      </c>
      <c r="AY97" s="40" t="n">
        <f aca="false">(AW97-AW96)/AW96</f>
        <v>0.00480321190262596</v>
      </c>
      <c r="AZ97" s="39" t="n">
        <f aca="false">workers_and_wage_central!B85</f>
        <v>7463.76021429078</v>
      </c>
      <c r="BA97" s="40" t="n">
        <f aca="false">(AZ97-AZ96)/AZ96</f>
        <v>0.00473166741244172</v>
      </c>
      <c r="BB97" s="7"/>
      <c r="BC97" s="7"/>
      <c r="BD97" s="7"/>
      <c r="BE97" s="7"/>
      <c r="BF97" s="7" t="n">
        <f aca="false">BF96*(1+AY97)*(1+BA97)*(1-BE97)</f>
        <v>127.272241589967</v>
      </c>
      <c r="BG97" s="73" t="e">
        <f aca="false">(BB97-BB93)/BB93</f>
        <v>#DIV/0!</v>
      </c>
      <c r="BH97" s="0" t="n">
        <f aca="false">BH96+1</f>
        <v>66</v>
      </c>
      <c r="BI97" s="40" t="n">
        <f aca="false">T104/AG104</f>
        <v>0.0152964095892682</v>
      </c>
      <c r="BN97" s="0"/>
      <c r="BO97" s="0"/>
      <c r="BP97" s="0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155129635.255421</v>
      </c>
      <c r="E98" s="6"/>
      <c r="F98" s="8" t="n">
        <f aca="false">'Central pensions'!I98</f>
        <v>28196647.5120714</v>
      </c>
      <c r="G98" s="6" t="n">
        <f aca="false">'Central pensions'!K98</f>
        <v>4720138.9405673</v>
      </c>
      <c r="H98" s="6" t="n">
        <f aca="false">'Central pensions'!V98</f>
        <v>25968811.7848632</v>
      </c>
      <c r="I98" s="8" t="n">
        <f aca="false">'Central pensions'!M98</f>
        <v>145983.678574247</v>
      </c>
      <c r="J98" s="6" t="n">
        <f aca="false">'Central pensions'!W98</f>
        <v>803159.127366908</v>
      </c>
      <c r="K98" s="6"/>
      <c r="L98" s="8" t="n">
        <f aca="false">'Central pensions'!N98</f>
        <v>4825495.94796487</v>
      </c>
      <c r="M98" s="8"/>
      <c r="N98" s="8" t="n">
        <f aca="false">'Central pensions'!L98</f>
        <v>1268776.819539</v>
      </c>
      <c r="O98" s="6"/>
      <c r="P98" s="6" t="n">
        <f aca="false">'Central pensions'!X98</f>
        <v>32019957.1248535</v>
      </c>
      <c r="Q98" s="8"/>
      <c r="R98" s="8" t="n">
        <f aca="false">'Central SIPA income'!G93</f>
        <v>29243751.0005381</v>
      </c>
      <c r="S98" s="8"/>
      <c r="T98" s="6" t="n">
        <f aca="false">'Central SIPA income'!J93</f>
        <v>111816016.556171</v>
      </c>
      <c r="U98" s="6"/>
      <c r="V98" s="8" t="n">
        <f aca="false">'Central SIPA income'!F93</f>
        <v>126574.197211507</v>
      </c>
      <c r="W98" s="8"/>
      <c r="X98" s="8" t="n">
        <f aca="false">'Central SIPA income'!M93</f>
        <v>317917.891041655</v>
      </c>
      <c r="Y98" s="6"/>
      <c r="Z98" s="6" t="n">
        <f aca="false">R98+V98-N98-L98-F98</f>
        <v>-4920595.08182566</v>
      </c>
      <c r="AA98" s="6"/>
      <c r="AB98" s="6" t="n">
        <f aca="false">T98-P98-D98</f>
        <v>-75333575.8241032</v>
      </c>
      <c r="AC98" s="50"/>
      <c r="AD98" s="6"/>
      <c r="AE98" s="6"/>
      <c r="AF98" s="6"/>
      <c r="AG98" s="6" t="n">
        <f aca="false">BF98/100*$AG$57</f>
        <v>7331993667.33867</v>
      </c>
      <c r="AH98" s="61" t="n">
        <f aca="false">(AG98-AG97)/AG97</f>
        <v>0.00168460029738121</v>
      </c>
      <c r="AI98" s="61"/>
      <c r="AJ98" s="61" t="n">
        <f aca="false">AB98/AG98</f>
        <v>-0.0102746373281372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0.00329734798272746</v>
      </c>
      <c r="AV98" s="5"/>
      <c r="AW98" s="65" t="n">
        <f aca="false">workers_and_wage_central!C86</f>
        <v>13899964</v>
      </c>
      <c r="AX98" s="5"/>
      <c r="AY98" s="61" t="n">
        <f aca="false">(AW98-AW97)/AW97</f>
        <v>0.00372092586635241</v>
      </c>
      <c r="AZ98" s="66" t="n">
        <f aca="false">workers_and_wage_central!B86</f>
        <v>7448.61791191035</v>
      </c>
      <c r="BA98" s="61" t="n">
        <f aca="false">(AZ98-AZ97)/AZ97</f>
        <v>-0.00202877664148877</v>
      </c>
      <c r="BB98" s="5"/>
      <c r="BC98" s="5"/>
      <c r="BD98" s="5"/>
      <c r="BE98" s="5"/>
      <c r="BF98" s="5" t="n">
        <f aca="false">BF97*(1+AY98)*(1+BA98)*(1-BE98)</f>
        <v>127.486644445998</v>
      </c>
      <c r="BG98" s="5"/>
      <c r="BH98" s="5" t="n">
        <f aca="false">BH97+1</f>
        <v>67</v>
      </c>
      <c r="BI98" s="61" t="n">
        <f aca="false">T105/AG105</f>
        <v>0.0176757184810467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158251632.001768</v>
      </c>
      <c r="E99" s="9"/>
      <c r="F99" s="67" t="n">
        <f aca="false">'Central pensions'!I99</f>
        <v>28764107.3764979</v>
      </c>
      <c r="G99" s="9" t="n">
        <f aca="false">'Central pensions'!K99</f>
        <v>4904837.42494564</v>
      </c>
      <c r="H99" s="9" t="n">
        <f aca="false">'Central pensions'!V99</f>
        <v>26984968.3510498</v>
      </c>
      <c r="I99" s="67" t="n">
        <f aca="false">'Central pensions'!M99</f>
        <v>151696.002833371</v>
      </c>
      <c r="J99" s="9" t="n">
        <f aca="false">'Central pensions'!W99</f>
        <v>834586.650032472</v>
      </c>
      <c r="K99" s="9"/>
      <c r="L99" s="67" t="n">
        <f aca="false">'Central pensions'!N99</f>
        <v>4013105.77653593</v>
      </c>
      <c r="M99" s="67"/>
      <c r="N99" s="67" t="n">
        <f aca="false">'Central pensions'!L99</f>
        <v>1294695.25454881</v>
      </c>
      <c r="O99" s="9"/>
      <c r="P99" s="9" t="n">
        <f aca="false">'Central pensions'!X99</f>
        <v>27947056.2456177</v>
      </c>
      <c r="Q99" s="67"/>
      <c r="R99" s="67" t="n">
        <f aca="false">'Central SIPA income'!G94</f>
        <v>33837189.3903606</v>
      </c>
      <c r="S99" s="67"/>
      <c r="T99" s="9" t="n">
        <f aca="false">'Central SIPA income'!J94</f>
        <v>129379426.360771</v>
      </c>
      <c r="U99" s="9"/>
      <c r="V99" s="67" t="n">
        <f aca="false">'Central SIPA income'!F94</f>
        <v>124122.104066919</v>
      </c>
      <c r="W99" s="67"/>
      <c r="X99" s="67" t="n">
        <f aca="false">'Central SIPA income'!M94</f>
        <v>311758.940020522</v>
      </c>
      <c r="Y99" s="9"/>
      <c r="Z99" s="9" t="n">
        <f aca="false">R99+V99-N99-L99-F99</f>
        <v>-110596.913155183</v>
      </c>
      <c r="AA99" s="9"/>
      <c r="AB99" s="9" t="n">
        <f aca="false">T99-P99-D99</f>
        <v>-56819261.886614</v>
      </c>
      <c r="AC99" s="50"/>
      <c r="AD99" s="9"/>
      <c r="AE99" s="9"/>
      <c r="AF99" s="9"/>
      <c r="AG99" s="9" t="n">
        <f aca="false">BF99/100*$AG$57</f>
        <v>7359415668.26619</v>
      </c>
      <c r="AH99" s="40" t="n">
        <f aca="false">(AG99-AG98)/AG98</f>
        <v>0.00374004700108791</v>
      </c>
      <c r="AI99" s="40"/>
      <c r="AJ99" s="40" t="n">
        <f aca="false">AB99/AG99</f>
        <v>-0.00772062137101708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workers_and_wage_central!C87</f>
        <v>13928057</v>
      </c>
      <c r="AX99" s="7"/>
      <c r="AY99" s="40" t="n">
        <f aca="false">(AW99-AW98)/AW98</f>
        <v>0.00202108437115377</v>
      </c>
      <c r="AZ99" s="39" t="n">
        <f aca="false">workers_and_wage_central!B87</f>
        <v>7461.39598218746</v>
      </c>
      <c r="BA99" s="40" t="n">
        <f aca="false">(AZ99-AZ98)/AZ98</f>
        <v>0.00171549546885339</v>
      </c>
      <c r="BB99" s="7"/>
      <c r="BC99" s="7"/>
      <c r="BD99" s="7"/>
      <c r="BE99" s="7"/>
      <c r="BF99" s="7" t="n">
        <f aca="false">BF98*(1+AY99)*(1+BA99)*(1-BE99)</f>
        <v>127.963450488237</v>
      </c>
      <c r="BG99" s="7"/>
      <c r="BH99" s="7" t="n">
        <f aca="false">BH98+1</f>
        <v>68</v>
      </c>
      <c r="BI99" s="40" t="n">
        <f aca="false">T106/AG106</f>
        <v>0.015345079347229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155946971.223673</v>
      </c>
      <c r="E100" s="9"/>
      <c r="F100" s="67" t="n">
        <f aca="false">'Central pensions'!I100</f>
        <v>28345207.9992911</v>
      </c>
      <c r="G100" s="9" t="n">
        <f aca="false">'Central pensions'!K100</f>
        <v>4910037.21646209</v>
      </c>
      <c r="H100" s="9" t="n">
        <f aca="false">'Central pensions'!V100</f>
        <v>27013576.0697868</v>
      </c>
      <c r="I100" s="67" t="n">
        <f aca="false">'Central pensions'!M100</f>
        <v>151856.821127694</v>
      </c>
      <c r="J100" s="9" t="n">
        <f aca="false">'Central pensions'!W100</f>
        <v>835471.42483877</v>
      </c>
      <c r="K100" s="9"/>
      <c r="L100" s="67" t="n">
        <f aca="false">'Central pensions'!N100</f>
        <v>3931870.93067077</v>
      </c>
      <c r="M100" s="67"/>
      <c r="N100" s="67" t="n">
        <f aca="false">'Central pensions'!L100</f>
        <v>1276723.11875586</v>
      </c>
      <c r="O100" s="9"/>
      <c r="P100" s="9" t="n">
        <f aca="false">'Central pensions'!X100</f>
        <v>27426650.8557536</v>
      </c>
      <c r="Q100" s="67"/>
      <c r="R100" s="67" t="n">
        <f aca="false">'Central SIPA income'!G95</f>
        <v>29543775.6432788</v>
      </c>
      <c r="S100" s="67"/>
      <c r="T100" s="9" t="n">
        <f aca="false">'Central SIPA income'!J95</f>
        <v>112963186.781336</v>
      </c>
      <c r="U100" s="9"/>
      <c r="V100" s="67" t="n">
        <f aca="false">'Central SIPA income'!F95</f>
        <v>120558.690518547</v>
      </c>
      <c r="W100" s="67"/>
      <c r="X100" s="67" t="n">
        <f aca="false">'Central SIPA income'!M95</f>
        <v>302808.672547645</v>
      </c>
      <c r="Y100" s="9"/>
      <c r="Z100" s="9" t="n">
        <f aca="false">R100+V100-N100-L100-F100</f>
        <v>-3889467.71492038</v>
      </c>
      <c r="AA100" s="9"/>
      <c r="AB100" s="9" t="n">
        <f aca="false">T100-P100-D100</f>
        <v>-70410435.2980911</v>
      </c>
      <c r="AC100" s="50"/>
      <c r="AD100" s="9"/>
      <c r="AE100" s="9"/>
      <c r="AF100" s="9"/>
      <c r="AG100" s="9" t="n">
        <f aca="false">BF100/100*$AG$57</f>
        <v>7398932958.8077</v>
      </c>
      <c r="AH100" s="40" t="n">
        <f aca="false">(AG100-AG99)/AG99</f>
        <v>0.00536962339441026</v>
      </c>
      <c r="AI100" s="40"/>
      <c r="AJ100" s="40" t="n">
        <f aca="false">AB100/AG100</f>
        <v>-0.00951629588889225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71" t="n">
        <f aca="false">workers_and_wage_central!C88</f>
        <v>13998534</v>
      </c>
      <c r="AY100" s="40" t="n">
        <f aca="false">(AW100-AW99)/AW99</f>
        <v>0.00506007406488931</v>
      </c>
      <c r="AZ100" s="39" t="n">
        <f aca="false">workers_and_wage_central!B88</f>
        <v>7463.69402404901</v>
      </c>
      <c r="BA100" s="40" t="n">
        <f aca="false">(AZ100-AZ99)/AZ99</f>
        <v>0.000307990872892526</v>
      </c>
      <c r="BB100" s="7"/>
      <c r="BC100" s="7"/>
      <c r="BD100" s="7"/>
      <c r="BE100" s="7"/>
      <c r="BF100" s="7" t="n">
        <f aca="false">BF99*(1+AY100)*(1+BA100)*(1-BE100)</f>
        <v>128.650566025608</v>
      </c>
      <c r="BG100" s="7"/>
      <c r="BH100" s="0" t="n">
        <f aca="false">BH99+1</f>
        <v>69</v>
      </c>
      <c r="BI100" s="40" t="n">
        <f aca="false">T107/AG107</f>
        <v>0.0177018976057499</v>
      </c>
      <c r="BN100" s="0"/>
      <c r="BO100" s="0"/>
      <c r="BP100" s="0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158603071.093168</v>
      </c>
      <c r="E101" s="9"/>
      <c r="F101" s="67" t="n">
        <f aca="false">'Central pensions'!I101</f>
        <v>28827985.5914235</v>
      </c>
      <c r="G101" s="9" t="n">
        <f aca="false">'Central pensions'!K101</f>
        <v>5099924.59801215</v>
      </c>
      <c r="H101" s="9" t="n">
        <f aca="false">'Central pensions'!V101</f>
        <v>28058280.4172401</v>
      </c>
      <c r="I101" s="67" t="n">
        <f aca="false">'Central pensions'!M101</f>
        <v>157729.626742645</v>
      </c>
      <c r="J101" s="9" t="n">
        <f aca="false">'Central pensions'!W101</f>
        <v>867781.868574441</v>
      </c>
      <c r="K101" s="9"/>
      <c r="L101" s="67" t="n">
        <f aca="false">'Central pensions'!N101</f>
        <v>4153441.99649129</v>
      </c>
      <c r="M101" s="67"/>
      <c r="N101" s="67" t="n">
        <f aca="false">'Central pensions'!L101</f>
        <v>1298563.88822587</v>
      </c>
      <c r="O101" s="9"/>
      <c r="P101" s="9" t="n">
        <f aca="false">'Central pensions'!X101</f>
        <v>28696545.6391561</v>
      </c>
      <c r="Q101" s="67"/>
      <c r="R101" s="67" t="n">
        <f aca="false">'Central SIPA income'!G96</f>
        <v>33997718.7893974</v>
      </c>
      <c r="S101" s="67"/>
      <c r="T101" s="9" t="n">
        <f aca="false">'Central SIPA income'!J96</f>
        <v>129993224.431345</v>
      </c>
      <c r="U101" s="9"/>
      <c r="V101" s="67" t="n">
        <f aca="false">'Central SIPA income'!F96</f>
        <v>124979.829433844</v>
      </c>
      <c r="W101" s="67"/>
      <c r="X101" s="67" t="n">
        <f aca="false">'Central SIPA income'!M96</f>
        <v>313913.298853153</v>
      </c>
      <c r="Y101" s="9"/>
      <c r="Z101" s="9" t="n">
        <f aca="false">R101+V101-N101-L101-F101</f>
        <v>-157292.857309435</v>
      </c>
      <c r="AA101" s="9"/>
      <c r="AB101" s="9" t="n">
        <f aca="false">T101-P101-D101</f>
        <v>-57306392.3009794</v>
      </c>
      <c r="AC101" s="50"/>
      <c r="AD101" s="9"/>
      <c r="AE101" s="9"/>
      <c r="AF101" s="9"/>
      <c r="AG101" s="9" t="n">
        <f aca="false">BF101/100*$AG$57</f>
        <v>7416654300.27611</v>
      </c>
      <c r="AH101" s="40" t="n">
        <f aca="false">(AG101-AG100)/AG100</f>
        <v>0.00239512123803045</v>
      </c>
      <c r="AI101" s="40" t="n">
        <f aca="false">(AG101-AG97)/AG97</f>
        <v>0.0132507930837486</v>
      </c>
      <c r="AJ101" s="40" t="n">
        <f aca="false">AB101/AG101</f>
        <v>-0.00772671746326992</v>
      </c>
      <c r="AK101" s="73"/>
      <c r="AL101" s="7"/>
      <c r="AM101" s="7"/>
      <c r="AN101" s="7"/>
      <c r="AO101" s="7"/>
      <c r="AP101" s="7"/>
      <c r="AQ101" s="7"/>
      <c r="AR101" s="7"/>
      <c r="AS101" s="7"/>
      <c r="AT101" s="7"/>
      <c r="AW101" s="71" t="n">
        <f aca="false">workers_and_wage_central!C89</f>
        <v>14013915</v>
      </c>
      <c r="AY101" s="40" t="n">
        <f aca="false">(AW101-AW100)/AW100</f>
        <v>0.00109875791279287</v>
      </c>
      <c r="AZ101" s="39" t="n">
        <f aca="false">workers_and_wage_central!B89</f>
        <v>7473.35906371377</v>
      </c>
      <c r="BA101" s="40" t="n">
        <f aca="false">(AZ101-AZ100)/AZ100</f>
        <v>0.00129494049911794</v>
      </c>
      <c r="BB101" s="7"/>
      <c r="BC101" s="7"/>
      <c r="BD101" s="7"/>
      <c r="BE101" s="7"/>
      <c r="BF101" s="7" t="n">
        <f aca="false">BF100*(1+AY101)*(1+BA101)*(1-BE101)</f>
        <v>128.958699728581</v>
      </c>
      <c r="BG101" s="73" t="e">
        <f aca="false">(BB101-BB97)/BB97</f>
        <v>#DIV/0!</v>
      </c>
      <c r="BH101" s="0" t="n">
        <f aca="false">BH100+1</f>
        <v>70</v>
      </c>
      <c r="BI101" s="40" t="n">
        <f aca="false">T108/AG108</f>
        <v>0.0154245821321898</v>
      </c>
      <c r="BN101" s="0"/>
      <c r="BO101" s="0"/>
      <c r="BP101" s="0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155267621.140869</v>
      </c>
      <c r="E102" s="6"/>
      <c r="F102" s="8" t="n">
        <f aca="false">'Central pensions'!I102</f>
        <v>28221728.0801217</v>
      </c>
      <c r="G102" s="6" t="n">
        <f aca="false">'Central pensions'!K102</f>
        <v>5176757.89821875</v>
      </c>
      <c r="H102" s="6" t="n">
        <f aca="false">'Central pensions'!V102</f>
        <v>28480994.5654882</v>
      </c>
      <c r="I102" s="8" t="n">
        <f aca="false">'Central pensions'!M102</f>
        <v>160105.914377899</v>
      </c>
      <c r="J102" s="6" t="n">
        <f aca="false">'Central pensions'!W102</f>
        <v>880855.502025406</v>
      </c>
      <c r="K102" s="6"/>
      <c r="L102" s="8" t="n">
        <f aca="false">'Central pensions'!N102</f>
        <v>4798199.62657851</v>
      </c>
      <c r="M102" s="8"/>
      <c r="N102" s="8" t="n">
        <f aca="false">'Central pensions'!L102</f>
        <v>1272756.48393404</v>
      </c>
      <c r="O102" s="6"/>
      <c r="P102" s="6" t="n">
        <f aca="false">'Central pensions'!X102</f>
        <v>31900211.3227291</v>
      </c>
      <c r="Q102" s="8"/>
      <c r="R102" s="8" t="n">
        <f aca="false">'Central SIPA income'!G97</f>
        <v>29759596.1856865</v>
      </c>
      <c r="S102" s="8"/>
      <c r="T102" s="6" t="n">
        <f aca="false">'Central SIPA income'!J97</f>
        <v>113788395.330765</v>
      </c>
      <c r="U102" s="6"/>
      <c r="V102" s="8" t="n">
        <f aca="false">'Central SIPA income'!F97</f>
        <v>124641.01415262</v>
      </c>
      <c r="W102" s="8"/>
      <c r="X102" s="8" t="n">
        <f aca="false">'Central SIPA income'!M97</f>
        <v>313062.292549873</v>
      </c>
      <c r="Y102" s="6"/>
      <c r="Z102" s="6" t="n">
        <f aca="false">R102+V102-N102-L102-F102</f>
        <v>-4408446.99079511</v>
      </c>
      <c r="AA102" s="6"/>
      <c r="AB102" s="6" t="n">
        <f aca="false">T102-P102-D102</f>
        <v>-73379437.1328335</v>
      </c>
      <c r="AC102" s="50"/>
      <c r="AD102" s="6"/>
      <c r="AE102" s="6"/>
      <c r="AF102" s="6"/>
      <c r="AG102" s="6" t="n">
        <f aca="false">BF102/100*$AG$57</f>
        <v>7464551638.26568</v>
      </c>
      <c r="AH102" s="61" t="n">
        <f aca="false">(AG102-AG101)/AG101</f>
        <v>0.00645807881159939</v>
      </c>
      <c r="AI102" s="61"/>
      <c r="AJ102" s="61" t="n">
        <f aca="false">AB102/AG102</f>
        <v>-0.00983038776993209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0.00574755108705985</v>
      </c>
      <c r="AV102" s="5"/>
      <c r="AW102" s="65" t="n">
        <f aca="false">workers_and_wage_central!C90</f>
        <v>14038415</v>
      </c>
      <c r="AX102" s="5"/>
      <c r="AY102" s="61" t="n">
        <f aca="false">(AW102-AW101)/AW101</f>
        <v>0.0017482623520979</v>
      </c>
      <c r="AZ102" s="66" t="n">
        <f aca="false">workers_and_wage_central!B90</f>
        <v>7508.49578503276</v>
      </c>
      <c r="BA102" s="61" t="n">
        <f aca="false">(AZ102-AZ101)/AZ101</f>
        <v>0.00470159683476047</v>
      </c>
      <c r="BB102" s="5"/>
      <c r="BC102" s="5"/>
      <c r="BD102" s="5"/>
      <c r="BE102" s="5"/>
      <c r="BF102" s="5" t="n">
        <f aca="false">BF101*(1+AY102)*(1+BA102)*(1-BE102)</f>
        <v>129.791525174869</v>
      </c>
      <c r="BG102" s="5"/>
      <c r="BH102" s="5" t="n">
        <f aca="false">BH101+1</f>
        <v>71</v>
      </c>
      <c r="BI102" s="61" t="n">
        <f aca="false">T109/AG109</f>
        <v>0.017690885897302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158232100.303314</v>
      </c>
      <c r="E103" s="9"/>
      <c r="F103" s="67" t="n">
        <f aca="false">'Central pensions'!I103</f>
        <v>28760557.2591029</v>
      </c>
      <c r="G103" s="9" t="n">
        <f aca="false">'Central pensions'!K103</f>
        <v>5425958.8372351</v>
      </c>
      <c r="H103" s="9" t="n">
        <f aca="false">'Central pensions'!V103</f>
        <v>29852024.6057923</v>
      </c>
      <c r="I103" s="67" t="n">
        <f aca="false">'Central pensions'!M103</f>
        <v>167813.159914488</v>
      </c>
      <c r="J103" s="9" t="n">
        <f aca="false">'Central pensions'!W103</f>
        <v>923258.49296265</v>
      </c>
      <c r="K103" s="9"/>
      <c r="L103" s="67" t="n">
        <f aca="false">'Central pensions'!N103</f>
        <v>4034500.030488</v>
      </c>
      <c r="M103" s="67"/>
      <c r="N103" s="67" t="n">
        <f aca="false">'Central pensions'!L103</f>
        <v>1297263.06457528</v>
      </c>
      <c r="O103" s="9"/>
      <c r="P103" s="9" t="n">
        <f aca="false">'Central pensions'!X103</f>
        <v>28072198.4642182</v>
      </c>
      <c r="Q103" s="67"/>
      <c r="R103" s="67" t="n">
        <f aca="false">'Central SIPA income'!G98</f>
        <v>34508706.9230332</v>
      </c>
      <c r="S103" s="67"/>
      <c r="T103" s="9" t="n">
        <f aca="false">'Central SIPA income'!J98</f>
        <v>131947031.848511</v>
      </c>
      <c r="U103" s="9"/>
      <c r="V103" s="67" t="n">
        <f aca="false">'Central SIPA income'!F98</f>
        <v>122664.077820556</v>
      </c>
      <c r="W103" s="67"/>
      <c r="X103" s="67" t="n">
        <f aca="false">'Central SIPA income'!M98</f>
        <v>308096.798450289</v>
      </c>
      <c r="Y103" s="9"/>
      <c r="Z103" s="9" t="n">
        <f aca="false">R103+V103-N103-L103-F103</f>
        <v>539050.646687545</v>
      </c>
      <c r="AA103" s="9"/>
      <c r="AB103" s="9" t="n">
        <f aca="false">T103-P103-D103</f>
        <v>-54357266.9190212</v>
      </c>
      <c r="AC103" s="50"/>
      <c r="AD103" s="9"/>
      <c r="AE103" s="9"/>
      <c r="AF103" s="9"/>
      <c r="AG103" s="9" t="n">
        <f aca="false">BF103/100*$AG$57</f>
        <v>7508659069.66164</v>
      </c>
      <c r="AH103" s="40" t="n">
        <f aca="false">(AG103-AG102)/AG102</f>
        <v>0.00590891905280018</v>
      </c>
      <c r="AI103" s="40"/>
      <c r="AJ103" s="40" t="n">
        <f aca="false">AB103/AG103</f>
        <v>-0.00723927753473973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workers_and_wage_central!C91</f>
        <v>14072928</v>
      </c>
      <c r="AX103" s="7"/>
      <c r="AY103" s="40" t="n">
        <f aca="false">(AW103-AW102)/AW102</f>
        <v>0.00245846842396382</v>
      </c>
      <c r="AZ103" s="39" t="n">
        <f aca="false">workers_and_wage_central!B91</f>
        <v>7534.33994199201</v>
      </c>
      <c r="BA103" s="40" t="n">
        <f aca="false">(AZ103-AZ102)/AZ102</f>
        <v>0.00344198860852643</v>
      </c>
      <c r="BB103" s="7"/>
      <c r="BC103" s="7"/>
      <c r="BD103" s="7"/>
      <c r="BE103" s="7"/>
      <c r="BF103" s="7" t="n">
        <f aca="false">BF102*(1+AY103)*(1+BA103)*(1-BE103)</f>
        <v>130.558452790867</v>
      </c>
      <c r="BG103" s="7"/>
      <c r="BH103" s="7" t="n">
        <f aca="false">BH102+1</f>
        <v>72</v>
      </c>
      <c r="BI103" s="40" t="n">
        <f aca="false">T110/AG110</f>
        <v>0.0153737044824932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155486492.967716</v>
      </c>
      <c r="E104" s="9"/>
      <c r="F104" s="67" t="n">
        <f aca="false">'Central pensions'!I104</f>
        <v>28261510.6254861</v>
      </c>
      <c r="G104" s="9" t="n">
        <f aca="false">'Central pensions'!K104</f>
        <v>5413393.26597474</v>
      </c>
      <c r="H104" s="9" t="n">
        <f aca="false">'Central pensions'!V104</f>
        <v>29782892.5401607</v>
      </c>
      <c r="I104" s="67" t="n">
        <f aca="false">'Central pensions'!M104</f>
        <v>167424.53399922</v>
      </c>
      <c r="J104" s="9" t="n">
        <f aca="false">'Central pensions'!W104</f>
        <v>921120.387840026</v>
      </c>
      <c r="K104" s="9"/>
      <c r="L104" s="67" t="n">
        <f aca="false">'Central pensions'!N104</f>
        <v>3973124.91450014</v>
      </c>
      <c r="M104" s="67"/>
      <c r="N104" s="67" t="n">
        <f aca="false">'Central pensions'!L104</f>
        <v>1276000.17207669</v>
      </c>
      <c r="O104" s="9"/>
      <c r="P104" s="9" t="n">
        <f aca="false">'Central pensions'!X104</f>
        <v>27636740.5346325</v>
      </c>
      <c r="Q104" s="67"/>
      <c r="R104" s="67" t="n">
        <f aca="false">'Central SIPA income'!G99</f>
        <v>30072734.7908389</v>
      </c>
      <c r="S104" s="67"/>
      <c r="T104" s="9" t="n">
        <f aca="false">'Central SIPA income'!J99</f>
        <v>114985707.927821</v>
      </c>
      <c r="U104" s="9"/>
      <c r="V104" s="67" t="n">
        <f aca="false">'Central SIPA income'!F99</f>
        <v>121669.77332329</v>
      </c>
      <c r="W104" s="67"/>
      <c r="X104" s="67" t="n">
        <f aca="false">'Central SIPA income'!M99</f>
        <v>305599.392219097</v>
      </c>
      <c r="Y104" s="9"/>
      <c r="Z104" s="9" t="n">
        <f aca="false">R104+V104-N104-L104-F104</f>
        <v>-3316231.14790075</v>
      </c>
      <c r="AA104" s="9"/>
      <c r="AB104" s="9" t="n">
        <f aca="false">T104-P104-D104</f>
        <v>-68137525.574528</v>
      </c>
      <c r="AC104" s="50"/>
      <c r="AD104" s="9"/>
      <c r="AE104" s="9"/>
      <c r="AF104" s="9"/>
      <c r="AG104" s="9" t="n">
        <f aca="false">BF104/100*$AG$57</f>
        <v>7517169781.36448</v>
      </c>
      <c r="AH104" s="40" t="n">
        <f aca="false">(AG104-AG103)/AG103</f>
        <v>0.00113345294064914</v>
      </c>
      <c r="AI104" s="40"/>
      <c r="AJ104" s="40" t="n">
        <f aca="false">AB104/AG104</f>
        <v>-0.00906425257860279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71" t="n">
        <f aca="false">workers_and_wage_central!C92</f>
        <v>14104179</v>
      </c>
      <c r="AY104" s="40" t="n">
        <f aca="false">(AW104-AW103)/AW103</f>
        <v>0.00222064662023425</v>
      </c>
      <c r="AZ104" s="39" t="n">
        <f aca="false">workers_and_wage_central!B92</f>
        <v>7526.16680487654</v>
      </c>
      <c r="BA104" s="40" t="n">
        <f aca="false">(AZ104-AZ103)/AZ103</f>
        <v>-0.0010847847559832</v>
      </c>
      <c r="BB104" s="7"/>
      <c r="BC104" s="7"/>
      <c r="BD104" s="7"/>
      <c r="BE104" s="7"/>
      <c r="BF104" s="7" t="n">
        <f aca="false">BF103*(1+AY104)*(1+BA104)*(1-BE104)</f>
        <v>130.706434653109</v>
      </c>
      <c r="BG104" s="7"/>
      <c r="BH104" s="0" t="n">
        <f aca="false">BH103+1</f>
        <v>73</v>
      </c>
      <c r="BI104" s="40" t="n">
        <f aca="false">T111/AG111</f>
        <v>0.0177007183574069</v>
      </c>
      <c r="BN104" s="0"/>
      <c r="BO104" s="0"/>
      <c r="BP104" s="0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159163446.686545</v>
      </c>
      <c r="E105" s="9"/>
      <c r="F105" s="67" t="n">
        <f aca="false">'Central pensions'!I105</f>
        <v>28929840.4888117</v>
      </c>
      <c r="G105" s="9" t="n">
        <f aca="false">'Central pensions'!K105</f>
        <v>5571560.6464999</v>
      </c>
      <c r="H105" s="9" t="n">
        <f aca="false">'Central pensions'!V105</f>
        <v>30653082.8008883</v>
      </c>
      <c r="I105" s="67" t="n">
        <f aca="false">'Central pensions'!M105</f>
        <v>172316.308654636</v>
      </c>
      <c r="J105" s="9" t="n">
        <f aca="false">'Central pensions'!W105</f>
        <v>948033.488687267</v>
      </c>
      <c r="K105" s="9"/>
      <c r="L105" s="67" t="n">
        <f aca="false">'Central pensions'!N105</f>
        <v>4085882.95680058</v>
      </c>
      <c r="M105" s="67"/>
      <c r="N105" s="67" t="n">
        <f aca="false">'Central pensions'!L105</f>
        <v>1306043.17093679</v>
      </c>
      <c r="O105" s="9"/>
      <c r="P105" s="9" t="n">
        <f aca="false">'Central pensions'!X105</f>
        <v>28387130.2677691</v>
      </c>
      <c r="Q105" s="67"/>
      <c r="R105" s="67" t="n">
        <f aca="false">'Central SIPA income'!G100</f>
        <v>35080228.3210835</v>
      </c>
      <c r="S105" s="67"/>
      <c r="T105" s="9" t="n">
        <f aca="false">'Central SIPA income'!J100</f>
        <v>134132293.448688</v>
      </c>
      <c r="U105" s="9"/>
      <c r="V105" s="67" t="n">
        <f aca="false">'Central SIPA income'!F100</f>
        <v>120306.123276875</v>
      </c>
      <c r="W105" s="67"/>
      <c r="X105" s="67" t="n">
        <f aca="false">'Central SIPA income'!M100</f>
        <v>302174.296453721</v>
      </c>
      <c r="Y105" s="9"/>
      <c r="Z105" s="9" t="n">
        <f aca="false">R105+V105-N105-L105-F105</f>
        <v>878767.827811308</v>
      </c>
      <c r="AA105" s="9"/>
      <c r="AB105" s="9" t="n">
        <f aca="false">T105-P105-D105</f>
        <v>-53418283.5056258</v>
      </c>
      <c r="AC105" s="50"/>
      <c r="AD105" s="9"/>
      <c r="AE105" s="9"/>
      <c r="AF105" s="9"/>
      <c r="AG105" s="9" t="n">
        <f aca="false">BF105/100*$AG$57</f>
        <v>7588505869.93195</v>
      </c>
      <c r="AH105" s="40" t="n">
        <f aca="false">(AG105-AG104)/AG104</f>
        <v>0.0094897535431907</v>
      </c>
      <c r="AI105" s="40" t="n">
        <f aca="false">(AG105-AG101)/AG101</f>
        <v>0.0231710367907321</v>
      </c>
      <c r="AJ105" s="40" t="n">
        <f aca="false">AB105/AG105</f>
        <v>-0.0070393677518635</v>
      </c>
      <c r="AK105" s="73"/>
      <c r="AL105" s="7"/>
      <c r="AM105" s="7"/>
      <c r="AN105" s="7"/>
      <c r="AO105" s="7"/>
      <c r="AP105" s="7"/>
      <c r="AQ105" s="7"/>
      <c r="AR105" s="7"/>
      <c r="AS105" s="7"/>
      <c r="AT105" s="7"/>
      <c r="AW105" s="71" t="n">
        <f aca="false">workers_and_wage_central!C93</f>
        <v>14106131</v>
      </c>
      <c r="AY105" s="40" t="n">
        <f aca="false">(AW105-AW104)/AW104</f>
        <v>0.000138398697293901</v>
      </c>
      <c r="AZ105" s="39" t="n">
        <f aca="false">workers_and_wage_central!B93</f>
        <v>7596.53692216579</v>
      </c>
      <c r="BA105" s="40" t="n">
        <f aca="false">(AZ105-AZ104)/AZ104</f>
        <v>0.00935006080966151</v>
      </c>
      <c r="BB105" s="7"/>
      <c r="BC105" s="7"/>
      <c r="BD105" s="7"/>
      <c r="BE105" s="7"/>
      <c r="BF105" s="7" t="n">
        <f aca="false">BF104*(1+AY105)*(1+BA105)*(1-BE105)</f>
        <v>131.946806504477</v>
      </c>
      <c r="BG105" s="73" t="e">
        <f aca="false">(BB105-BB101)/BB101</f>
        <v>#DIV/0!</v>
      </c>
      <c r="BH105" s="0" t="n">
        <f aca="false">BH104+1</f>
        <v>74</v>
      </c>
      <c r="BI105" s="40" t="n">
        <f aca="false">T112/AG112</f>
        <v>0.0154530041835325</v>
      </c>
      <c r="BN105" s="0"/>
      <c r="BO105" s="0"/>
      <c r="BP105" s="0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156146007.94118</v>
      </c>
      <c r="E106" s="6"/>
      <c r="F106" s="8" t="n">
        <f aca="false">'Central pensions'!I106</f>
        <v>28381385.2787404</v>
      </c>
      <c r="G106" s="6" t="n">
        <f aca="false">'Central pensions'!K106</f>
        <v>5514169.25569745</v>
      </c>
      <c r="H106" s="6" t="n">
        <f aca="false">'Central pensions'!V106</f>
        <v>30337332.3018911</v>
      </c>
      <c r="I106" s="8" t="n">
        <f aca="false">'Central pensions'!M106</f>
        <v>170541.31718652</v>
      </c>
      <c r="J106" s="6" t="n">
        <f aca="false">'Central pensions'!W106</f>
        <v>938268.009336845</v>
      </c>
      <c r="K106" s="6"/>
      <c r="L106" s="8" t="n">
        <f aca="false">'Central pensions'!N106</f>
        <v>4803036.11944323</v>
      </c>
      <c r="M106" s="8"/>
      <c r="N106" s="8" t="n">
        <f aca="false">'Central pensions'!L106</f>
        <v>1280844.7232453</v>
      </c>
      <c r="O106" s="6"/>
      <c r="P106" s="6" t="n">
        <f aca="false">'Central pensions'!X106</f>
        <v>31969807.0134701</v>
      </c>
      <c r="Q106" s="8"/>
      <c r="R106" s="8" t="n">
        <f aca="false">'Central SIPA income'!G101</f>
        <v>30608108.6747549</v>
      </c>
      <c r="S106" s="8"/>
      <c r="T106" s="6" t="n">
        <f aca="false">'Central SIPA income'!J101</f>
        <v>117032756.374738</v>
      </c>
      <c r="U106" s="6"/>
      <c r="V106" s="8" t="n">
        <f aca="false">'Central SIPA income'!F101</f>
        <v>124068.105123231</v>
      </c>
      <c r="W106" s="8"/>
      <c r="X106" s="8" t="n">
        <f aca="false">'Central SIPA income'!M101</f>
        <v>311623.310242305</v>
      </c>
      <c r="Y106" s="6"/>
      <c r="Z106" s="6" t="n">
        <f aca="false">R106+V106-N106-L106-F106</f>
        <v>-3733089.34155079</v>
      </c>
      <c r="AA106" s="6"/>
      <c r="AB106" s="6" t="n">
        <f aca="false">T106-P106-D106</f>
        <v>-71083058.5799124</v>
      </c>
      <c r="AC106" s="50"/>
      <c r="AD106" s="6"/>
      <c r="AE106" s="6"/>
      <c r="AF106" s="6"/>
      <c r="AG106" s="6" t="n">
        <f aca="false">BF106/100*$AG$57</f>
        <v>7626728655.25925</v>
      </c>
      <c r="AH106" s="61" t="n">
        <f aca="false">(AG106-AG105)/AG105</f>
        <v>0.00503693164141189</v>
      </c>
      <c r="AI106" s="61"/>
      <c r="AJ106" s="61" t="n">
        <f aca="false">AB106/AG106</f>
        <v>-0.00932025535363643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0.00362193857322538</v>
      </c>
      <c r="AV106" s="5"/>
      <c r="AW106" s="65" t="n">
        <f aca="false">workers_and_wage_central!C94</f>
        <v>14166844</v>
      </c>
      <c r="AX106" s="5"/>
      <c r="AY106" s="61" t="n">
        <f aca="false">(AW106-AW105)/AW105</f>
        <v>0.00430401504140292</v>
      </c>
      <c r="AZ106" s="66" t="n">
        <f aca="false">workers_and_wage_central!B94</f>
        <v>7602.08068971969</v>
      </c>
      <c r="BA106" s="61" t="n">
        <f aca="false">(AZ106-AZ105)/AZ105</f>
        <v>0.000729775634700426</v>
      </c>
      <c r="BB106" s="5"/>
      <c r="BC106" s="5"/>
      <c r="BD106" s="5"/>
      <c r="BE106" s="5"/>
      <c r="BF106" s="5" t="n">
        <f aca="false">BF105*(1+AY106)*(1+BA106)*(1-BE106)</f>
        <v>132.611413549142</v>
      </c>
      <c r="BG106" s="5"/>
      <c r="BH106" s="5" t="n">
        <f aca="false">BH105+1</f>
        <v>75</v>
      </c>
      <c r="BI106" s="61" t="n">
        <f aca="false">T113/AG113</f>
        <v>0.0177607225630282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159364813.182734</v>
      </c>
      <c r="E107" s="9"/>
      <c r="F107" s="67" t="n">
        <f aca="false">'Central pensions'!I107</f>
        <v>28966441.2331146</v>
      </c>
      <c r="G107" s="9" t="n">
        <f aca="false">'Central pensions'!K107</f>
        <v>5734768.71362654</v>
      </c>
      <c r="H107" s="9" t="n">
        <f aca="false">'Central pensions'!V107</f>
        <v>31551005.4320542</v>
      </c>
      <c r="I107" s="67" t="n">
        <f aca="false">'Central pensions'!M107</f>
        <v>177363.980833811</v>
      </c>
      <c r="J107" s="9" t="n">
        <f aca="false">'Central pensions'!W107</f>
        <v>975804.291713019</v>
      </c>
      <c r="K107" s="9"/>
      <c r="L107" s="67" t="n">
        <f aca="false">'Central pensions'!N107</f>
        <v>4062250.30232589</v>
      </c>
      <c r="M107" s="67"/>
      <c r="N107" s="67" t="n">
        <f aca="false">'Central pensions'!L107</f>
        <v>1307788.29713965</v>
      </c>
      <c r="O107" s="9"/>
      <c r="P107" s="9" t="n">
        <f aca="false">'Central pensions'!X107</f>
        <v>28274101.4808277</v>
      </c>
      <c r="Q107" s="67"/>
      <c r="R107" s="67" t="n">
        <f aca="false">'Central SIPA income'!G102</f>
        <v>35477868.1123904</v>
      </c>
      <c r="S107" s="67"/>
      <c r="T107" s="9" t="n">
        <f aca="false">'Central SIPA income'!J102</f>
        <v>135652703.654866</v>
      </c>
      <c r="U107" s="9"/>
      <c r="V107" s="67" t="n">
        <f aca="false">'Central SIPA income'!F102</f>
        <v>125527.308889592</v>
      </c>
      <c r="W107" s="67"/>
      <c r="X107" s="67" t="n">
        <f aca="false">'Central SIPA income'!M102</f>
        <v>315288.409403284</v>
      </c>
      <c r="Y107" s="9"/>
      <c r="Z107" s="9" t="n">
        <f aca="false">R107+V107-N107-L107-F107</f>
        <v>1266915.5886998</v>
      </c>
      <c r="AA107" s="9"/>
      <c r="AB107" s="9" t="n">
        <f aca="false">T107-P107-D107</f>
        <v>-51986211.0086951</v>
      </c>
      <c r="AC107" s="50"/>
      <c r="AD107" s="9"/>
      <c r="AE107" s="9"/>
      <c r="AF107" s="9"/>
      <c r="AG107" s="9" t="n">
        <f aca="false">BF107/100*$AG$57</f>
        <v>7663172992.86626</v>
      </c>
      <c r="AH107" s="40" t="n">
        <f aca="false">(AG107-AG106)/AG106</f>
        <v>0.00477850193108386</v>
      </c>
      <c r="AI107" s="40"/>
      <c r="AJ107" s="40" t="n">
        <f aca="false">AB107/AG107</f>
        <v>-0.00678390153231432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workers_and_wage_central!C95</f>
        <v>14180774</v>
      </c>
      <c r="AX107" s="7"/>
      <c r="AY107" s="40" t="n">
        <f aca="false">(AW107-AW106)/AW106</f>
        <v>0.000983281809272411</v>
      </c>
      <c r="AZ107" s="39" t="n">
        <f aca="false">workers_and_wage_central!B95</f>
        <v>7630.90391796493</v>
      </c>
      <c r="BA107" s="40" t="n">
        <f aca="false">(AZ107-AZ106)/AZ106</f>
        <v>0.00379149201668139</v>
      </c>
      <c r="BB107" s="7"/>
      <c r="BC107" s="7"/>
      <c r="BD107" s="7"/>
      <c r="BE107" s="7"/>
      <c r="BF107" s="7" t="n">
        <f aca="false">BF106*(1+AY107)*(1+BA107)*(1-BE107)</f>
        <v>133.245097444871</v>
      </c>
      <c r="BG107" s="7"/>
      <c r="BH107" s="7" t="n">
        <f aca="false">BH106+1</f>
        <v>76</v>
      </c>
      <c r="BI107" s="40" t="n">
        <f aca="false">T114/AG114</f>
        <v>0.0154708440184809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156889290.382048</v>
      </c>
      <c r="E108" s="9"/>
      <c r="F108" s="67" t="n">
        <f aca="false">'Central pensions'!I108</f>
        <v>28516485.6607695</v>
      </c>
      <c r="G108" s="9" t="n">
        <f aca="false">'Central pensions'!K108</f>
        <v>5654959.96195909</v>
      </c>
      <c r="H108" s="9" t="n">
        <f aca="false">'Central pensions'!V108</f>
        <v>31111921.2277686</v>
      </c>
      <c r="I108" s="67" t="n">
        <f aca="false">'Central pensions'!M108</f>
        <v>174895.668926571</v>
      </c>
      <c r="J108" s="9" t="n">
        <f aca="false">'Central pensions'!W108</f>
        <v>962224.36786914</v>
      </c>
      <c r="K108" s="9"/>
      <c r="L108" s="67" t="n">
        <f aca="false">'Central pensions'!N108</f>
        <v>4029491.23751862</v>
      </c>
      <c r="M108" s="67"/>
      <c r="N108" s="67" t="n">
        <f aca="false">'Central pensions'!L108</f>
        <v>1287637.70535617</v>
      </c>
      <c r="O108" s="9"/>
      <c r="P108" s="9" t="n">
        <f aca="false">'Central pensions'!X108</f>
        <v>27993251.9272058</v>
      </c>
      <c r="Q108" s="67"/>
      <c r="R108" s="67" t="n">
        <f aca="false">'Central SIPA income'!G103</f>
        <v>31028767.872034</v>
      </c>
      <c r="S108" s="67"/>
      <c r="T108" s="9" t="n">
        <f aca="false">'Central SIPA income'!J103</f>
        <v>118641183.274782</v>
      </c>
      <c r="U108" s="9"/>
      <c r="V108" s="67" t="n">
        <f aca="false">'Central SIPA income'!F103</f>
        <v>122391.528021951</v>
      </c>
      <c r="W108" s="67"/>
      <c r="X108" s="67" t="n">
        <f aca="false">'Central SIPA income'!M103</f>
        <v>307412.23193448</v>
      </c>
      <c r="Y108" s="9"/>
      <c r="Z108" s="9" t="n">
        <f aca="false">R108+V108-N108-L108-F108</f>
        <v>-2682455.20358838</v>
      </c>
      <c r="AA108" s="9"/>
      <c r="AB108" s="9" t="n">
        <f aca="false">T108-P108-D108</f>
        <v>-66241359.0344711</v>
      </c>
      <c r="AC108" s="50"/>
      <c r="AD108" s="9"/>
      <c r="AE108" s="9"/>
      <c r="AF108" s="9"/>
      <c r="AG108" s="9" t="n">
        <f aca="false">BF108/100*$AG$57</f>
        <v>7691695130.41056</v>
      </c>
      <c r="AH108" s="40" t="n">
        <f aca="false">(AG108-AG107)/AG107</f>
        <v>0.00372197490137015</v>
      </c>
      <c r="AI108" s="40"/>
      <c r="AJ108" s="40" t="n">
        <f aca="false">AB108/AG108</f>
        <v>-0.0086120624792542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71" t="n">
        <f aca="false">workers_and_wage_central!C96</f>
        <v>14203012</v>
      </c>
      <c r="AY108" s="40" t="n">
        <f aca="false">(AW108-AW107)/AW107</f>
        <v>0.00156817956481078</v>
      </c>
      <c r="AZ108" s="39" t="n">
        <f aca="false">workers_and_wage_central!B96</f>
        <v>7647.31358992494</v>
      </c>
      <c r="BA108" s="40" t="n">
        <f aca="false">(AZ108-AZ107)/AZ107</f>
        <v>0.00215042308701854</v>
      </c>
      <c r="BB108" s="7"/>
      <c r="BC108" s="7"/>
      <c r="BD108" s="7"/>
      <c r="BE108" s="7"/>
      <c r="BF108" s="7" t="n">
        <f aca="false">BF107*(1+AY108)*(1+BA108)*(1-BE108)</f>
        <v>133.741032353291</v>
      </c>
      <c r="BG108" s="7"/>
      <c r="BH108" s="0" t="n">
        <f aca="false">BH107+1</f>
        <v>77</v>
      </c>
      <c r="BI108" s="40" t="n">
        <f aca="false">T115/AG115</f>
        <v>0.0177946789858463</v>
      </c>
      <c r="BN108" s="0"/>
      <c r="BO108" s="0"/>
      <c r="BP108" s="0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160602322.625733</v>
      </c>
      <c r="E109" s="9"/>
      <c r="F109" s="67" t="n">
        <f aca="false">'Central pensions'!I109</f>
        <v>29191373.2230575</v>
      </c>
      <c r="G109" s="9" t="n">
        <f aca="false">'Central pensions'!K109</f>
        <v>5850758.03331181</v>
      </c>
      <c r="H109" s="9" t="n">
        <f aca="false">'Central pensions'!V109</f>
        <v>32189144.4465806</v>
      </c>
      <c r="I109" s="67" t="n">
        <f aca="false">'Central pensions'!M109</f>
        <v>180951.279380779</v>
      </c>
      <c r="J109" s="9" t="n">
        <f aca="false">'Central pensions'!W109</f>
        <v>995540.549894252</v>
      </c>
      <c r="K109" s="9"/>
      <c r="L109" s="67" t="n">
        <f aca="false">'Central pensions'!N109</f>
        <v>4135707.96787693</v>
      </c>
      <c r="M109" s="67"/>
      <c r="N109" s="67" t="n">
        <f aca="false">'Central pensions'!L109</f>
        <v>1317941.55993678</v>
      </c>
      <c r="O109" s="9"/>
      <c r="P109" s="9" t="n">
        <f aca="false">'Central pensions'!X109</f>
        <v>28711133.9127881</v>
      </c>
      <c r="Q109" s="67"/>
      <c r="R109" s="67" t="n">
        <f aca="false">'Central SIPA income'!G104</f>
        <v>35621584.8929176</v>
      </c>
      <c r="S109" s="67"/>
      <c r="T109" s="9" t="n">
        <f aca="false">'Central SIPA income'!J104</f>
        <v>136202217.22139</v>
      </c>
      <c r="U109" s="9"/>
      <c r="V109" s="67" t="n">
        <f aca="false">'Central SIPA income'!F104</f>
        <v>125375.559300059</v>
      </c>
      <c r="W109" s="67"/>
      <c r="X109" s="67" t="n">
        <f aca="false">'Central SIPA income'!M104</f>
        <v>314907.258184998</v>
      </c>
      <c r="Y109" s="9"/>
      <c r="Z109" s="9" t="n">
        <f aca="false">R109+V109-N109-L109-F109</f>
        <v>1101937.70134642</v>
      </c>
      <c r="AA109" s="9"/>
      <c r="AB109" s="9" t="n">
        <f aca="false">T109-P109-D109</f>
        <v>-53111239.3171315</v>
      </c>
      <c r="AC109" s="50"/>
      <c r="AD109" s="9"/>
      <c r="AE109" s="9"/>
      <c r="AF109" s="9"/>
      <c r="AG109" s="9" t="n">
        <f aca="false">BF109/100*$AG$57</f>
        <v>7699004900.71904</v>
      </c>
      <c r="AH109" s="40" t="n">
        <f aca="false">(AG109-AG108)/AG108</f>
        <v>0.000950345819035601</v>
      </c>
      <c r="AI109" s="40" t="n">
        <f aca="false">(AG109-AG105)/AG105</f>
        <v>0.0145613685593799</v>
      </c>
      <c r="AJ109" s="40" t="n">
        <f aca="false">AB109/AG109</f>
        <v>-0.00689845506036386</v>
      </c>
      <c r="AK109" s="73"/>
      <c r="AL109" s="7"/>
      <c r="AM109" s="7"/>
      <c r="AN109" s="7"/>
      <c r="AO109" s="7"/>
      <c r="AP109" s="7"/>
      <c r="AQ109" s="7"/>
      <c r="AR109" s="7"/>
      <c r="AS109" s="7"/>
      <c r="AT109" s="7"/>
      <c r="AW109" s="71" t="n">
        <f aca="false">workers_and_wage_central!C97</f>
        <v>14236659</v>
      </c>
      <c r="AY109" s="40" t="n">
        <f aca="false">(AW109-AW108)/AW108</f>
        <v>0.0023690045463596</v>
      </c>
      <c r="AZ109" s="39" t="n">
        <f aca="false">workers_and_wage_central!B97</f>
        <v>7636.49030217789</v>
      </c>
      <c r="BA109" s="40" t="n">
        <f aca="false">(AZ109-AZ108)/AZ108</f>
        <v>-0.00141530586130394</v>
      </c>
      <c r="BB109" s="7"/>
      <c r="BC109" s="7"/>
      <c r="BD109" s="7"/>
      <c r="BE109" s="7"/>
      <c r="BF109" s="7" t="n">
        <f aca="false">BF108*(1+AY109)*(1+BA109)*(1-BE109)</f>
        <v>133.868132584221</v>
      </c>
      <c r="BG109" s="73" t="e">
        <f aca="false">(BB109-BB105)/BB105</f>
        <v>#DIV/0!</v>
      </c>
      <c r="BH109" s="0" t="n">
        <f aca="false">BH108+1</f>
        <v>78</v>
      </c>
      <c r="BI109" s="40" t="n">
        <f aca="false">T116/AG116</f>
        <v>0.0155110420244329</v>
      </c>
      <c r="BN109" s="0"/>
      <c r="BO109" s="0"/>
      <c r="BP109" s="0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157574677.858008</v>
      </c>
      <c r="E110" s="6"/>
      <c r="F110" s="8" t="n">
        <f aca="false">'Central pensions'!I110</f>
        <v>28641062.947611</v>
      </c>
      <c r="G110" s="6" t="n">
        <f aca="false">'Central pensions'!K110</f>
        <v>5896905.17423377</v>
      </c>
      <c r="H110" s="6" t="n">
        <f aca="false">'Central pensions'!V110</f>
        <v>32443032.4003254</v>
      </c>
      <c r="I110" s="8" t="n">
        <f aca="false">'Central pensions'!M110</f>
        <v>182378.510543314</v>
      </c>
      <c r="J110" s="6" t="n">
        <f aca="false">'Central pensions'!W110</f>
        <v>1003392.75464925</v>
      </c>
      <c r="K110" s="6"/>
      <c r="L110" s="8" t="n">
        <f aca="false">'Central pensions'!N110</f>
        <v>4885298.76051812</v>
      </c>
      <c r="M110" s="8"/>
      <c r="N110" s="8" t="n">
        <f aca="false">'Central pensions'!L110</f>
        <v>1293581.26993201</v>
      </c>
      <c r="O110" s="6"/>
      <c r="P110" s="6" t="n">
        <f aca="false">'Central pensions'!X110</f>
        <v>32466740.9710492</v>
      </c>
      <c r="Q110" s="8"/>
      <c r="R110" s="8" t="n">
        <f aca="false">'Central SIPA income'!G105</f>
        <v>31104638.8918519</v>
      </c>
      <c r="S110" s="8"/>
      <c r="T110" s="6" t="n">
        <f aca="false">'Central SIPA income'!J105</f>
        <v>118931282.694926</v>
      </c>
      <c r="U110" s="6"/>
      <c r="V110" s="8" t="n">
        <f aca="false">'Central SIPA income'!F105</f>
        <v>127729.893527</v>
      </c>
      <c r="W110" s="8"/>
      <c r="X110" s="8" t="n">
        <f aca="false">'Central SIPA income'!M105</f>
        <v>320820.666989682</v>
      </c>
      <c r="Y110" s="6"/>
      <c r="Z110" s="6" t="n">
        <f aca="false">R110+V110-N110-L110-F110</f>
        <v>-3587574.19268226</v>
      </c>
      <c r="AA110" s="6"/>
      <c r="AB110" s="6" t="n">
        <f aca="false">T110-P110-D110</f>
        <v>-71110136.1341305</v>
      </c>
      <c r="AC110" s="50"/>
      <c r="AD110" s="6"/>
      <c r="AE110" s="6"/>
      <c r="AF110" s="6"/>
      <c r="AG110" s="6" t="n">
        <f aca="false">BF110/100*$AG$57</f>
        <v>7736019827.25502</v>
      </c>
      <c r="AH110" s="61" t="n">
        <f aca="false">(AG110-AG109)/AG109</f>
        <v>0.00480775464015027</v>
      </c>
      <c r="AI110" s="61"/>
      <c r="AJ110" s="61" t="n">
        <f aca="false">AB110/AG110</f>
        <v>-0.0091920829731589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0.00524397209889791</v>
      </c>
      <c r="AV110" s="5"/>
      <c r="AW110" s="65" t="n">
        <f aca="false">workers_and_wage_central!C98</f>
        <v>14264798</v>
      </c>
      <c r="AX110" s="5"/>
      <c r="AY110" s="61" t="n">
        <f aca="false">(AW110-AW109)/AW109</f>
        <v>0.00197651710278374</v>
      </c>
      <c r="AZ110" s="66" t="n">
        <f aca="false">workers_and_wage_central!B98</f>
        <v>7658.06837075357</v>
      </c>
      <c r="BA110" s="61" t="n">
        <f aca="false">(AZ110-AZ109)/AZ109</f>
        <v>0.00282565258670246</v>
      </c>
      <c r="BB110" s="5"/>
      <c r="BC110" s="5"/>
      <c r="BD110" s="5"/>
      <c r="BE110" s="5"/>
      <c r="BF110" s="5" t="n">
        <f aca="false">BF109*(1+AY110)*(1+BA110)*(1-BE110)</f>
        <v>134.511737719822</v>
      </c>
      <c r="BG110" s="5"/>
      <c r="BH110" s="5" t="n">
        <f aca="false">BH109+1</f>
        <v>79</v>
      </c>
      <c r="BI110" s="61" t="n">
        <f aca="false">T117/AG117</f>
        <v>0.0178490702068125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161073447.399054</v>
      </c>
      <c r="E111" s="9"/>
      <c r="F111" s="67" t="n">
        <f aca="false">'Central pensions'!I111</f>
        <v>29277005.7274185</v>
      </c>
      <c r="G111" s="9" t="n">
        <f aca="false">'Central pensions'!K111</f>
        <v>6096320.8776406</v>
      </c>
      <c r="H111" s="9" t="n">
        <f aca="false">'Central pensions'!V111</f>
        <v>33540158.7633252</v>
      </c>
      <c r="I111" s="67" t="n">
        <f aca="false">'Central pensions'!M111</f>
        <v>188546.006524968</v>
      </c>
      <c r="J111" s="9" t="n">
        <f aca="false">'Central pensions'!W111</f>
        <v>1037324.4978348</v>
      </c>
      <c r="K111" s="9"/>
      <c r="L111" s="67" t="n">
        <f aca="false">'Central pensions'!N111</f>
        <v>4176314.29009647</v>
      </c>
      <c r="M111" s="67"/>
      <c r="N111" s="67" t="n">
        <f aca="false">'Central pensions'!L111</f>
        <v>1322048.66297399</v>
      </c>
      <c r="O111" s="9"/>
      <c r="P111" s="9" t="n">
        <f aca="false">'Central pensions'!X111</f>
        <v>28944436.3809391</v>
      </c>
      <c r="Q111" s="67"/>
      <c r="R111" s="67" t="n">
        <f aca="false">'Central SIPA income'!G106</f>
        <v>35969882.6762855</v>
      </c>
      <c r="S111" s="67"/>
      <c r="T111" s="9" t="n">
        <f aca="false">'Central SIPA income'!J106</f>
        <v>137533963.983658</v>
      </c>
      <c r="U111" s="9"/>
      <c r="V111" s="67" t="n">
        <f aca="false">'Central SIPA income'!F106</f>
        <v>124923.703885314</v>
      </c>
      <c r="W111" s="67"/>
      <c r="X111" s="67" t="n">
        <f aca="false">'Central SIPA income'!M106</f>
        <v>313772.327656689</v>
      </c>
      <c r="Y111" s="9"/>
      <c r="Z111" s="9" t="n">
        <f aca="false">R111+V111-N111-L111-F111</f>
        <v>1319437.69968183</v>
      </c>
      <c r="AA111" s="9"/>
      <c r="AB111" s="9" t="n">
        <f aca="false">T111-P111-D111</f>
        <v>-52483919.796335</v>
      </c>
      <c r="AC111" s="50"/>
      <c r="AD111" s="9"/>
      <c r="AE111" s="9"/>
      <c r="AF111" s="9"/>
      <c r="AG111" s="9" t="n">
        <f aca="false">BF111/100*$AG$57</f>
        <v>7769965105.74424</v>
      </c>
      <c r="AH111" s="40" t="n">
        <f aca="false">(AG111-AG110)/AG110</f>
        <v>0.00438795132991138</v>
      </c>
      <c r="AI111" s="40"/>
      <c r="AJ111" s="40" t="n">
        <f aca="false">AB111/AG111</f>
        <v>-0.00675471756720429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workers_and_wage_central!C99</f>
        <v>14301105</v>
      </c>
      <c r="AX111" s="7"/>
      <c r="AY111" s="40" t="n">
        <f aca="false">(AW111-AW110)/AW110</f>
        <v>0.00254521655336444</v>
      </c>
      <c r="AZ111" s="39" t="n">
        <f aca="false">workers_and_wage_central!B99</f>
        <v>7672.14433328868</v>
      </c>
      <c r="BA111" s="40" t="n">
        <f aca="false">(AZ111-AZ110)/AZ110</f>
        <v>0.00183805652465462</v>
      </c>
      <c r="BB111" s="7"/>
      <c r="BC111" s="7"/>
      <c r="BD111" s="7"/>
      <c r="BE111" s="7"/>
      <c r="BF111" s="7" t="n">
        <f aca="false">BF110*(1+AY111)*(1+BA111)*(1-BE111)</f>
        <v>135.101968678238</v>
      </c>
      <c r="BG111" s="7"/>
      <c r="BH111" s="7" t="n">
        <f aca="false">BH110+1</f>
        <v>80</v>
      </c>
      <c r="BI111" s="40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158362189.889908</v>
      </c>
      <c r="E112" s="9"/>
      <c r="F112" s="67" t="n">
        <f aca="false">'Central pensions'!I112</f>
        <v>28784202.581366</v>
      </c>
      <c r="G112" s="9" t="n">
        <f aca="false">'Central pensions'!K112</f>
        <v>6041127.8013518</v>
      </c>
      <c r="H112" s="9" t="n">
        <f aca="false">'Central pensions'!V112</f>
        <v>33236502.7421744</v>
      </c>
      <c r="I112" s="67" t="n">
        <f aca="false">'Central pensions'!M112</f>
        <v>186839.004165521</v>
      </c>
      <c r="J112" s="9" t="n">
        <f aca="false">'Central pensions'!W112</f>
        <v>1027933.07450025</v>
      </c>
      <c r="K112" s="9"/>
      <c r="L112" s="67" t="n">
        <f aca="false">'Central pensions'!N112</f>
        <v>4064426.35942421</v>
      </c>
      <c r="M112" s="67"/>
      <c r="N112" s="67" t="n">
        <f aca="false">'Central pensions'!L112</f>
        <v>1299138.83468738</v>
      </c>
      <c r="O112" s="9"/>
      <c r="P112" s="9" t="n">
        <f aca="false">'Central pensions'!X112</f>
        <v>28237806.2610471</v>
      </c>
      <c r="Q112" s="67"/>
      <c r="R112" s="67" t="n">
        <f aca="false">'Central SIPA income'!G107</f>
        <v>31530370.247032</v>
      </c>
      <c r="S112" s="67"/>
      <c r="T112" s="9" t="n">
        <f aca="false">'Central SIPA income'!J107</f>
        <v>120559103.430318</v>
      </c>
      <c r="U112" s="9"/>
      <c r="V112" s="67" t="n">
        <f aca="false">'Central SIPA income'!F107</f>
        <v>124420.676501958</v>
      </c>
      <c r="W112" s="67"/>
      <c r="X112" s="67" t="n">
        <f aca="false">'Central SIPA income'!M107</f>
        <v>312508.867896518</v>
      </c>
      <c r="Y112" s="9"/>
      <c r="Z112" s="9" t="n">
        <f aca="false">R112+V112-N112-L112-F112</f>
        <v>-2492976.85194358</v>
      </c>
      <c r="AA112" s="9"/>
      <c r="AB112" s="9" t="n">
        <f aca="false">T112-P112-D112</f>
        <v>-66040892.7206368</v>
      </c>
      <c r="AC112" s="50"/>
      <c r="AD112" s="9"/>
      <c r="AE112" s="9"/>
      <c r="AF112" s="9"/>
      <c r="AG112" s="9" t="n">
        <f aca="false">BF112/100*$AG$57</f>
        <v>7801661217.35682</v>
      </c>
      <c r="AH112" s="40" t="n">
        <f aca="false">(AG112-AG111)/AG111</f>
        <v>0.00407931196359491</v>
      </c>
      <c r="AI112" s="40"/>
      <c r="AJ112" s="40" t="n">
        <f aca="false">AB112/AG112</f>
        <v>-0.00846497827587177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71" t="n">
        <f aca="false">workers_and_wage_central!C100</f>
        <v>14332660</v>
      </c>
      <c r="AY112" s="40" t="n">
        <f aca="false">(AW112-AW111)/AW111</f>
        <v>0.00220647285646808</v>
      </c>
      <c r="AZ112" s="39" t="n">
        <f aca="false">workers_and_wage_central!B100</f>
        <v>7686.48139090312</v>
      </c>
      <c r="BA112" s="40" t="n">
        <f aca="false">(AZ112-AZ111)/AZ111</f>
        <v>0.00186871583635727</v>
      </c>
      <c r="BB112" s="7"/>
      <c r="BC112" s="7"/>
      <c r="BD112" s="7"/>
      <c r="BE112" s="7"/>
      <c r="BF112" s="7" t="n">
        <f aca="false">BF111*(1+AY112)*(1+BA112)*(1-BE112)</f>
        <v>135.653091755372</v>
      </c>
      <c r="BG112" s="7"/>
      <c r="BH112" s="0" t="n">
        <f aca="false">BH111+1</f>
        <v>81</v>
      </c>
      <c r="BI112" s="40"/>
      <c r="BN112" s="0"/>
      <c r="BO112" s="0"/>
      <c r="BP112" s="0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161701359.275709</v>
      </c>
      <c r="E113" s="9"/>
      <c r="F113" s="67" t="n">
        <f aca="false">'Central pensions'!I113</f>
        <v>29391136.1437347</v>
      </c>
      <c r="G113" s="9" t="n">
        <f aca="false">'Central pensions'!K113</f>
        <v>6250735.8693286</v>
      </c>
      <c r="H113" s="9" t="n">
        <f aca="false">'Central pensions'!V113</f>
        <v>34389704.4878044</v>
      </c>
      <c r="I113" s="67" t="n">
        <f aca="false">'Central pensions'!M113</f>
        <v>193321.727917379</v>
      </c>
      <c r="J113" s="9" t="n">
        <f aca="false">'Central pensions'!W113</f>
        <v>1063599.10787024</v>
      </c>
      <c r="K113" s="9"/>
      <c r="L113" s="67" t="n">
        <f aca="false">'Central pensions'!N113</f>
        <v>4087893.75804876</v>
      </c>
      <c r="M113" s="67"/>
      <c r="N113" s="67" t="n">
        <f aca="false">'Central pensions'!L113</f>
        <v>1327045.38355997</v>
      </c>
      <c r="O113" s="9"/>
      <c r="P113" s="9" t="n">
        <f aca="false">'Central pensions'!X113</f>
        <v>28513112.3022031</v>
      </c>
      <c r="Q113" s="67"/>
      <c r="R113" s="67" t="n">
        <f aca="false">'Central SIPA income'!G108</f>
        <v>36518120.0784038</v>
      </c>
      <c r="S113" s="67"/>
      <c r="T113" s="9" t="n">
        <f aca="false">'Central SIPA income'!J108</f>
        <v>139630197.207325</v>
      </c>
      <c r="U113" s="9"/>
      <c r="V113" s="67" t="n">
        <f aca="false">'Central SIPA income'!F108</f>
        <v>125887.10629777</v>
      </c>
      <c r="W113" s="67"/>
      <c r="X113" s="67" t="n">
        <f aca="false">'Central SIPA income'!M108</f>
        <v>316192.116760156</v>
      </c>
      <c r="Y113" s="9"/>
      <c r="Z113" s="9" t="n">
        <f aca="false">R113+V113-N113-L113-F113</f>
        <v>1837931.89935817</v>
      </c>
      <c r="AA113" s="9"/>
      <c r="AB113" s="9" t="n">
        <f aca="false">T113-P113-D113</f>
        <v>-50584274.3705868</v>
      </c>
      <c r="AC113" s="50"/>
      <c r="AD113" s="9"/>
      <c r="AE113" s="9"/>
      <c r="AF113" s="9"/>
      <c r="AG113" s="9" t="n">
        <f aca="false">BF113/100*$AG$57</f>
        <v>7861740799.77959</v>
      </c>
      <c r="AH113" s="40" t="n">
        <f aca="false">(AG113-AG112)/AG112</f>
        <v>0.00770087046193509</v>
      </c>
      <c r="AI113" s="40" t="n">
        <f aca="false">(AG113-AG109)/AG109</f>
        <v>0.0211372639917845</v>
      </c>
      <c r="AJ113" s="40" t="n">
        <f aca="false">AB113/AG113</f>
        <v>-0.00643423328991016</v>
      </c>
      <c r="AK113" s="73"/>
      <c r="AL113" s="7"/>
      <c r="AM113" s="7"/>
      <c r="AN113" s="7"/>
      <c r="AO113" s="7"/>
      <c r="AP113" s="7"/>
      <c r="AQ113" s="7"/>
      <c r="AR113" s="7"/>
      <c r="AS113" s="7"/>
      <c r="AT113" s="7"/>
      <c r="AW113" s="71" t="n">
        <f aca="false">workers_and_wage_central!C101</f>
        <v>14396122</v>
      </c>
      <c r="AY113" s="40" t="n">
        <f aca="false">(AW113-AW112)/AW112</f>
        <v>0.00442778939847872</v>
      </c>
      <c r="AZ113" s="39" t="n">
        <f aca="false">workers_and_wage_central!B101</f>
        <v>7711.52896221757</v>
      </c>
      <c r="BA113" s="40" t="n">
        <f aca="false">(AZ113-AZ112)/AZ112</f>
        <v>0.00325865243674345</v>
      </c>
      <c r="BB113" s="7"/>
      <c r="BC113" s="7"/>
      <c r="BD113" s="7"/>
      <c r="BE113" s="7"/>
      <c r="BF113" s="7" t="n">
        <f aca="false">BF112*(1+AY113)*(1+BA113)*(1-BE113)</f>
        <v>136.697738642741</v>
      </c>
      <c r="BG113" s="73" t="e">
        <f aca="false">(BB113-BB109)/BB109</f>
        <v>#DIV/0!</v>
      </c>
      <c r="BH113" s="0" t="n">
        <f aca="false">BH112+1</f>
        <v>82</v>
      </c>
      <c r="BI113" s="40"/>
      <c r="BN113" s="0"/>
      <c r="BO113" s="0"/>
      <c r="BP113" s="0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158714865.085093</v>
      </c>
      <c r="E114" s="6"/>
      <c r="F114" s="8" t="n">
        <f aca="false">'Central pensions'!I114</f>
        <v>28848305.4727865</v>
      </c>
      <c r="G114" s="6" t="n">
        <f aca="false">'Central pensions'!K114</f>
        <v>6255373.81831201</v>
      </c>
      <c r="H114" s="6" t="n">
        <f aca="false">'Central pensions'!V114</f>
        <v>34415221.1146949</v>
      </c>
      <c r="I114" s="8" t="n">
        <f aca="false">'Central pensions'!M114</f>
        <v>193465.169638516</v>
      </c>
      <c r="J114" s="6" t="n">
        <f aca="false">'Central pensions'!W114</f>
        <v>1064388.28189779</v>
      </c>
      <c r="K114" s="6"/>
      <c r="L114" s="8" t="n">
        <f aca="false">'Central pensions'!N114</f>
        <v>4807700.20330513</v>
      </c>
      <c r="M114" s="8"/>
      <c r="N114" s="8" t="n">
        <f aca="false">'Central pensions'!L114</f>
        <v>1302224.33260493</v>
      </c>
      <c r="O114" s="6"/>
      <c r="P114" s="6" t="n">
        <f aca="false">'Central pensions'!X114</f>
        <v>32111633.2694936</v>
      </c>
      <c r="Q114" s="8"/>
      <c r="R114" s="8" t="n">
        <f aca="false">'Central SIPA income'!G109</f>
        <v>31956863.7036779</v>
      </c>
      <c r="S114" s="8"/>
      <c r="T114" s="6" t="n">
        <f aca="false">'Central SIPA income'!J109</f>
        <v>122189838.126716</v>
      </c>
      <c r="U114" s="6"/>
      <c r="V114" s="8" t="n">
        <f aca="false">'Central SIPA income'!F109</f>
        <v>127970.317870476</v>
      </c>
      <c r="W114" s="8"/>
      <c r="X114" s="8" t="n">
        <f aca="false">'Central SIPA income'!M109</f>
        <v>321424.543624232</v>
      </c>
      <c r="Y114" s="6"/>
      <c r="Z114" s="6" t="n">
        <f aca="false">R114+V114-N114-L114-F114</f>
        <v>-2873395.98714825</v>
      </c>
      <c r="AA114" s="6"/>
      <c r="AB114" s="6" t="n">
        <f aca="false">T114-P114-D114</f>
        <v>-68636660.2278704</v>
      </c>
      <c r="AC114" s="50"/>
      <c r="AD114" s="6"/>
      <c r="AE114" s="6"/>
      <c r="AF114" s="6"/>
      <c r="AG114" s="6" t="n">
        <f aca="false">BF114/100*$AG$57</f>
        <v>7898071881.58274</v>
      </c>
      <c r="AH114" s="61" t="n">
        <f aca="false">(AG114-AG113)/AG113</f>
        <v>0.00462125154319114</v>
      </c>
      <c r="AI114" s="61"/>
      <c r="AJ114" s="61" t="n">
        <f aca="false">AB114/AG114</f>
        <v>-0.0086903058438759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0.00377111460349253</v>
      </c>
      <c r="AV114" s="5"/>
      <c r="AW114" s="65" t="n">
        <f aca="false">workers_and_wage_central!C102</f>
        <v>14354386</v>
      </c>
      <c r="AX114" s="5"/>
      <c r="AY114" s="61" t="n">
        <f aca="false">(AW114-AW113)/AW113</f>
        <v>-0.0028991140808615</v>
      </c>
      <c r="AZ114" s="66" t="n">
        <f aca="false">workers_and_wage_central!B102</f>
        <v>7769.69109820132</v>
      </c>
      <c r="BA114" s="61" t="n">
        <f aca="false">(AZ114-AZ113)/AZ113</f>
        <v>0.00754223141334431</v>
      </c>
      <c r="BB114" s="5"/>
      <c r="BC114" s="5"/>
      <c r="BD114" s="5"/>
      <c r="BE114" s="5"/>
      <c r="BF114" s="5" t="n">
        <f aca="false">BF113*(1+AY114)*(1+BA114)*(1-BE114)</f>
        <v>137.329453278395</v>
      </c>
      <c r="BG114" s="5"/>
      <c r="BH114" s="5" t="n">
        <f aca="false">BH113+1</f>
        <v>83</v>
      </c>
      <c r="BI114" s="61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161580912.418988</v>
      </c>
      <c r="E115" s="9"/>
      <c r="F115" s="67" t="n">
        <f aca="false">'Central pensions'!I115</f>
        <v>29369243.5017691</v>
      </c>
      <c r="G115" s="9" t="n">
        <f aca="false">'Central pensions'!K115</f>
        <v>6455120.47259806</v>
      </c>
      <c r="H115" s="9" t="n">
        <f aca="false">'Central pensions'!V115</f>
        <v>35514168.2717859</v>
      </c>
      <c r="I115" s="67" t="n">
        <f aca="false">'Central pensions'!M115</f>
        <v>199642.901214371</v>
      </c>
      <c r="J115" s="9" t="n">
        <f aca="false">'Central pensions'!W115</f>
        <v>1098376.33830265</v>
      </c>
      <c r="K115" s="9"/>
      <c r="L115" s="67" t="n">
        <f aca="false">'Central pensions'!N115</f>
        <v>4032718.75779498</v>
      </c>
      <c r="M115" s="67"/>
      <c r="N115" s="67" t="n">
        <f aca="false">'Central pensions'!L115</f>
        <v>1326329.2100528</v>
      </c>
      <c r="O115" s="9"/>
      <c r="P115" s="9" t="n">
        <f aca="false">'Central pensions'!X115</f>
        <v>28222868.7882642</v>
      </c>
      <c r="Q115" s="67"/>
      <c r="R115" s="67" t="n">
        <f aca="false">'Central SIPA income'!G110</f>
        <v>36878268.2462911</v>
      </c>
      <c r="S115" s="67"/>
      <c r="T115" s="9" t="n">
        <f aca="false">'Central SIPA income'!J110</f>
        <v>141007254.941896</v>
      </c>
      <c r="U115" s="9"/>
      <c r="V115" s="67" t="n">
        <f aca="false">'Central SIPA income'!F110</f>
        <v>126524.611774</v>
      </c>
      <c r="W115" s="67"/>
      <c r="X115" s="67" t="n">
        <f aca="false">'Central SIPA income'!M110</f>
        <v>317793.346718517</v>
      </c>
      <c r="Y115" s="9"/>
      <c r="Z115" s="9" t="n">
        <f aca="false">R115+V115-N115-L115-F115</f>
        <v>2276501.38844826</v>
      </c>
      <c r="AA115" s="9"/>
      <c r="AB115" s="9" t="n">
        <f aca="false">T115-P115-D115</f>
        <v>-48796526.2653557</v>
      </c>
      <c r="AC115" s="50"/>
      <c r="AD115" s="9"/>
      <c r="AE115" s="9"/>
      <c r="AF115" s="9"/>
      <c r="AG115" s="9" t="n">
        <f aca="false">BF115/100*$AG$57</f>
        <v>7924124680.982</v>
      </c>
      <c r="AH115" s="40" t="n">
        <f aca="false">(AG115-AG114)/AG114</f>
        <v>0.00329862779041262</v>
      </c>
      <c r="AI115" s="40"/>
      <c r="AJ115" s="40" t="n">
        <f aca="false">AB115/AG115</f>
        <v>-0.00615797053048244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workers_and_wage_central!C103</f>
        <v>14409858</v>
      </c>
      <c r="AX115" s="7"/>
      <c r="AY115" s="40" t="n">
        <f aca="false">(AW115-AW114)/AW114</f>
        <v>0.00386446344692138</v>
      </c>
      <c r="AZ115" s="39" t="n">
        <f aca="false">workers_and_wage_central!B103</f>
        <v>7765.3116541394</v>
      </c>
      <c r="BA115" s="40" t="n">
        <f aca="false">(AZ115-AZ114)/AZ114</f>
        <v>-0.000563657423000982</v>
      </c>
      <c r="BB115" s="7"/>
      <c r="BC115" s="7"/>
      <c r="BD115" s="7"/>
      <c r="BE115" s="7"/>
      <c r="BF115" s="7" t="n">
        <f aca="false">BF114*(1+AY115)*(1+BA115)*(1-BE115)</f>
        <v>137.782452029421</v>
      </c>
      <c r="BG115" s="7"/>
      <c r="BH115" s="7" t="n">
        <f aca="false">BH114+1</f>
        <v>84</v>
      </c>
      <c r="BI115" s="40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159185732.585315</v>
      </c>
      <c r="E116" s="9"/>
      <c r="F116" s="67" t="n">
        <f aca="false">'Central pensions'!I116</f>
        <v>28933891.2147165</v>
      </c>
      <c r="G116" s="9" t="n">
        <f aca="false">'Central pensions'!K116</f>
        <v>6425988.95024733</v>
      </c>
      <c r="H116" s="9" t="n">
        <f aca="false">'Central pensions'!V116</f>
        <v>35353895.2310008</v>
      </c>
      <c r="I116" s="67" t="n">
        <f aca="false">'Central pensions'!M116</f>
        <v>198741.926296311</v>
      </c>
      <c r="J116" s="9" t="n">
        <f aca="false">'Central pensions'!W116</f>
        <v>1093419.44013405</v>
      </c>
      <c r="K116" s="9"/>
      <c r="L116" s="67" t="n">
        <f aca="false">'Central pensions'!N116</f>
        <v>3906575.70444621</v>
      </c>
      <c r="M116" s="67"/>
      <c r="N116" s="67" t="n">
        <f aca="false">'Central pensions'!L116</f>
        <v>1308327.60993831</v>
      </c>
      <c r="O116" s="9"/>
      <c r="P116" s="9" t="n">
        <f aca="false">'Central pensions'!X116</f>
        <v>27469272.3922794</v>
      </c>
      <c r="Q116" s="67"/>
      <c r="R116" s="67" t="n">
        <f aca="false">'Central SIPA income'!G111</f>
        <v>32214363.9265624</v>
      </c>
      <c r="S116" s="67"/>
      <c r="T116" s="9" t="n">
        <f aca="false">'Central SIPA income'!J111</f>
        <v>123174412.546897</v>
      </c>
      <c r="U116" s="9"/>
      <c r="V116" s="67" t="n">
        <f aca="false">'Central SIPA income'!F111</f>
        <v>123471.536645753</v>
      </c>
      <c r="W116" s="67"/>
      <c r="X116" s="67" t="n">
        <f aca="false">'Central SIPA income'!M111</f>
        <v>310124.902222345</v>
      </c>
      <c r="Y116" s="9"/>
      <c r="Z116" s="9" t="n">
        <f aca="false">R116+V116-N116-L116-F116</f>
        <v>-1810959.06589294</v>
      </c>
      <c r="AA116" s="9"/>
      <c r="AB116" s="9" t="n">
        <f aca="false">T116-P116-D116</f>
        <v>-63480592.4306977</v>
      </c>
      <c r="AC116" s="50"/>
      <c r="AD116" s="9"/>
      <c r="AE116" s="9"/>
      <c r="AF116" s="9"/>
      <c r="AG116" s="9" t="n">
        <f aca="false">BF116/100*$AG$57</f>
        <v>7941079158.50356</v>
      </c>
      <c r="AH116" s="40" t="n">
        <f aca="false">(AG116-AG115)/AG115</f>
        <v>0.0021396025686279</v>
      </c>
      <c r="AI116" s="40"/>
      <c r="AJ116" s="40" t="n">
        <f aca="false">AB116/AG116</f>
        <v>-0.00799395033894363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71" t="n">
        <f aca="false">workers_and_wage_central!C104</f>
        <v>14372810</v>
      </c>
      <c r="AY116" s="40" t="n">
        <f aca="false">(AW116-AW115)/AW115</f>
        <v>-0.00257101770190935</v>
      </c>
      <c r="AZ116" s="39" t="n">
        <f aca="false">workers_and_wage_central!B104</f>
        <v>7801.98537741616</v>
      </c>
      <c r="BA116" s="40" t="n">
        <f aca="false">(AZ116-AZ115)/AZ115</f>
        <v>0.00472276257672399</v>
      </c>
      <c r="BB116" s="7"/>
      <c r="BC116" s="7"/>
      <c r="BD116" s="7"/>
      <c r="BE116" s="7"/>
      <c r="BF116" s="7" t="n">
        <f aca="false">BF115*(1+AY116)*(1+BA116)*(1-BE116)</f>
        <v>138.077251717695</v>
      </c>
      <c r="BG116" s="7"/>
      <c r="BH116" s="0" t="n">
        <f aca="false">BH115+1</f>
        <v>85</v>
      </c>
      <c r="BI116" s="40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162594722.678929</v>
      </c>
      <c r="E117" s="9"/>
      <c r="F117" s="67" t="n">
        <f aca="false">'Central pensions'!I117</f>
        <v>29553515.5172136</v>
      </c>
      <c r="G117" s="9" t="n">
        <f aca="false">'Central pensions'!K117</f>
        <v>6618244.14555382</v>
      </c>
      <c r="H117" s="9" t="n">
        <f aca="false">'Central pensions'!V117</f>
        <v>36411626.5911239</v>
      </c>
      <c r="I117" s="67" t="n">
        <f aca="false">'Central pensions'!M117</f>
        <v>204687.963264552</v>
      </c>
      <c r="J117" s="9" t="n">
        <f aca="false">'Central pensions'!W117</f>
        <v>1126132.78116879</v>
      </c>
      <c r="K117" s="9"/>
      <c r="L117" s="67" t="n">
        <f aca="false">'Central pensions'!N117</f>
        <v>3994106.48473424</v>
      </c>
      <c r="M117" s="67"/>
      <c r="N117" s="67" t="n">
        <f aca="false">'Central pensions'!L117</f>
        <v>1336013.22068158</v>
      </c>
      <c r="O117" s="9"/>
      <c r="P117" s="9" t="n">
        <f aca="false">'Central pensions'!X117</f>
        <v>28075788.0890315</v>
      </c>
      <c r="Q117" s="67"/>
      <c r="R117" s="67" t="n">
        <f aca="false">'Central SIPA income'!G112</f>
        <v>37256412.9544049</v>
      </c>
      <c r="S117" s="67"/>
      <c r="T117" s="9" t="n">
        <f aca="false">'Central SIPA income'!J112</f>
        <v>142453124.007814</v>
      </c>
      <c r="U117" s="9"/>
      <c r="V117" s="67" t="n">
        <f aca="false">'Central SIPA income'!F112</f>
        <v>122133.776770155</v>
      </c>
      <c r="W117" s="67"/>
      <c r="X117" s="67" t="n">
        <f aca="false">'Central SIPA income'!M112</f>
        <v>306764.835101716</v>
      </c>
      <c r="Y117" s="9"/>
      <c r="Z117" s="9" t="n">
        <f aca="false">R117+V117-N117-L117-F117</f>
        <v>2494911.50854569</v>
      </c>
      <c r="AA117" s="9"/>
      <c r="AB117" s="9" t="n">
        <f aca="false">T117-P117-D117</f>
        <v>-48217386.7601464</v>
      </c>
      <c r="AC117" s="50"/>
      <c r="AD117" s="9"/>
      <c r="AE117" s="9"/>
      <c r="AF117" s="9"/>
      <c r="AG117" s="9" t="n">
        <f aca="false">BF117/100*$AG$57</f>
        <v>7980982894.75289</v>
      </c>
      <c r="AH117" s="40" t="n">
        <f aca="false">(AG117-AG116)/AG116</f>
        <v>0.00502497651173847</v>
      </c>
      <c r="AI117" s="40" t="n">
        <f aca="false">(AG117-AG113)/AG113</f>
        <v>0.015167390786612</v>
      </c>
      <c r="AJ117" s="40" t="n">
        <f aca="false">AB117/AG117</f>
        <v>-0.00604153490816864</v>
      </c>
      <c r="AK117" s="73"/>
      <c r="AL117" s="78"/>
      <c r="AM117" s="7"/>
      <c r="AN117" s="7"/>
      <c r="AO117" s="7"/>
      <c r="AP117" s="7"/>
      <c r="AQ117" s="7"/>
      <c r="AR117" s="7"/>
      <c r="AS117" s="7"/>
      <c r="AT117" s="7"/>
      <c r="AW117" s="71" t="n">
        <f aca="false">workers_and_wage_central!C105</f>
        <v>14424254</v>
      </c>
      <c r="AY117" s="40" t="n">
        <f aca="false">(AW117-AW116)/AW116</f>
        <v>0.00357925833570471</v>
      </c>
      <c r="AZ117" s="39" t="n">
        <f aca="false">workers_and_wage_central!B105</f>
        <v>7813.22462132799</v>
      </c>
      <c r="BA117" s="40" t="n">
        <f aca="false">(AZ117-AZ116)/AZ116</f>
        <v>0.00144056203237145</v>
      </c>
      <c r="BB117" s="7"/>
      <c r="BC117" s="7"/>
      <c r="BD117" s="7"/>
      <c r="BE117" s="7"/>
      <c r="BF117" s="7" t="n">
        <f aca="false">BF116*(1+AY117)*(1+BA117)*(1-BE117)</f>
        <v>138.771086664382</v>
      </c>
      <c r="BG117" s="73" t="e">
        <f aca="false">(BB117-BB113)/BB113</f>
        <v>#DIV/0!</v>
      </c>
      <c r="BH117" s="0" t="n">
        <f aca="false">BH116+1</f>
        <v>86</v>
      </c>
      <c r="BI117" s="40"/>
    </row>
    <row r="118" customFormat="false" ht="12.8" hidden="false" customHeight="false" outlineLevel="0" collapsed="false">
      <c r="AK118" s="5"/>
      <c r="AL118" s="60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32" t="n">
        <f aca="false">AVERAGE(AI29:AI117)</f>
        <v>0.0212630608540035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32"/>
    </row>
    <row r="121" customFormat="false" ht="12.8" hidden="false" customHeight="false" outlineLevel="0" collapsed="false">
      <c r="AK121" s="73"/>
      <c r="BF121" s="32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106</v>
      </c>
    </row>
    <row r="125" customFormat="false" ht="12.8" hidden="false" customHeight="false" outlineLevel="0" collapsed="false">
      <c r="AK125" s="73"/>
    </row>
    <row r="127" customFormat="false" ht="12.8" hidden="false" customHeight="false" outlineLevel="0" collapsed="false">
      <c r="AF127" s="5" t="n">
        <v>2015</v>
      </c>
      <c r="AG127" s="6" t="n">
        <f aca="false">AG14</f>
        <v>5192108061.38261</v>
      </c>
    </row>
    <row r="128" customFormat="false" ht="12.8" hidden="false" customHeight="false" outlineLevel="0" collapsed="false">
      <c r="AF128" s="7" t="n">
        <v>2015</v>
      </c>
      <c r="AG128" s="9" t="n">
        <f aca="false">AG15</f>
        <v>5310158517.42102</v>
      </c>
    </row>
    <row r="129" customFormat="false" ht="12.8" hidden="false" customHeight="false" outlineLevel="0" collapsed="false">
      <c r="AF129" s="7" t="n">
        <v>2015</v>
      </c>
      <c r="AG129" s="9" t="n">
        <f aca="false">AG16</f>
        <v>5306463610.93908</v>
      </c>
    </row>
    <row r="130" customFormat="false" ht="12.8" hidden="false" customHeight="false" outlineLevel="0" collapsed="false">
      <c r="AF130" s="7" t="n">
        <v>2015</v>
      </c>
      <c r="AG130" s="9" t="n">
        <f aca="false">AG17</f>
        <v>5248790844.48405</v>
      </c>
      <c r="AH130" s="32"/>
      <c r="AI130" s="32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5205124141.81883</v>
      </c>
    </row>
    <row r="132" customFormat="false" ht="12.8" hidden="false" customHeight="false" outlineLevel="0" collapsed="false">
      <c r="AF132" s="7" t="n">
        <f aca="false">AF128+1</f>
        <v>2016</v>
      </c>
      <c r="AG132" s="9" t="n">
        <f aca="false">AG19</f>
        <v>5114201771.34562</v>
      </c>
    </row>
    <row r="133" customFormat="false" ht="12.8" hidden="false" customHeight="false" outlineLevel="0" collapsed="false">
      <c r="AF133" s="7" t="n">
        <f aca="false">AF129+1</f>
        <v>2016</v>
      </c>
      <c r="AG133" s="9" t="n">
        <f aca="false">AG20</f>
        <v>5132602154.79852</v>
      </c>
    </row>
    <row r="134" customFormat="false" ht="12.8" hidden="false" customHeight="false" outlineLevel="0" collapsed="false">
      <c r="AF134" s="7" t="n">
        <f aca="false">AF130+1</f>
        <v>2016</v>
      </c>
      <c r="AG134" s="9" t="n">
        <f aca="false">AG21</f>
        <v>5167527491.82392</v>
      </c>
      <c r="AJ134" s="32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5221404663.9263</v>
      </c>
      <c r="AH135" s="32"/>
      <c r="AI135" s="32"/>
    </row>
    <row r="136" customFormat="false" ht="12.8" hidden="false" customHeight="false" outlineLevel="0" collapsed="false">
      <c r="AF136" s="7" t="n">
        <f aca="false">AF132+1</f>
        <v>2017</v>
      </c>
      <c r="AG136" s="9" t="n">
        <f aca="false">AG23</f>
        <v>5259341230.30775</v>
      </c>
    </row>
    <row r="137" customFormat="false" ht="12.8" hidden="false" customHeight="false" outlineLevel="0" collapsed="false">
      <c r="AF137" s="7" t="n">
        <f aca="false">AF133+1</f>
        <v>2017</v>
      </c>
      <c r="AG137" s="9" t="n">
        <f aca="false">AG24</f>
        <v>5329145842.42092</v>
      </c>
    </row>
    <row r="138" customFormat="false" ht="12.8" hidden="false" customHeight="false" outlineLevel="0" collapsed="false">
      <c r="AF138" s="7" t="n">
        <f aca="false">AF134+1</f>
        <v>2017</v>
      </c>
      <c r="AG138" s="9" t="n">
        <f aca="false">AG25</f>
        <v>5390723791.0674</v>
      </c>
      <c r="AJ138" s="32" t="n">
        <f aca="false">(AG138-AG134)/AG134</f>
        <v>0.0431920874338097</v>
      </c>
      <c r="AK138" s="32" t="n">
        <f aca="false">AVERAGE(AJ138:AJ230)</f>
        <v>0.0186927581282691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5384429080.35755</v>
      </c>
      <c r="AH139" s="32"/>
      <c r="AI139" s="32"/>
    </row>
    <row r="140" customFormat="false" ht="12.8" hidden="false" customHeight="false" outlineLevel="0" collapsed="false">
      <c r="AF140" s="7" t="n">
        <f aca="false">AF136+1</f>
        <v>2018</v>
      </c>
      <c r="AG140" s="9" t="n">
        <f aca="false">AG27</f>
        <v>5110565745.3297</v>
      </c>
    </row>
    <row r="141" customFormat="false" ht="12.8" hidden="false" customHeight="false" outlineLevel="0" collapsed="false">
      <c r="AF141" s="7" t="n">
        <f aca="false">AF137+1</f>
        <v>2018</v>
      </c>
      <c r="AG141" s="9" t="n">
        <f aca="false">AG28</f>
        <v>5107155569.16924</v>
      </c>
    </row>
    <row r="142" customFormat="false" ht="12.8" hidden="false" customHeight="false" outlineLevel="0" collapsed="false">
      <c r="AF142" s="7" t="n">
        <f aca="false">AF138+1</f>
        <v>2018</v>
      </c>
      <c r="AG142" s="9" t="n">
        <f aca="false">AG29</f>
        <v>5054594744.49258</v>
      </c>
      <c r="AJ142" s="32" t="n">
        <f aca="false">(AG142-AG138)/AG138</f>
        <v>-0.0623532311434299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5061577063.56846</v>
      </c>
      <c r="AH143" s="32"/>
      <c r="AI143" s="32"/>
    </row>
    <row r="144" customFormat="false" ht="12.8" hidden="false" customHeight="false" outlineLevel="0" collapsed="false">
      <c r="AF144" s="7" t="n">
        <f aca="false">AF140+1</f>
        <v>2019</v>
      </c>
      <c r="AG144" s="9" t="n">
        <f aca="false">AG31</f>
        <v>5042490446.21757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9" t="n">
        <f aca="false">AG32</f>
        <v>5083630620.0919</v>
      </c>
    </row>
    <row r="146" customFormat="false" ht="12.8" hidden="false" customHeight="false" outlineLevel="0" collapsed="false">
      <c r="AF146" s="7" t="n">
        <f aca="false">AF142+1</f>
        <v>2019</v>
      </c>
      <c r="AG146" s="9" t="n">
        <f aca="false">AG33</f>
        <v>5037731127.00825</v>
      </c>
      <c r="AJ146" s="32" t="n">
        <f aca="false">(AG146-AG142)/AG142</f>
        <v>-0.00333629466589907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4793690581.39865</v>
      </c>
      <c r="AH147" s="32"/>
      <c r="AI147" s="32"/>
      <c r="AK147" s="0" t="n">
        <f aca="false">100*AK144*AL144*AU144*AV144</f>
        <v>100.596883177987</v>
      </c>
      <c r="AL147" s="32" t="n">
        <f aca="false">(AK147-100)/100</f>
        <v>0.00596883177987451</v>
      </c>
      <c r="AM147" s="32"/>
      <c r="AN147" s="32"/>
      <c r="AO147" s="32"/>
      <c r="AP147" s="32"/>
      <c r="AQ147" s="32"/>
      <c r="AR147" s="32"/>
      <c r="AS147" s="32"/>
      <c r="AT147" s="32"/>
    </row>
    <row r="148" customFormat="false" ht="12.8" hidden="false" customHeight="false" outlineLevel="0" collapsed="false">
      <c r="AF148" s="7" t="n">
        <f aca="false">AF144+1</f>
        <v>2020</v>
      </c>
      <c r="AG148" s="9" t="n">
        <f aca="false">AG35</f>
        <v>4019949502.60615</v>
      </c>
    </row>
    <row r="149" customFormat="false" ht="12.8" hidden="false" customHeight="false" outlineLevel="0" collapsed="false">
      <c r="AF149" s="7" t="n">
        <f aca="false">AF145+1</f>
        <v>2020</v>
      </c>
      <c r="AG149" s="9" t="n">
        <f aca="false">AG36</f>
        <v>4512300110.79965</v>
      </c>
      <c r="AH149" s="32" t="n">
        <f aca="false">AVERAGE(AJ138:AJ158)</f>
        <v>0.00521650804974403</v>
      </c>
      <c r="AI149" s="32"/>
    </row>
    <row r="150" customFormat="false" ht="12.8" hidden="false" customHeight="false" outlineLevel="0" collapsed="false">
      <c r="AF150" s="7" t="n">
        <f aca="false">AF146+1</f>
        <v>2020</v>
      </c>
      <c r="AG150" s="9" t="n">
        <f aca="false">AG37</f>
        <v>4699819807.57936</v>
      </c>
      <c r="AJ150" s="32" t="n">
        <f aca="false">(AG150-AG146)/AG146</f>
        <v>-0.0670760925721661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4793690581.39865</v>
      </c>
      <c r="AH151" s="32"/>
      <c r="AI151" s="32"/>
    </row>
    <row r="152" customFormat="false" ht="12.8" hidden="false" customHeight="false" outlineLevel="0" collapsed="false">
      <c r="AF152" s="7" t="n">
        <f aca="false">AF148+1</f>
        <v>2021</v>
      </c>
      <c r="AG152" s="9" t="n">
        <f aca="false">AG39</f>
        <v>4823939403.12739</v>
      </c>
    </row>
    <row r="153" customFormat="false" ht="12.8" hidden="false" customHeight="false" outlineLevel="0" collapsed="false">
      <c r="AF153" s="7" t="n">
        <f aca="false">AF149+1</f>
        <v>2021</v>
      </c>
      <c r="AG153" s="9" t="n">
        <f aca="false">AG40</f>
        <v>4918407120.77163</v>
      </c>
    </row>
    <row r="154" customFormat="false" ht="12.8" hidden="false" customHeight="false" outlineLevel="0" collapsed="false">
      <c r="AF154" s="7" t="n">
        <f aca="false">AF150+1</f>
        <v>2021</v>
      </c>
      <c r="AG154" s="9" t="n">
        <f aca="false">AG41</f>
        <v>4967835217.28166</v>
      </c>
      <c r="AJ154" s="32" t="n">
        <f aca="false">(AG154-AG150)/AG150</f>
        <v>0.0570267415933838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5033375110.46859</v>
      </c>
      <c r="AH155" s="32"/>
      <c r="AI155" s="32"/>
    </row>
    <row r="156" customFormat="false" ht="12.8" hidden="false" customHeight="false" outlineLevel="0" collapsed="false">
      <c r="AF156" s="7" t="n">
        <f aca="false">AF152+1</f>
        <v>2022</v>
      </c>
      <c r="AG156" s="9" t="n">
        <f aca="false">AG43</f>
        <v>5113375767.31503</v>
      </c>
    </row>
    <row r="157" customFormat="false" ht="12.8" hidden="false" customHeight="false" outlineLevel="0" collapsed="false">
      <c r="AF157" s="7" t="n">
        <f aca="false">AF153+1</f>
        <v>2022</v>
      </c>
      <c r="AG157" s="9" t="n">
        <f aca="false">AG44</f>
        <v>5164327476.81018</v>
      </c>
    </row>
    <row r="158" customFormat="false" ht="12.8" hidden="false" customHeight="false" outlineLevel="0" collapsed="false">
      <c r="AF158" s="7" t="n">
        <f aca="false">AF154+1</f>
        <v>2022</v>
      </c>
      <c r="AG158" s="9" t="n">
        <f aca="false">AG45</f>
        <v>5285010818.04992</v>
      </c>
      <c r="AJ158" s="32" t="n">
        <f aca="false">(AG158-AG154)/AG154</f>
        <v>0.0638458376527658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5285043865.99202</v>
      </c>
      <c r="AH159" s="32"/>
      <c r="AI159" s="32"/>
    </row>
    <row r="160" customFormat="false" ht="12.8" hidden="false" customHeight="false" outlineLevel="0" collapsed="false">
      <c r="AF160" s="7" t="n">
        <f aca="false">AF156+1</f>
        <v>2023</v>
      </c>
      <c r="AG160" s="9" t="n">
        <f aca="false">AG47</f>
        <v>5317910798.00764</v>
      </c>
    </row>
    <row r="161" customFormat="false" ht="12.8" hidden="false" customHeight="false" outlineLevel="0" collapsed="false">
      <c r="AF161" s="7" t="n">
        <f aca="false">AF157+1</f>
        <v>2023</v>
      </c>
      <c r="AG161" s="9" t="n">
        <f aca="false">AG48</f>
        <v>5370900575.8826</v>
      </c>
    </row>
    <row r="162" customFormat="false" ht="12.8" hidden="false" customHeight="false" outlineLevel="0" collapsed="false">
      <c r="AF162" s="7" t="n">
        <f aca="false">AF158+1</f>
        <v>2023</v>
      </c>
      <c r="AG162" s="9" t="n">
        <f aca="false">AG49</f>
        <v>5446077499.66725</v>
      </c>
      <c r="AJ162" s="32" t="n">
        <f aca="false">(AG162-AG158)/AG158</f>
        <v>0.0304761309224276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5496445620.6317</v>
      </c>
      <c r="AH163" s="32"/>
      <c r="AI163" s="32"/>
    </row>
    <row r="164" customFormat="false" ht="12.8" hidden="false" customHeight="false" outlineLevel="0" collapsed="false">
      <c r="AF164" s="7" t="n">
        <f aca="false">AF160+1</f>
        <v>2024</v>
      </c>
      <c r="AG164" s="9" t="n">
        <f aca="false">AG51</f>
        <v>5530627229.92793</v>
      </c>
    </row>
    <row r="165" customFormat="false" ht="12.8" hidden="false" customHeight="false" outlineLevel="0" collapsed="false">
      <c r="AF165" s="7" t="n">
        <f aca="false">AF161+1</f>
        <v>2024</v>
      </c>
      <c r="AG165" s="9" t="n">
        <f aca="false">AG52</f>
        <v>5558882096.03851</v>
      </c>
    </row>
    <row r="166" customFormat="false" ht="12.8" hidden="false" customHeight="false" outlineLevel="0" collapsed="false">
      <c r="AF166" s="7" t="n">
        <f aca="false">AF162+1</f>
        <v>2024</v>
      </c>
      <c r="AG166" s="9" t="n">
        <f aca="false">AG53</f>
        <v>5583675438.83561</v>
      </c>
      <c r="AJ166" s="32" t="n">
        <f aca="false">(AG166-AG162)/AG162</f>
        <v>0.0252655125045063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5661338989.25063</v>
      </c>
      <c r="AH167" s="32"/>
      <c r="AI167" s="32"/>
    </row>
    <row r="168" customFormat="false" ht="12.8" hidden="false" customHeight="false" outlineLevel="0" collapsed="false">
      <c r="AF168" s="7" t="n">
        <f aca="false">AF164+1</f>
        <v>2025</v>
      </c>
      <c r="AG168" s="9" t="n">
        <f aca="false">AG55</f>
        <v>5696546046.82576</v>
      </c>
    </row>
    <row r="169" customFormat="false" ht="12.8" hidden="false" customHeight="false" outlineLevel="0" collapsed="false">
      <c r="AF169" s="7" t="n">
        <f aca="false">AF165+1</f>
        <v>2025</v>
      </c>
      <c r="AG169" s="9" t="n">
        <f aca="false">AG56</f>
        <v>5725648558.91964</v>
      </c>
    </row>
    <row r="170" customFormat="false" ht="12.8" hidden="false" customHeight="false" outlineLevel="0" collapsed="false">
      <c r="AF170" s="7" t="n">
        <f aca="false">AF166+1</f>
        <v>2025</v>
      </c>
      <c r="AG170" s="9" t="n">
        <f aca="false">AG57</f>
        <v>5751185702.00067</v>
      </c>
      <c r="AJ170" s="32" t="n">
        <f aca="false">(AG170-AG166)/AG166</f>
        <v>0.0299999999999991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5783052103.06029</v>
      </c>
      <c r="AH171" s="32"/>
      <c r="AI171" s="32"/>
    </row>
    <row r="172" customFormat="false" ht="12.8" hidden="false" customHeight="false" outlineLevel="0" collapsed="false">
      <c r="AF172" s="7" t="n">
        <f aca="false">AF168+1</f>
        <v>2026</v>
      </c>
      <c r="AG172" s="9" t="n">
        <f aca="false">AG59</f>
        <v>5825901599.67538</v>
      </c>
    </row>
    <row r="173" customFormat="false" ht="12.8" hidden="false" customHeight="false" outlineLevel="0" collapsed="false">
      <c r="AF173" s="7" t="n">
        <f aca="false">AF169+1</f>
        <v>2026</v>
      </c>
      <c r="AG173" s="9" t="n">
        <f aca="false">AG60</f>
        <v>5850328975.73381</v>
      </c>
    </row>
    <row r="174" customFormat="false" ht="12.8" hidden="false" customHeight="false" outlineLevel="0" collapsed="false">
      <c r="AF174" s="7" t="n">
        <f aca="false">AF170+1</f>
        <v>2026</v>
      </c>
      <c r="AG174" s="9" t="n">
        <f aca="false">AG61</f>
        <v>5945851296.05447</v>
      </c>
      <c r="AJ174" s="32" t="n">
        <f aca="false">(AG174-AG170)/AG170</f>
        <v>0.0338479061780394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5998194196.72662</v>
      </c>
      <c r="AH175" s="32"/>
      <c r="AI175" s="32"/>
    </row>
    <row r="176" customFormat="false" ht="12.8" hidden="false" customHeight="false" outlineLevel="0" collapsed="false">
      <c r="AF176" s="7" t="n">
        <f aca="false">AF172+1</f>
        <v>2027</v>
      </c>
      <c r="AG176" s="9" t="n">
        <f aca="false">AG63</f>
        <v>6039221469.26566</v>
      </c>
    </row>
    <row r="177" customFormat="false" ht="12.8" hidden="false" customHeight="false" outlineLevel="0" collapsed="false">
      <c r="AF177" s="7" t="n">
        <f aca="false">AF173+1</f>
        <v>2027</v>
      </c>
      <c r="AG177" s="9" t="n">
        <f aca="false">AG64</f>
        <v>6110600676.41408</v>
      </c>
    </row>
    <row r="178" customFormat="false" ht="12.8" hidden="false" customHeight="false" outlineLevel="0" collapsed="false">
      <c r="AF178" s="7" t="n">
        <f aca="false">AF174+1</f>
        <v>2027</v>
      </c>
      <c r="AG178" s="9" t="n">
        <f aca="false">AG65</f>
        <v>6163153538.51302</v>
      </c>
      <c r="AJ178" s="32" t="n">
        <f aca="false">(AG178-AG174)/AG174</f>
        <v>0.0365468679989937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6204028904.2749</v>
      </c>
      <c r="AH179" s="32"/>
      <c r="AI179" s="32"/>
    </row>
    <row r="180" customFormat="false" ht="12.8" hidden="false" customHeight="false" outlineLevel="0" collapsed="false">
      <c r="AF180" s="7" t="n">
        <f aca="false">AF176+1</f>
        <v>2028</v>
      </c>
      <c r="AG180" s="9" t="n">
        <f aca="false">AG67</f>
        <v>6220556997.30859</v>
      </c>
    </row>
    <row r="181" customFormat="false" ht="12.8" hidden="false" customHeight="false" outlineLevel="0" collapsed="false">
      <c r="AF181" s="7" t="n">
        <f aca="false">AF177+1</f>
        <v>2028</v>
      </c>
      <c r="AG181" s="9" t="n">
        <f aca="false">AG68</f>
        <v>6287089327.90894</v>
      </c>
    </row>
    <row r="182" customFormat="false" ht="12.8" hidden="false" customHeight="false" outlineLevel="0" collapsed="false">
      <c r="AF182" s="7" t="n">
        <f aca="false">AF178+1</f>
        <v>2028</v>
      </c>
      <c r="AG182" s="9" t="n">
        <f aca="false">AG69</f>
        <v>6328674836.58543</v>
      </c>
      <c r="AJ182" s="32" t="n">
        <f aca="false">(AG182-AG178)/AG178</f>
        <v>0.0268565916844495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6388103510.13325</v>
      </c>
      <c r="AH183" s="32"/>
      <c r="AI183" s="32"/>
    </row>
    <row r="184" customFormat="false" ht="12.8" hidden="false" customHeight="false" outlineLevel="0" collapsed="false">
      <c r="AF184" s="7" t="n">
        <f aca="false">AF180+1</f>
        <v>2029</v>
      </c>
      <c r="AG184" s="9" t="n">
        <f aca="false">AG71</f>
        <v>6394227652.77756</v>
      </c>
    </row>
    <row r="185" customFormat="false" ht="12.8" hidden="false" customHeight="false" outlineLevel="0" collapsed="false">
      <c r="AF185" s="7" t="n">
        <f aca="false">AF181+1</f>
        <v>2029</v>
      </c>
      <c r="AG185" s="9" t="n">
        <f aca="false">AG72</f>
        <v>6459880861.54947</v>
      </c>
    </row>
    <row r="186" customFormat="false" ht="12.8" hidden="false" customHeight="false" outlineLevel="0" collapsed="false">
      <c r="AF186" s="7" t="n">
        <f aca="false">AF182+1</f>
        <v>2029</v>
      </c>
      <c r="AG186" s="9" t="n">
        <f aca="false">AG73</f>
        <v>6504417258.68734</v>
      </c>
      <c r="AJ186" s="32" t="n">
        <f aca="false">(AG186-AG182)/AG182</f>
        <v>0.0277692292051341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6523785542.55859</v>
      </c>
      <c r="AH187" s="32"/>
      <c r="AI187" s="32"/>
    </row>
    <row r="188" customFormat="false" ht="12.8" hidden="false" customHeight="false" outlineLevel="0" collapsed="false">
      <c r="AF188" s="7" t="n">
        <f aca="false">AF184+1</f>
        <v>2030</v>
      </c>
      <c r="AG188" s="9" t="n">
        <f aca="false">AG75</f>
        <v>6562964847.73828</v>
      </c>
    </row>
    <row r="189" customFormat="false" ht="12.8" hidden="false" customHeight="false" outlineLevel="0" collapsed="false">
      <c r="AF189" s="7" t="n">
        <f aca="false">AF185+1</f>
        <v>2030</v>
      </c>
      <c r="AG189" s="9" t="n">
        <f aca="false">AG76</f>
        <v>6624263266.45233</v>
      </c>
    </row>
    <row r="190" customFormat="false" ht="12.8" hidden="false" customHeight="false" outlineLevel="0" collapsed="false">
      <c r="AF190" s="7" t="n">
        <f aca="false">AF186+1</f>
        <v>2030</v>
      </c>
      <c r="AG190" s="9" t="n">
        <f aca="false">AG77</f>
        <v>6633460130.90168</v>
      </c>
      <c r="AJ190" s="32" t="n">
        <f aca="false">(AG190-AG186)/AG186</f>
        <v>0.0198392672367364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6672539395.56758</v>
      </c>
      <c r="AH191" s="32"/>
      <c r="AI191" s="32"/>
    </row>
    <row r="192" customFormat="false" ht="12.8" hidden="false" customHeight="false" outlineLevel="0" collapsed="false">
      <c r="AF192" s="7" t="n">
        <f aca="false">AF188+1</f>
        <v>2031</v>
      </c>
      <c r="AG192" s="9" t="n">
        <f aca="false">AG79</f>
        <v>6702636427.03427</v>
      </c>
    </row>
    <row r="193" customFormat="false" ht="12.8" hidden="false" customHeight="false" outlineLevel="0" collapsed="false">
      <c r="AF193" s="7" t="n">
        <f aca="false">AF189+1</f>
        <v>2031</v>
      </c>
      <c r="AG193" s="9" t="n">
        <f aca="false">AG80</f>
        <v>6752981345.34568</v>
      </c>
    </row>
    <row r="194" customFormat="false" ht="12.8" hidden="false" customHeight="false" outlineLevel="0" collapsed="false">
      <c r="AF194" s="7" t="n">
        <f aca="false">AF190+1</f>
        <v>2031</v>
      </c>
      <c r="AG194" s="9" t="n">
        <f aca="false">AG81</f>
        <v>6753178837.36526</v>
      </c>
      <c r="AJ194" s="32" t="n">
        <f aca="false">(AG194-AG190)/AG190</f>
        <v>0.0180477012149182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6796217245.3649</v>
      </c>
      <c r="AH195" s="32"/>
      <c r="AI195" s="32"/>
    </row>
    <row r="196" customFormat="false" ht="12.8" hidden="false" customHeight="false" outlineLevel="0" collapsed="false">
      <c r="AF196" s="7" t="n">
        <f aca="false">AF192+1</f>
        <v>2032</v>
      </c>
      <c r="AG196" s="9" t="n">
        <f aca="false">AG83</f>
        <v>6839318907.5235</v>
      </c>
    </row>
    <row r="197" customFormat="false" ht="12.8" hidden="false" customHeight="false" outlineLevel="0" collapsed="false">
      <c r="AF197" s="7" t="n">
        <f aca="false">AF193+1</f>
        <v>2032</v>
      </c>
      <c r="AG197" s="9" t="n">
        <f aca="false">AG84</f>
        <v>6886643659.29565</v>
      </c>
    </row>
    <row r="198" customFormat="false" ht="12.8" hidden="false" customHeight="false" outlineLevel="0" collapsed="false">
      <c r="AF198" s="7" t="n">
        <f aca="false">AF194+1</f>
        <v>2032</v>
      </c>
      <c r="AG198" s="9" t="n">
        <f aca="false">AG85</f>
        <v>6914177243.76875</v>
      </c>
      <c r="AJ198" s="32" t="n">
        <f aca="false">(AG198-AG194)/AG194</f>
        <v>0.0238403883979324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6941598149.00158</v>
      </c>
      <c r="AH199" s="32"/>
      <c r="AI199" s="32"/>
    </row>
    <row r="200" customFormat="false" ht="12.8" hidden="false" customHeight="false" outlineLevel="0" collapsed="false">
      <c r="AF200" s="7" t="n">
        <f aca="false">AF196+1</f>
        <v>2033</v>
      </c>
      <c r="AG200" s="9" t="n">
        <f aca="false">AG87</f>
        <v>6969379749.71534</v>
      </c>
    </row>
    <row r="201" customFormat="false" ht="12.8" hidden="false" customHeight="false" outlineLevel="0" collapsed="false">
      <c r="AF201" s="7" t="n">
        <f aca="false">AF197+1</f>
        <v>2033</v>
      </c>
      <c r="AG201" s="9" t="n">
        <f aca="false">AG88</f>
        <v>7023958068.46003</v>
      </c>
    </row>
    <row r="202" customFormat="false" ht="12.8" hidden="false" customHeight="false" outlineLevel="0" collapsed="false">
      <c r="AF202" s="7" t="n">
        <f aca="false">AF198+1</f>
        <v>2033</v>
      </c>
      <c r="AG202" s="9" t="n">
        <f aca="false">AG89</f>
        <v>7051772940.44742</v>
      </c>
      <c r="AJ202" s="32" t="n">
        <f aca="false">(AG202-AG198)/AG198</f>
        <v>0.0199005162621017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7078153325.69798</v>
      </c>
      <c r="AH203" s="32"/>
      <c r="AI203" s="32"/>
    </row>
    <row r="204" customFormat="false" ht="12.8" hidden="false" customHeight="false" outlineLevel="0" collapsed="false">
      <c r="AF204" s="7" t="n">
        <f aca="false">AF200+1</f>
        <v>2034</v>
      </c>
      <c r="AG204" s="9" t="n">
        <f aca="false">AG91</f>
        <v>7100218316.53486</v>
      </c>
    </row>
    <row r="205" customFormat="false" ht="12.8" hidden="false" customHeight="false" outlineLevel="0" collapsed="false">
      <c r="AF205" s="7" t="n">
        <f aca="false">AF201+1</f>
        <v>2034</v>
      </c>
      <c r="AG205" s="9" t="n">
        <f aca="false">AG92</f>
        <v>7123214346.35987</v>
      </c>
    </row>
    <row r="206" customFormat="false" ht="12.8" hidden="false" customHeight="false" outlineLevel="0" collapsed="false">
      <c r="AF206" s="7" t="n">
        <f aca="false">AF202+1</f>
        <v>2034</v>
      </c>
      <c r="AG206" s="9" t="n">
        <f aca="false">AG93</f>
        <v>7157652299.48894</v>
      </c>
      <c r="AJ206" s="32" t="n">
        <f aca="false">(AG206-AG202)/AG202</f>
        <v>0.0150145729216856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7207720881.58481</v>
      </c>
      <c r="AH207" s="32"/>
      <c r="AI207" s="32"/>
    </row>
    <row r="208" customFormat="false" ht="12.8" hidden="false" customHeight="false" outlineLevel="0" collapsed="false">
      <c r="AF208" s="7" t="n">
        <f aca="false">AF204+1</f>
        <v>2035</v>
      </c>
      <c r="AG208" s="9" t="n">
        <f aca="false">AG95</f>
        <v>7230236653.04872</v>
      </c>
    </row>
    <row r="209" customFormat="false" ht="12.8" hidden="false" customHeight="false" outlineLevel="0" collapsed="false">
      <c r="AF209" s="7" t="n">
        <f aca="false">AF205+1</f>
        <v>2035</v>
      </c>
      <c r="AG209" s="9" t="n">
        <f aca="false">AG96</f>
        <v>7250366807.88928</v>
      </c>
    </row>
    <row r="210" customFormat="false" ht="12.8" hidden="false" customHeight="false" outlineLevel="0" collapsed="false">
      <c r="AF210" s="7" t="n">
        <f aca="false">AF206+1</f>
        <v>2035</v>
      </c>
      <c r="AG210" s="9" t="n">
        <f aca="false">AG97</f>
        <v>7319662960.93794</v>
      </c>
      <c r="AJ210" s="32" t="n">
        <f aca="false">(AG210-AG206)/AG206</f>
        <v>0.022634609040812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7331993667.33867</v>
      </c>
      <c r="AH211" s="32"/>
      <c r="AI211" s="32"/>
    </row>
    <row r="212" customFormat="false" ht="12.8" hidden="false" customHeight="false" outlineLevel="0" collapsed="false">
      <c r="AF212" s="7" t="n">
        <f aca="false">AF208+1</f>
        <v>2036</v>
      </c>
      <c r="AG212" s="9" t="n">
        <f aca="false">AG99</f>
        <v>7359415668.26619</v>
      </c>
    </row>
    <row r="213" customFormat="false" ht="12.8" hidden="false" customHeight="false" outlineLevel="0" collapsed="false">
      <c r="AF213" s="7" t="n">
        <f aca="false">AF209+1</f>
        <v>2036</v>
      </c>
      <c r="AG213" s="9" t="n">
        <f aca="false">AG100</f>
        <v>7398932958.8077</v>
      </c>
    </row>
    <row r="214" customFormat="false" ht="12.8" hidden="false" customHeight="false" outlineLevel="0" collapsed="false">
      <c r="AF214" s="7" t="n">
        <f aca="false">AF210+1</f>
        <v>2036</v>
      </c>
      <c r="AG214" s="9" t="n">
        <f aca="false">AG101</f>
        <v>7416654300.27611</v>
      </c>
      <c r="AJ214" s="32" t="n">
        <f aca="false">(AG214-AG210)/AG210</f>
        <v>0.0132507930837486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7464551638.26568</v>
      </c>
      <c r="AH215" s="32"/>
      <c r="AI215" s="32"/>
    </row>
    <row r="216" customFormat="false" ht="12.8" hidden="false" customHeight="false" outlineLevel="0" collapsed="false">
      <c r="AF216" s="7" t="n">
        <f aca="false">AF212+1</f>
        <v>2037</v>
      </c>
      <c r="AG216" s="9" t="n">
        <f aca="false">AG103</f>
        <v>7508659069.66164</v>
      </c>
    </row>
    <row r="217" customFormat="false" ht="12.8" hidden="false" customHeight="false" outlineLevel="0" collapsed="false">
      <c r="AF217" s="7" t="n">
        <f aca="false">AF213+1</f>
        <v>2037</v>
      </c>
      <c r="AG217" s="9" t="n">
        <f aca="false">AG104</f>
        <v>7517169781.36448</v>
      </c>
    </row>
    <row r="218" customFormat="false" ht="12.8" hidden="false" customHeight="false" outlineLevel="0" collapsed="false">
      <c r="AF218" s="7" t="n">
        <f aca="false">AF214+1</f>
        <v>2037</v>
      </c>
      <c r="AG218" s="9" t="n">
        <f aca="false">AG105</f>
        <v>7588505869.93195</v>
      </c>
      <c r="AJ218" s="32" t="n">
        <f aca="false">(AG218-AG214)/AG214</f>
        <v>0.0231710367907321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7626728655.25925</v>
      </c>
      <c r="AH219" s="32"/>
      <c r="AI219" s="32"/>
    </row>
    <row r="220" customFormat="false" ht="12.8" hidden="false" customHeight="false" outlineLevel="0" collapsed="false">
      <c r="AF220" s="7" t="n">
        <f aca="false">AF216+1</f>
        <v>2038</v>
      </c>
      <c r="AG220" s="9" t="n">
        <f aca="false">AG107</f>
        <v>7663172992.86626</v>
      </c>
    </row>
    <row r="221" customFormat="false" ht="12.8" hidden="false" customHeight="false" outlineLevel="0" collapsed="false">
      <c r="AF221" s="7" t="n">
        <f aca="false">AF217+1</f>
        <v>2038</v>
      </c>
      <c r="AG221" s="9" t="n">
        <f aca="false">AG108</f>
        <v>7691695130.41056</v>
      </c>
    </row>
    <row r="222" customFormat="false" ht="12.8" hidden="false" customHeight="false" outlineLevel="0" collapsed="false">
      <c r="AF222" s="7" t="n">
        <f aca="false">AF218+1</f>
        <v>2038</v>
      </c>
      <c r="AG222" s="9" t="n">
        <f aca="false">AG109</f>
        <v>7699004900.71904</v>
      </c>
      <c r="AJ222" s="32" t="n">
        <f aca="false">(AG222-AG218)/AG218</f>
        <v>0.0145613685593799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7736019827.25502</v>
      </c>
      <c r="AH223" s="32"/>
      <c r="AI223" s="32"/>
    </row>
    <row r="224" customFormat="false" ht="12.8" hidden="false" customHeight="false" outlineLevel="0" collapsed="false">
      <c r="AF224" s="7" t="n">
        <f aca="false">AF220+1</f>
        <v>2039</v>
      </c>
      <c r="AG224" s="9" t="n">
        <f aca="false">AG111</f>
        <v>7769965105.74424</v>
      </c>
    </row>
    <row r="225" customFormat="false" ht="12.8" hidden="false" customHeight="false" outlineLevel="0" collapsed="false">
      <c r="AF225" s="7" t="n">
        <f aca="false">AF221+1</f>
        <v>2039</v>
      </c>
      <c r="AG225" s="9" t="n">
        <f aca="false">AG112</f>
        <v>7801661217.35682</v>
      </c>
    </row>
    <row r="226" customFormat="false" ht="12.8" hidden="false" customHeight="false" outlineLevel="0" collapsed="false">
      <c r="AF226" s="7" t="n">
        <f aca="false">AF222+1</f>
        <v>2039</v>
      </c>
      <c r="AG226" s="9" t="n">
        <f aca="false">AG113</f>
        <v>7861740799.77959</v>
      </c>
      <c r="AJ226" s="32" t="n">
        <f aca="false">(AG226-AG222)/AG222</f>
        <v>0.0211372639917845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7898071881.58274</v>
      </c>
      <c r="AH227" s="32"/>
      <c r="AI227" s="32"/>
    </row>
    <row r="228" customFormat="false" ht="12.8" hidden="false" customHeight="false" outlineLevel="0" collapsed="false">
      <c r="AF228" s="7" t="n">
        <f aca="false">AF224+1</f>
        <v>2040</v>
      </c>
      <c r="AG228" s="9" t="n">
        <f aca="false">AG115</f>
        <v>7924124680.982</v>
      </c>
    </row>
    <row r="229" customFormat="false" ht="12.8" hidden="false" customHeight="false" outlineLevel="0" collapsed="false">
      <c r="AF229" s="7" t="n">
        <f aca="false">AF225+1</f>
        <v>2040</v>
      </c>
      <c r="AG229" s="9" t="n">
        <f aca="false">AG116</f>
        <v>7941079158.50356</v>
      </c>
    </row>
    <row r="230" customFormat="false" ht="12.8" hidden="false" customHeight="false" outlineLevel="0" collapsed="false">
      <c r="AF230" s="7" t="n">
        <f aca="false">AF226+1</f>
        <v>2040</v>
      </c>
      <c r="AG230" s="9" t="n">
        <f aca="false">AG117</f>
        <v>7980982894.75289</v>
      </c>
      <c r="AJ230" s="32" t="n">
        <f aca="false">(AG230-AG226)/AG226</f>
        <v>0.015167390786612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ColWidth="11.87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270</v>
      </c>
      <c r="C1" s="0" t="s">
        <v>271</v>
      </c>
      <c r="D1" s="0" t="s">
        <v>272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301506.418803333</v>
      </c>
      <c r="C15" s="0" t="n">
        <v>54277.6869533333</v>
      </c>
      <c r="D15" s="0" t="n">
        <v>247804.60865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2049851.26914787</v>
      </c>
      <c r="C22" s="0" t="n">
        <v>709429.870544828</v>
      </c>
      <c r="D22" s="0" t="n">
        <v>1340631.53084304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ColWidth="11.87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270</v>
      </c>
      <c r="C1" s="0" t="s">
        <v>271</v>
      </c>
      <c r="D1" s="0" t="s">
        <v>272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301506.418803333</v>
      </c>
      <c r="C15" s="0" t="n">
        <v>54277.6869533333</v>
      </c>
      <c r="D15" s="0" t="n">
        <v>247804.60865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2066133.00393637</v>
      </c>
      <c r="C22" s="0" t="n">
        <v>725711.605333333</v>
      </c>
      <c r="D22" s="0" t="n">
        <v>1340631.53084304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19.57"/>
    <col collapsed="false" customWidth="true" hidden="false" outlineLevel="0" max="3" min="3" style="0" width="23.1"/>
    <col collapsed="false" customWidth="true" hidden="false" outlineLevel="0" max="4" min="4" style="0" width="18.1"/>
    <col collapsed="false" customWidth="true" hidden="false" outlineLevel="0" max="5" min="5" style="0" width="16.67"/>
    <col collapsed="false" customWidth="true" hidden="false" outlineLevel="0" max="6" min="6" style="0" width="19.97"/>
    <col collapsed="false" customWidth="true" hidden="false" outlineLevel="0" max="7" min="7" style="0" width="26.13"/>
    <col collapsed="false" customWidth="true" hidden="false" outlineLevel="0" max="8" min="8" style="0" width="14.23"/>
    <col collapsed="false" customWidth="true" hidden="false" outlineLevel="0" max="9" min="9" style="0" width="10.42"/>
  </cols>
  <sheetData>
    <row r="1" customFormat="false" ht="12.8" hidden="false" customHeight="false" outlineLevel="0" collapsed="false">
      <c r="A1" s="0" t="s">
        <v>235</v>
      </c>
      <c r="B1" s="0" t="s">
        <v>273</v>
      </c>
      <c r="C1" s="0" t="s">
        <v>274</v>
      </c>
      <c r="D1" s="0" t="s">
        <v>275</v>
      </c>
      <c r="E1" s="0" t="s">
        <v>276</v>
      </c>
      <c r="F1" s="0" t="s">
        <v>277</v>
      </c>
      <c r="G1" s="0" t="s">
        <v>278</v>
      </c>
      <c r="H1" s="0" t="s">
        <v>279</v>
      </c>
      <c r="I1" s="0" t="s">
        <v>280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8820140.49475712</v>
      </c>
      <c r="D2" s="0" t="n">
        <v>26651110.5968625</v>
      </c>
      <c r="E2" s="0" t="n">
        <v>1420955.99970397</v>
      </c>
      <c r="F2" s="0" t="n">
        <v>0</v>
      </c>
      <c r="G2" s="0" t="n">
        <v>0.0982839545818987</v>
      </c>
      <c r="H2" s="0" t="n">
        <v>0</v>
      </c>
      <c r="I2" s="0" t="n">
        <v>6999859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9081650.06629876</v>
      </c>
      <c r="D3" s="0" t="n">
        <v>25383436.7211232</v>
      </c>
      <c r="E3" s="0" t="n">
        <v>1055248.18234551</v>
      </c>
      <c r="F3" s="0" t="n">
        <v>0</v>
      </c>
      <c r="G3" s="0" t="n">
        <v>0.0837129083817161</v>
      </c>
      <c r="H3" s="0" t="n">
        <v>0</v>
      </c>
      <c r="I3" s="0" t="n">
        <v>5939003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8049581.11509931</v>
      </c>
      <c r="D4" s="0" t="n">
        <v>24356082.2410016</v>
      </c>
      <c r="E4" s="0" t="n">
        <v>1158000.24652439</v>
      </c>
      <c r="F4" s="0" t="n">
        <v>0</v>
      </c>
      <c r="G4" s="0" t="n">
        <v>0.0884581189427572</v>
      </c>
      <c r="H4" s="0" t="n">
        <v>0</v>
      </c>
      <c r="I4" s="0" t="n">
        <v>5398398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8325394.87826874</v>
      </c>
      <c r="D5" s="0" t="n">
        <v>23464942.0736195</v>
      </c>
      <c r="E5" s="0" t="n">
        <v>1047623.70580535</v>
      </c>
      <c r="F5" s="0" t="n">
        <v>0</v>
      </c>
      <c r="G5" s="0" t="n">
        <v>0.0890844425734225</v>
      </c>
      <c r="H5" s="0" t="n">
        <v>0</v>
      </c>
      <c r="I5" s="0" t="n">
        <v>5158497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7101237.14343239</v>
      </c>
      <c r="D6" s="0" t="n">
        <v>21370998.8152344</v>
      </c>
      <c r="E6" s="0" t="n">
        <v>1018367.39318459</v>
      </c>
      <c r="F6" s="0" t="n">
        <v>0</v>
      </c>
      <c r="G6" s="0" t="n">
        <v>0.0865863998110311</v>
      </c>
      <c r="H6" s="0" t="n">
        <v>0</v>
      </c>
      <c r="I6" s="0" t="n">
        <v>4979231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7106945.59212137</v>
      </c>
      <c r="D7" s="0" t="n">
        <v>20310048.1080261</v>
      </c>
      <c r="E7" s="0" t="n">
        <v>974740.062766444</v>
      </c>
      <c r="F7" s="0" t="n">
        <v>0</v>
      </c>
      <c r="G7" s="0" t="n">
        <v>0.0886403516668583</v>
      </c>
      <c r="H7" s="0" t="n">
        <v>0</v>
      </c>
      <c r="I7" s="0" t="n">
        <v>4810075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6517527.74290888</v>
      </c>
      <c r="D8" s="0" t="n">
        <v>20034308.1727162</v>
      </c>
      <c r="E8" s="0" t="n">
        <v>847224.129701264</v>
      </c>
      <c r="F8" s="0" t="n">
        <v>0</v>
      </c>
      <c r="G8" s="0" t="n">
        <v>0.0984201941658943</v>
      </c>
      <c r="H8" s="0" t="n">
        <v>0</v>
      </c>
      <c r="I8" s="0" t="n">
        <v>4641228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6921758.49285083</v>
      </c>
      <c r="D9" s="0" t="n">
        <v>19399496.6600197</v>
      </c>
      <c r="E9" s="0" t="n">
        <v>1255688.8880487</v>
      </c>
      <c r="F9" s="0" t="n">
        <v>0</v>
      </c>
      <c r="G9" s="0" t="n">
        <v>0.0979578292668786</v>
      </c>
      <c r="H9" s="0" t="n">
        <v>0</v>
      </c>
      <c r="I9" s="0" t="n">
        <v>4450545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6439874.55688819</v>
      </c>
      <c r="D10" s="0" t="n">
        <v>18767732.364093</v>
      </c>
      <c r="E10" s="0" t="n">
        <v>1403814.30437916</v>
      </c>
      <c r="F10" s="0" t="n">
        <v>0</v>
      </c>
      <c r="G10" s="0" t="n">
        <v>0.10128305387125</v>
      </c>
      <c r="H10" s="0" t="n">
        <v>0</v>
      </c>
      <c r="I10" s="0" t="n">
        <v>4311300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6763789.95731685</v>
      </c>
      <c r="D11" s="0" t="n">
        <v>18439148.2033562</v>
      </c>
      <c r="E11" s="0" t="n">
        <v>1191579.9713603</v>
      </c>
      <c r="F11" s="0" t="n">
        <v>0</v>
      </c>
      <c r="G11" s="0" t="n">
        <v>0.0959044962948908</v>
      </c>
      <c r="H11" s="0" t="n">
        <v>0</v>
      </c>
      <c r="I11" s="0" t="n">
        <v>4169354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6359220.04320662</v>
      </c>
      <c r="D12" s="0" t="n">
        <v>18353338.3093499</v>
      </c>
      <c r="E12" s="0" t="n">
        <v>1060341.18611439</v>
      </c>
      <c r="F12" s="0" t="n">
        <v>0</v>
      </c>
      <c r="G12" s="0" t="n">
        <v>0.0978149160783367</v>
      </c>
      <c r="H12" s="0" t="n">
        <v>0</v>
      </c>
      <c r="I12" s="0" t="n">
        <v>4044120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6683613.97124521</v>
      </c>
      <c r="D13" s="0" t="n">
        <v>17984548.8653471</v>
      </c>
      <c r="E13" s="0" t="n">
        <v>1158868.46107572</v>
      </c>
      <c r="F13" s="0" t="n">
        <v>0</v>
      </c>
      <c r="G13" s="0" t="n">
        <v>0.0980843373824119</v>
      </c>
      <c r="H13" s="0" t="n">
        <v>0</v>
      </c>
      <c r="I13" s="0" t="n">
        <v>3914476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6010851.52288597</v>
      </c>
      <c r="D14" s="0" t="n">
        <v>16866891.5257323</v>
      </c>
      <c r="E14" s="0" t="n">
        <v>1229752.69039504</v>
      </c>
      <c r="F14" s="0" t="n">
        <v>0</v>
      </c>
      <c r="G14" s="0" t="n">
        <v>0.107755413467401</v>
      </c>
      <c r="H14" s="0" t="n">
        <v>0</v>
      </c>
      <c r="I14" s="0" t="n">
        <v>3781651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5776623.0174199</v>
      </c>
      <c r="D15" s="0" t="n">
        <v>16200368.138652</v>
      </c>
      <c r="E15" s="0" t="n">
        <v>995091.998564842</v>
      </c>
      <c r="F15" s="0" t="n">
        <v>0</v>
      </c>
      <c r="G15" s="0" t="n">
        <v>0.116044116376398</v>
      </c>
      <c r="H15" s="0" t="n">
        <v>0</v>
      </c>
      <c r="I15" s="0" t="n">
        <v>3689363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5198340.09816265</v>
      </c>
      <c r="D16" s="0" t="n">
        <v>15075997.1393897</v>
      </c>
      <c r="E16" s="0" t="n">
        <v>912399.867447676</v>
      </c>
      <c r="F16" s="0" t="n">
        <v>0</v>
      </c>
      <c r="G16" s="0" t="n">
        <v>0.114480488810855</v>
      </c>
      <c r="H16" s="0" t="n">
        <v>0</v>
      </c>
      <c r="I16" s="0" t="n">
        <v>3591899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4582898.95073424</v>
      </c>
      <c r="D17" s="0" t="n">
        <v>13844145.3051718</v>
      </c>
      <c r="E17" s="0" t="n">
        <v>799938.330818553</v>
      </c>
      <c r="F17" s="0" t="n">
        <v>0</v>
      </c>
      <c r="G17" s="0" t="n">
        <v>0.117185793523069</v>
      </c>
      <c r="H17" s="0" t="n">
        <v>0</v>
      </c>
      <c r="I17" s="0" t="n">
        <v>3478027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4439576.64612539</v>
      </c>
      <c r="D18" s="0" t="n">
        <v>13073202.099393</v>
      </c>
      <c r="E18" s="0" t="n">
        <v>953168.868753969</v>
      </c>
      <c r="F18" s="0" t="n">
        <v>0</v>
      </c>
      <c r="G18" s="0" t="n">
        <v>0.122628319405581</v>
      </c>
      <c r="H18" s="0" t="n">
        <v>0</v>
      </c>
      <c r="I18" s="0" t="n">
        <v>3397888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4385936.16666906</v>
      </c>
      <c r="D19" s="0" t="n">
        <v>12831635.813696</v>
      </c>
      <c r="E19" s="0" t="n">
        <v>844056.599020251</v>
      </c>
      <c r="F19" s="0" t="n">
        <v>0</v>
      </c>
      <c r="G19" s="0" t="n">
        <v>0.122380360881813</v>
      </c>
      <c r="H19" s="0" t="n">
        <v>0</v>
      </c>
      <c r="I19" s="0" t="n">
        <v>3328912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4414425.44753819</v>
      </c>
      <c r="D20" s="0" t="n">
        <v>12274869.0508327</v>
      </c>
      <c r="E20" s="0" t="n">
        <v>828223.078420769</v>
      </c>
      <c r="F20" s="0" t="n">
        <v>0</v>
      </c>
      <c r="G20" s="0" t="n">
        <v>0.120899815162701</v>
      </c>
      <c r="H20" s="0" t="n">
        <v>0</v>
      </c>
      <c r="I20" s="0" t="n">
        <v>3255299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4128548.65678917</v>
      </c>
      <c r="D21" s="0" t="n">
        <v>11630432.7583248</v>
      </c>
      <c r="E21" s="0" t="n">
        <v>834410.899793194</v>
      </c>
      <c r="F21" s="0" t="n">
        <v>0</v>
      </c>
      <c r="G21" s="0" t="n">
        <v>0.12066954239891</v>
      </c>
      <c r="H21" s="0" t="n">
        <v>0</v>
      </c>
      <c r="I21" s="0" t="n">
        <v>3166409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4648345.50598317</v>
      </c>
      <c r="D22" s="0" t="n">
        <v>12033667.6737193</v>
      </c>
      <c r="E22" s="0" t="n">
        <v>968470.610829825</v>
      </c>
      <c r="F22" s="0" t="n">
        <v>0</v>
      </c>
      <c r="G22" s="0" t="n">
        <v>0.126441402083187</v>
      </c>
      <c r="H22" s="0" t="n">
        <v>0</v>
      </c>
      <c r="I22" s="0" t="n">
        <v>3107983</v>
      </c>
    </row>
    <row r="23" customFormat="false" ht="12.8" hidden="false" customHeight="false" outlineLevel="0" collapsed="false">
      <c r="A23" s="0" t="n">
        <v>70</v>
      </c>
      <c r="B23" s="0" t="n">
        <v>678306.07587</v>
      </c>
      <c r="C23" s="0" t="n">
        <v>4228230.95748063</v>
      </c>
      <c r="D23" s="0" t="n">
        <v>9999817.54540921</v>
      </c>
      <c r="E23" s="0" t="n">
        <v>641994.376496828</v>
      </c>
      <c r="F23" s="0" t="n">
        <v>0.371061030406142</v>
      </c>
      <c r="G23" s="0" t="n">
        <v>0</v>
      </c>
      <c r="H23" s="0" t="n">
        <v>1143844</v>
      </c>
      <c r="I23" s="0" t="n">
        <v>3026224</v>
      </c>
      <c r="J23" s="0" t="n">
        <f aca="false">B23/C23</f>
        <v>0.160423137404529</v>
      </c>
    </row>
    <row r="24" customFormat="false" ht="12.8" hidden="false" customHeight="false" outlineLevel="0" collapsed="false">
      <c r="A24" s="0" t="n">
        <v>71</v>
      </c>
      <c r="B24" s="0" t="n">
        <v>887600.718573333</v>
      </c>
      <c r="C24" s="0" t="n">
        <v>4122920.34581401</v>
      </c>
      <c r="D24" s="0" t="n">
        <v>9974491.19426956</v>
      </c>
      <c r="E24" s="0" t="n">
        <v>636904.208584138</v>
      </c>
      <c r="F24" s="0" t="n">
        <v>0.351265810259257</v>
      </c>
      <c r="G24" s="0" t="n">
        <v>0</v>
      </c>
      <c r="H24" s="0" t="n">
        <v>1056920</v>
      </c>
      <c r="I24" s="0" t="n">
        <v>2955802</v>
      </c>
    </row>
    <row r="25" customFormat="false" ht="12.8" hidden="false" customHeight="false" outlineLevel="0" collapsed="false">
      <c r="A25" s="0" t="n">
        <v>72</v>
      </c>
      <c r="B25" s="0" t="n">
        <v>268147.483736667</v>
      </c>
      <c r="C25" s="0" t="n">
        <v>3950446.8560318</v>
      </c>
      <c r="D25" s="0" t="n">
        <v>10192571.6347896</v>
      </c>
      <c r="E25" s="0" t="n">
        <v>611139.459040366</v>
      </c>
      <c r="F25" s="0" t="n">
        <v>0.341679548852951</v>
      </c>
      <c r="G25" s="0" t="n">
        <v>0</v>
      </c>
      <c r="H25" s="0" t="n">
        <v>992636</v>
      </c>
      <c r="I25" s="0" t="n">
        <v>2899546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3842946.46560848</v>
      </c>
      <c r="D26" s="0" t="n">
        <v>10200814.1494089</v>
      </c>
      <c r="E26" s="0" t="n">
        <v>759485.759965589</v>
      </c>
      <c r="F26" s="0" t="n">
        <v>0</v>
      </c>
      <c r="G26" s="0" t="n">
        <v>0.14191347871654</v>
      </c>
      <c r="H26" s="0" t="n">
        <v>0</v>
      </c>
      <c r="I26" s="0" t="n">
        <v>2828548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3896559.94639283</v>
      </c>
      <c r="D27" s="0" t="n">
        <v>10086183.512776</v>
      </c>
      <c r="E27" s="0" t="n">
        <v>587090.504205572</v>
      </c>
      <c r="F27" s="0" t="n">
        <v>0</v>
      </c>
      <c r="G27" s="0" t="n">
        <v>0.135628566899477</v>
      </c>
      <c r="H27" s="0" t="n">
        <v>0</v>
      </c>
      <c r="I27" s="0" t="n">
        <v>2768766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3586065.36823118</v>
      </c>
      <c r="D28" s="0" t="n">
        <v>9988915.64739062</v>
      </c>
      <c r="E28" s="0" t="n">
        <v>524805.912778765</v>
      </c>
      <c r="F28" s="0" t="n">
        <v>0</v>
      </c>
      <c r="G28" s="0" t="n">
        <v>0.136318767053239</v>
      </c>
      <c r="H28" s="0" t="n">
        <v>0</v>
      </c>
      <c r="I28" s="0" t="n">
        <v>2727072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4054260.8725388</v>
      </c>
      <c r="D29" s="0" t="n">
        <v>9859535.88474017</v>
      </c>
      <c r="E29" s="0" t="n">
        <v>649959.611299241</v>
      </c>
      <c r="F29" s="0" t="n">
        <v>0</v>
      </c>
      <c r="G29" s="0" t="n">
        <v>0.134615331725335</v>
      </c>
      <c r="H29" s="0" t="n">
        <v>0</v>
      </c>
      <c r="I29" s="0" t="n">
        <v>2690694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3729017.46531874</v>
      </c>
      <c r="D30" s="0" t="n">
        <v>9691556.24321945</v>
      </c>
      <c r="E30" s="0" t="n">
        <v>718168.667514826</v>
      </c>
      <c r="F30" s="0" t="n">
        <v>0</v>
      </c>
      <c r="G30" s="0" t="n">
        <v>0.139129235146133</v>
      </c>
      <c r="H30" s="0" t="n">
        <v>0</v>
      </c>
      <c r="I30" s="0" t="n">
        <v>2616929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4136675.23711215</v>
      </c>
      <c r="D31" s="0" t="n">
        <v>9444352.49985031</v>
      </c>
      <c r="E31" s="0" t="n">
        <v>631843.734591393</v>
      </c>
      <c r="F31" s="0" t="n">
        <v>0</v>
      </c>
      <c r="G31" s="0" t="n">
        <v>0.142250623410893</v>
      </c>
      <c r="H31" s="0" t="n">
        <v>0</v>
      </c>
      <c r="I31" s="0" t="n">
        <v>2545467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3860985.23584054</v>
      </c>
      <c r="D32" s="0" t="n">
        <v>9024333.59600754</v>
      </c>
      <c r="E32" s="0" t="n">
        <v>580391.228160059</v>
      </c>
      <c r="F32" s="0" t="n">
        <v>0</v>
      </c>
      <c r="G32" s="0" t="n">
        <v>0.146410257690106</v>
      </c>
      <c r="H32" s="0" t="n">
        <v>0</v>
      </c>
      <c r="I32" s="0" t="n">
        <v>2479350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4171151.52756044</v>
      </c>
      <c r="D33" s="0" t="n">
        <v>8854407.5768231</v>
      </c>
      <c r="E33" s="0" t="n">
        <v>640565.606927615</v>
      </c>
      <c r="F33" s="0" t="n">
        <v>0</v>
      </c>
      <c r="G33" s="0" t="n">
        <v>0.146736107171615</v>
      </c>
      <c r="H33" s="0" t="n">
        <v>0</v>
      </c>
      <c r="I33" s="0" t="n">
        <v>2437794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3906582.71380532</v>
      </c>
      <c r="D34" s="0" t="n">
        <v>8728533.49986115</v>
      </c>
      <c r="E34" s="0" t="n">
        <v>718620.71234186</v>
      </c>
      <c r="F34" s="0" t="n">
        <v>0</v>
      </c>
      <c r="G34" s="0" t="n">
        <v>0.142395204587007</v>
      </c>
      <c r="H34" s="0" t="n">
        <v>0</v>
      </c>
      <c r="I34" s="0" t="n">
        <v>2393772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4108904.47500417</v>
      </c>
      <c r="D35" s="0" t="n">
        <v>8462504.34466513</v>
      </c>
      <c r="E35" s="0" t="n">
        <v>612356.509782849</v>
      </c>
      <c r="F35" s="0" t="n">
        <v>0</v>
      </c>
      <c r="G35" s="0" t="n">
        <v>0.148113905244188</v>
      </c>
      <c r="H35" s="0" t="n">
        <v>0</v>
      </c>
      <c r="I35" s="0" t="n">
        <v>2324185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3853574.22472967</v>
      </c>
      <c r="D36" s="0" t="n">
        <v>8415086.62974984</v>
      </c>
      <c r="E36" s="0" t="n">
        <v>551342.606958085</v>
      </c>
      <c r="F36" s="0" t="n">
        <v>0</v>
      </c>
      <c r="G36" s="0" t="n">
        <v>0.147809546634997</v>
      </c>
      <c r="H36" s="0" t="n">
        <v>0</v>
      </c>
      <c r="I36" s="0" t="n">
        <v>2275761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4091391.17128214</v>
      </c>
      <c r="D37" s="0" t="n">
        <v>8330158.4246722</v>
      </c>
      <c r="E37" s="0" t="n">
        <v>597350.321340505</v>
      </c>
      <c r="F37" s="0" t="n">
        <v>0</v>
      </c>
      <c r="G37" s="0" t="n">
        <v>0.148119496949403</v>
      </c>
      <c r="H37" s="0" t="n">
        <v>0</v>
      </c>
      <c r="I37" s="0" t="n">
        <v>2241087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3871576.73928859</v>
      </c>
      <c r="D38" s="0" t="n">
        <v>8259090.81501528</v>
      </c>
      <c r="E38" s="0" t="n">
        <v>682894.271679252</v>
      </c>
      <c r="F38" s="0" t="n">
        <v>0</v>
      </c>
      <c r="G38" s="0" t="n">
        <v>0.150027824718637</v>
      </c>
      <c r="H38" s="0" t="n">
        <v>0</v>
      </c>
      <c r="I38" s="0" t="n">
        <v>2181680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4041405.08008576</v>
      </c>
      <c r="D39" s="0" t="n">
        <v>8180412.83719064</v>
      </c>
      <c r="E39" s="0" t="n">
        <v>575608.738014693</v>
      </c>
      <c r="F39" s="0" t="n">
        <v>0</v>
      </c>
      <c r="G39" s="0" t="n">
        <v>0.149648859929923</v>
      </c>
      <c r="H39" s="0" t="n">
        <v>0</v>
      </c>
      <c r="I39" s="0" t="n">
        <v>2126127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3802961.83744307</v>
      </c>
      <c r="D40" s="0" t="n">
        <v>8065396.0565175</v>
      </c>
      <c r="E40" s="0" t="n">
        <v>561018.353474377</v>
      </c>
      <c r="F40" s="0" t="n">
        <v>0</v>
      </c>
      <c r="G40" s="0" t="n">
        <v>0.146569742208623</v>
      </c>
      <c r="H40" s="0" t="n">
        <v>0</v>
      </c>
      <c r="I40" s="0" t="n">
        <v>2074506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3936665.07781314</v>
      </c>
      <c r="D41" s="0" t="n">
        <v>7991652.04749357</v>
      </c>
      <c r="E41" s="0" t="n">
        <v>589308.462236745</v>
      </c>
      <c r="F41" s="0" t="n">
        <v>0</v>
      </c>
      <c r="G41" s="0" t="n">
        <v>0.153135802153158</v>
      </c>
      <c r="H41" s="0" t="n">
        <v>0</v>
      </c>
      <c r="I41" s="0" t="n">
        <v>2025929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3716115.12030214</v>
      </c>
      <c r="D42" s="0" t="n">
        <v>7731625.7110976</v>
      </c>
      <c r="E42" s="0" t="n">
        <v>656566.392465759</v>
      </c>
      <c r="F42" s="0" t="n">
        <v>0</v>
      </c>
      <c r="G42" s="0" t="n">
        <v>0.152433292320445</v>
      </c>
      <c r="H42" s="0" t="n">
        <v>0</v>
      </c>
      <c r="I42" s="0" t="n">
        <v>1970492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3857894.05039366</v>
      </c>
      <c r="D43" s="0" t="n">
        <v>7712707.77094959</v>
      </c>
      <c r="E43" s="0" t="n">
        <v>534269.318738572</v>
      </c>
      <c r="F43" s="0" t="n">
        <v>0</v>
      </c>
      <c r="G43" s="0" t="n">
        <v>0.149926212453138</v>
      </c>
      <c r="H43" s="0" t="n">
        <v>0</v>
      </c>
      <c r="I43" s="0" t="n">
        <v>1928483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3668565.67042234</v>
      </c>
      <c r="D44" s="0" t="n">
        <v>7478152.17909361</v>
      </c>
      <c r="E44" s="0" t="n">
        <v>487183.473671335</v>
      </c>
      <c r="F44" s="0" t="n">
        <v>0</v>
      </c>
      <c r="G44" s="0" t="n">
        <v>0.149508316639097</v>
      </c>
      <c r="H44" s="0" t="n">
        <v>0</v>
      </c>
      <c r="I44" s="0" t="n">
        <v>1867990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3800745.36185075</v>
      </c>
      <c r="D45" s="0" t="n">
        <v>7463811.57692538</v>
      </c>
      <c r="E45" s="0" t="n">
        <v>498933.443294686</v>
      </c>
      <c r="F45" s="0" t="n">
        <v>0</v>
      </c>
      <c r="G45" s="0" t="n">
        <v>0.146332201738173</v>
      </c>
      <c r="H45" s="0" t="n">
        <v>0</v>
      </c>
      <c r="I45" s="0" t="n">
        <v>1829700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3597959.2322127</v>
      </c>
      <c r="D46" s="0" t="n">
        <v>7202501.73206239</v>
      </c>
      <c r="E46" s="0" t="n">
        <v>578994.553910966</v>
      </c>
      <c r="F46" s="0" t="n">
        <v>0</v>
      </c>
      <c r="G46" s="0" t="n">
        <v>0.148452553766925</v>
      </c>
      <c r="H46" s="0" t="n">
        <v>0</v>
      </c>
      <c r="I46" s="0" t="n">
        <v>1776909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3719223.14891178</v>
      </c>
      <c r="D47" s="0" t="n">
        <v>7040444.08790451</v>
      </c>
      <c r="E47" s="0" t="n">
        <v>484901.462058694</v>
      </c>
      <c r="F47" s="0" t="n">
        <v>0</v>
      </c>
      <c r="G47" s="0" t="n">
        <v>0.149904048099493</v>
      </c>
      <c r="H47" s="0" t="n">
        <v>0</v>
      </c>
      <c r="I47" s="0" t="n">
        <v>1746788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3549207.06628281</v>
      </c>
      <c r="D48" s="0" t="n">
        <v>6752965.58379416</v>
      </c>
      <c r="E48" s="0" t="n">
        <v>453403.000355393</v>
      </c>
      <c r="F48" s="0" t="n">
        <v>0</v>
      </c>
      <c r="G48" s="0" t="n">
        <v>0.151375419437326</v>
      </c>
      <c r="H48" s="0" t="n">
        <v>0</v>
      </c>
      <c r="I48" s="0" t="n">
        <v>1711097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3627897.53052357</v>
      </c>
      <c r="D49" s="0" t="n">
        <v>6692655.96463731</v>
      </c>
      <c r="E49" s="0" t="n">
        <v>457993.957283467</v>
      </c>
      <c r="F49" s="0" t="n">
        <v>0</v>
      </c>
      <c r="G49" s="0" t="n">
        <v>0.149174396608702</v>
      </c>
      <c r="H49" s="0" t="n">
        <v>0</v>
      </c>
      <c r="I49" s="0" t="n">
        <v>1682811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3512944.58028753</v>
      </c>
      <c r="D50" s="0" t="n">
        <v>6485491.61040583</v>
      </c>
      <c r="E50" s="0" t="n">
        <v>530787.458310615</v>
      </c>
      <c r="F50" s="0" t="n">
        <v>0</v>
      </c>
      <c r="G50" s="0" t="n">
        <v>0.144091049420188</v>
      </c>
      <c r="H50" s="0" t="n">
        <v>0</v>
      </c>
      <c r="I50" s="0" t="n">
        <v>1644937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3606003.40990089</v>
      </c>
      <c r="D51" s="0" t="n">
        <v>6215161.58498107</v>
      </c>
      <c r="E51" s="0" t="n">
        <v>421193.209195482</v>
      </c>
      <c r="F51" s="0" t="n">
        <v>0</v>
      </c>
      <c r="G51" s="0" t="n">
        <v>0.145156201996758</v>
      </c>
      <c r="H51" s="0" t="n">
        <v>0</v>
      </c>
      <c r="I51" s="0" t="n">
        <v>1621678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3431475.01973444</v>
      </c>
      <c r="D52" s="0" t="n">
        <v>6225123.66556216</v>
      </c>
      <c r="E52" s="0" t="n">
        <v>390121.519720789</v>
      </c>
      <c r="F52" s="0" t="n">
        <v>0</v>
      </c>
      <c r="G52" s="0" t="n">
        <v>0.137491300585206</v>
      </c>
      <c r="H52" s="0" t="n">
        <v>0</v>
      </c>
      <c r="I52" s="0" t="n">
        <v>1585165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3509472.7934358</v>
      </c>
      <c r="D53" s="0" t="n">
        <v>6210171.94107452</v>
      </c>
      <c r="E53" s="0" t="n">
        <v>394856.525133983</v>
      </c>
      <c r="F53" s="0" t="n">
        <v>0</v>
      </c>
      <c r="G53" s="0" t="n">
        <v>0.13485529615579</v>
      </c>
      <c r="H53" s="0" t="n">
        <v>0</v>
      </c>
      <c r="I53" s="0" t="n">
        <v>1559166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3395128.31439233</v>
      </c>
      <c r="D54" s="0" t="n">
        <v>6039071.76154283</v>
      </c>
      <c r="E54" s="0" t="n">
        <v>482467.682324832</v>
      </c>
      <c r="F54" s="0" t="n">
        <v>0</v>
      </c>
      <c r="G54" s="0" t="n">
        <v>0.128667090643822</v>
      </c>
      <c r="H54" s="0" t="n">
        <v>0</v>
      </c>
      <c r="I54" s="0" t="n">
        <v>1524579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3399082.95785793</v>
      </c>
      <c r="D55" s="0" t="n">
        <v>5889646.59610611</v>
      </c>
      <c r="E55" s="0" t="n">
        <v>400680.632168126</v>
      </c>
      <c r="F55" s="0" t="n">
        <v>0</v>
      </c>
      <c r="G55" s="0" t="n">
        <v>0.127645363863882</v>
      </c>
      <c r="H55" s="0" t="n">
        <v>0</v>
      </c>
      <c r="I55" s="0" t="n">
        <v>1496183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3269207.12866231</v>
      </c>
      <c r="D56" s="0" t="n">
        <v>5708820.61757798</v>
      </c>
      <c r="E56" s="0" t="n">
        <v>368021.665035102</v>
      </c>
      <c r="F56" s="0" t="n">
        <v>0</v>
      </c>
      <c r="G56" s="0" t="n">
        <v>0.128812842792956</v>
      </c>
      <c r="H56" s="0" t="n">
        <v>0</v>
      </c>
      <c r="I56" s="0" t="n">
        <v>1475742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3303616.48678556</v>
      </c>
      <c r="D57" s="0" t="n">
        <v>5669807.49181302</v>
      </c>
      <c r="E57" s="0" t="n">
        <v>362437.31310901</v>
      </c>
      <c r="F57" s="0" t="n">
        <v>0</v>
      </c>
      <c r="G57" s="0" t="n">
        <v>0.129479038877278</v>
      </c>
      <c r="H57" s="0" t="n">
        <v>0</v>
      </c>
      <c r="I57" s="0" t="n">
        <v>1454776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3218023.24788098</v>
      </c>
      <c r="D58" s="0" t="n">
        <v>5512929.0720448</v>
      </c>
      <c r="E58" s="0" t="n">
        <v>449297.712037291</v>
      </c>
      <c r="F58" s="0" t="n">
        <v>0</v>
      </c>
      <c r="G58" s="0" t="n">
        <v>0.129006573829607</v>
      </c>
      <c r="H58" s="0" t="n">
        <v>0</v>
      </c>
      <c r="I58" s="0" t="n">
        <v>1444216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3204810.84142108</v>
      </c>
      <c r="D59" s="0" t="n">
        <v>5296521.06469254</v>
      </c>
      <c r="E59" s="0" t="n">
        <v>335176.360751661</v>
      </c>
      <c r="F59" s="0" t="n">
        <v>0</v>
      </c>
      <c r="G59" s="0" t="n">
        <v>0.126910628958773</v>
      </c>
      <c r="H59" s="0" t="n">
        <v>0</v>
      </c>
      <c r="I59" s="0" t="n">
        <v>1415252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3102506.54410849</v>
      </c>
      <c r="D60" s="0" t="n">
        <v>5275549.41274166</v>
      </c>
      <c r="E60" s="0" t="n">
        <v>317309.25868687</v>
      </c>
      <c r="F60" s="0" t="n">
        <v>0</v>
      </c>
      <c r="G60" s="0" t="n">
        <v>0.117405825451297</v>
      </c>
      <c r="H60" s="0" t="n">
        <v>0</v>
      </c>
      <c r="I60" s="0" t="n">
        <v>1407586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3053691.23498442</v>
      </c>
      <c r="D61" s="0" t="n">
        <v>5321264.33494722</v>
      </c>
      <c r="E61" s="0" t="n">
        <v>313870.434528176</v>
      </c>
      <c r="F61" s="0" t="n">
        <v>0</v>
      </c>
      <c r="G61" s="0" t="n">
        <v>0.116948694738072</v>
      </c>
      <c r="H61" s="0" t="n">
        <v>0</v>
      </c>
      <c r="I61" s="0" t="n">
        <v>1376253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2996537.64645773</v>
      </c>
      <c r="D62" s="0" t="n">
        <v>5213887.01276886</v>
      </c>
      <c r="E62" s="0" t="n">
        <v>360721.433717313</v>
      </c>
      <c r="F62" s="0" t="n">
        <v>0</v>
      </c>
      <c r="G62" s="0" t="n">
        <v>0.10529813864961</v>
      </c>
      <c r="H62" s="0" t="n">
        <v>0</v>
      </c>
      <c r="I62" s="0" t="n">
        <v>1346874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2995065.88452081</v>
      </c>
      <c r="D63" s="0" t="n">
        <v>4935150.51798136</v>
      </c>
      <c r="E63" s="0" t="n">
        <v>263984.628122343</v>
      </c>
      <c r="F63" s="0" t="n">
        <v>0</v>
      </c>
      <c r="G63" s="0" t="n">
        <v>0.104476782471994</v>
      </c>
      <c r="H63" s="0" t="n">
        <v>0</v>
      </c>
      <c r="I63" s="0" t="n">
        <v>1328102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2875263.66470212</v>
      </c>
      <c r="D64" s="0" t="n">
        <v>4897852.83578124</v>
      </c>
      <c r="E64" s="0" t="n">
        <v>258291.890686256</v>
      </c>
      <c r="F64" s="0" t="n">
        <v>0</v>
      </c>
      <c r="G64" s="0" t="n">
        <v>0.106055139102441</v>
      </c>
      <c r="H64" s="0" t="n">
        <v>0</v>
      </c>
      <c r="I64" s="0" t="n">
        <v>1301513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2883429.22841267</v>
      </c>
      <c r="D65" s="0" t="n">
        <v>4769251.13630677</v>
      </c>
      <c r="E65" s="0" t="n">
        <v>258186.514622004</v>
      </c>
      <c r="F65" s="0" t="n">
        <v>0</v>
      </c>
      <c r="G65" s="0" t="n">
        <v>0.113386999764994</v>
      </c>
      <c r="H65" s="0" t="n">
        <v>0</v>
      </c>
      <c r="I65" s="0" t="n">
        <v>1286562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2807279.35883901</v>
      </c>
      <c r="D66" s="0" t="n">
        <v>4879041.67178171</v>
      </c>
      <c r="E66" s="0" t="n">
        <v>305799.901854104</v>
      </c>
      <c r="F66" s="0" t="n">
        <v>0</v>
      </c>
      <c r="G66" s="0" t="n">
        <v>0.0983632647864425</v>
      </c>
      <c r="H66" s="0" t="n">
        <v>0</v>
      </c>
      <c r="I66" s="0" t="n">
        <v>1261229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2838286.85350005</v>
      </c>
      <c r="D67" s="0" t="n">
        <v>4705603.82781127</v>
      </c>
      <c r="E67" s="0" t="n">
        <v>217829.327159792</v>
      </c>
      <c r="F67" s="0" t="n">
        <v>0</v>
      </c>
      <c r="G67" s="0" t="n">
        <v>0.10213857227052</v>
      </c>
      <c r="H67" s="0" t="n">
        <v>0</v>
      </c>
      <c r="I67" s="0" t="n">
        <v>1230846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2721665.12607363</v>
      </c>
      <c r="D68" s="0" t="n">
        <v>4617868.42934386</v>
      </c>
      <c r="E68" s="0" t="n">
        <v>202878.082589223</v>
      </c>
      <c r="F68" s="0" t="n">
        <v>0</v>
      </c>
      <c r="G68" s="0" t="n">
        <v>0.0947383910437495</v>
      </c>
      <c r="H68" s="0" t="n">
        <v>0</v>
      </c>
      <c r="I68" s="0" t="n">
        <v>1218624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2734433.86600992</v>
      </c>
      <c r="D69" s="0" t="n">
        <v>4648607.42640839</v>
      </c>
      <c r="E69" s="0" t="n">
        <v>190761.959831711</v>
      </c>
      <c r="F69" s="0" t="n">
        <v>0</v>
      </c>
      <c r="G69" s="0" t="n">
        <v>0.0976587375913092</v>
      </c>
      <c r="H69" s="0" t="n">
        <v>0</v>
      </c>
      <c r="I69" s="0" t="n">
        <v>1217267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2643508.30950792</v>
      </c>
      <c r="D70" s="0" t="n">
        <v>4512207.40578815</v>
      </c>
      <c r="E70" s="0" t="n">
        <v>250282.221787549</v>
      </c>
      <c r="F70" s="0" t="n">
        <v>0</v>
      </c>
      <c r="G70" s="0" t="n">
        <v>0.0858419010660656</v>
      </c>
      <c r="H70" s="0" t="n">
        <v>0</v>
      </c>
      <c r="I70" s="0" t="n">
        <v>1216917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2683969.82596843</v>
      </c>
      <c r="D71" s="0" t="n">
        <v>4668001.48075552</v>
      </c>
      <c r="E71" s="0" t="n">
        <v>171865.546443142</v>
      </c>
      <c r="F71" s="0" t="n">
        <v>0</v>
      </c>
      <c r="G71" s="0" t="n">
        <v>0.0807177231374168</v>
      </c>
      <c r="H71" s="0" t="n">
        <v>0</v>
      </c>
      <c r="I71" s="0" t="n">
        <v>1232639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2600634.76349241</v>
      </c>
      <c r="D72" s="0" t="n">
        <v>4603494.14100142</v>
      </c>
      <c r="E72" s="0" t="n">
        <v>173985.561674996</v>
      </c>
      <c r="F72" s="0" t="n">
        <v>0</v>
      </c>
      <c r="G72" s="0" t="n">
        <v>0.0729764420931629</v>
      </c>
      <c r="H72" s="0" t="n">
        <v>0</v>
      </c>
      <c r="I72" s="0" t="n">
        <v>1217961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2546656.83342119</v>
      </c>
      <c r="D73" s="0" t="n">
        <v>4549192.82137349</v>
      </c>
      <c r="E73" s="0" t="n">
        <v>183803.851534105</v>
      </c>
      <c r="F73" s="0" t="n">
        <v>0</v>
      </c>
      <c r="G73" s="0" t="n">
        <v>0.0658996983203656</v>
      </c>
      <c r="H73" s="0" t="n">
        <v>0</v>
      </c>
      <c r="I73" s="0" t="n">
        <v>1205964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2476457.25245492</v>
      </c>
      <c r="D74" s="0" t="n">
        <v>4423110.81335096</v>
      </c>
      <c r="E74" s="0" t="n">
        <v>181081.504706586</v>
      </c>
      <c r="F74" s="0" t="n">
        <v>0</v>
      </c>
      <c r="G74" s="0" t="n">
        <v>0.0673519899928303</v>
      </c>
      <c r="H74" s="0" t="n">
        <v>0</v>
      </c>
      <c r="I74" s="0" t="n">
        <v>1184053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2515524.75190803</v>
      </c>
      <c r="D75" s="0" t="n">
        <v>4350749.02647421</v>
      </c>
      <c r="E75" s="0" t="n">
        <v>141489.54611211</v>
      </c>
      <c r="F75" s="0" t="n">
        <v>0</v>
      </c>
      <c r="G75" s="0" t="n">
        <v>0.0646655671899554</v>
      </c>
      <c r="H75" s="0" t="n">
        <v>0</v>
      </c>
      <c r="I75" s="0" t="n">
        <v>1137600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2450045.80450008</v>
      </c>
      <c r="D76" s="0" t="n">
        <v>4317006.5033207</v>
      </c>
      <c r="E76" s="0" t="n">
        <v>131859.152654219</v>
      </c>
      <c r="F76" s="0" t="n">
        <v>0</v>
      </c>
      <c r="G76" s="0" t="n">
        <v>0.0609668248313649</v>
      </c>
      <c r="H76" s="0" t="n">
        <v>0</v>
      </c>
      <c r="I76" s="0" t="n">
        <v>1098607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2461292.49751915</v>
      </c>
      <c r="D77" s="0" t="n">
        <v>4168936.563633</v>
      </c>
      <c r="E77" s="0" t="n">
        <v>128909.310532682</v>
      </c>
      <c r="F77" s="0" t="n">
        <v>0</v>
      </c>
      <c r="G77" s="0" t="n">
        <v>0.0703645607472122</v>
      </c>
      <c r="H77" s="0" t="n">
        <v>0</v>
      </c>
      <c r="I77" s="0" t="n">
        <v>1075865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2392301.43398627</v>
      </c>
      <c r="D78" s="0" t="n">
        <v>4183343.16929849</v>
      </c>
      <c r="E78" s="0" t="n">
        <v>150881.165240803</v>
      </c>
      <c r="F78" s="0" t="n">
        <v>0</v>
      </c>
      <c r="G78" s="0" t="n">
        <v>0.0619430402701479</v>
      </c>
      <c r="H78" s="0" t="n">
        <v>0</v>
      </c>
      <c r="I78" s="0" t="n">
        <v>1041808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2383726.61528486</v>
      </c>
      <c r="D79" s="0" t="n">
        <v>4096526.90359966</v>
      </c>
      <c r="E79" s="0" t="n">
        <v>134353.180233137</v>
      </c>
      <c r="F79" s="0" t="n">
        <v>0</v>
      </c>
      <c r="G79" s="0" t="n">
        <v>0.0498377161859735</v>
      </c>
      <c r="H79" s="0" t="n">
        <v>0</v>
      </c>
      <c r="I79" s="0" t="n">
        <v>987506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2272162.74903422</v>
      </c>
      <c r="D80" s="0" t="n">
        <v>3951424.03540367</v>
      </c>
      <c r="E80" s="0" t="n">
        <v>109574.767990045</v>
      </c>
      <c r="F80" s="0" t="n">
        <v>0</v>
      </c>
      <c r="G80" s="0" t="n">
        <v>0.0418950123400596</v>
      </c>
      <c r="H80" s="0" t="n">
        <v>0</v>
      </c>
      <c r="I80" s="0" t="n">
        <v>961101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2257750.96691407</v>
      </c>
      <c r="D81" s="0" t="n">
        <v>3788307.24784118</v>
      </c>
      <c r="E81" s="0" t="n">
        <v>106069.778359258</v>
      </c>
      <c r="F81" s="0" t="n">
        <v>0</v>
      </c>
      <c r="G81" s="0" t="n">
        <v>0.053099801732944</v>
      </c>
      <c r="H81" s="0" t="n">
        <v>0</v>
      </c>
      <c r="I81" s="0" t="n">
        <v>931921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2179201.0154192</v>
      </c>
      <c r="D82" s="0" t="n">
        <v>3705512.49382926</v>
      </c>
      <c r="E82" s="0" t="n">
        <v>120275.542507289</v>
      </c>
      <c r="F82" s="0" t="n">
        <v>0</v>
      </c>
      <c r="G82" s="0" t="n">
        <v>0.0425323586310952</v>
      </c>
      <c r="H82" s="0" t="n">
        <v>0</v>
      </c>
      <c r="I82" s="0" t="n">
        <v>881683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2171084.778384</v>
      </c>
      <c r="D83" s="0" t="n">
        <v>3703750.31956482</v>
      </c>
      <c r="E83" s="0" t="n">
        <v>93080.0378483936</v>
      </c>
      <c r="F83" s="0" t="n">
        <v>0</v>
      </c>
      <c r="G83" s="0" t="n">
        <v>0.0310194533280783</v>
      </c>
      <c r="H83" s="0" t="n">
        <v>0</v>
      </c>
      <c r="I83" s="0" t="n">
        <v>853388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2112474.48465452</v>
      </c>
      <c r="D84" s="0" t="n">
        <v>3604672.5546922</v>
      </c>
      <c r="E84" s="0" t="n">
        <v>80474.4023447948</v>
      </c>
      <c r="F84" s="0" t="n">
        <v>0</v>
      </c>
      <c r="G84" s="0" t="n">
        <v>0.041494678909387</v>
      </c>
      <c r="H84" s="0" t="n">
        <v>0</v>
      </c>
      <c r="I84" s="0" t="n">
        <v>833076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2131885.60199868</v>
      </c>
      <c r="D85" s="0" t="n">
        <v>3634294.50305471</v>
      </c>
      <c r="E85" s="0" t="n">
        <v>88806.2365722749</v>
      </c>
      <c r="F85" s="0" t="n">
        <v>0</v>
      </c>
      <c r="G85" s="0" t="n">
        <v>0.0366428404522387</v>
      </c>
      <c r="H85" s="0" t="n">
        <v>0</v>
      </c>
      <c r="I85" s="0" t="n">
        <v>813816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2039896.29837314</v>
      </c>
      <c r="D86" s="0" t="n">
        <v>3508526.39862482</v>
      </c>
      <c r="E86" s="0" t="n">
        <v>89491.8358690333</v>
      </c>
      <c r="F86" s="0" t="n">
        <v>0</v>
      </c>
      <c r="G86" s="0" t="n">
        <v>0.0362758308105006</v>
      </c>
      <c r="H86" s="0" t="n">
        <v>0</v>
      </c>
      <c r="I86" s="0" t="n">
        <v>780586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2009305.44043597</v>
      </c>
      <c r="D87" s="0" t="n">
        <v>3483880.61647878</v>
      </c>
      <c r="E87" s="0" t="n">
        <v>72890.8265921499</v>
      </c>
      <c r="F87" s="0" t="n">
        <v>0</v>
      </c>
      <c r="G87" s="0" t="n">
        <v>0.0339484376759086</v>
      </c>
      <c r="H87" s="0" t="n">
        <v>0</v>
      </c>
      <c r="I87" s="0" t="n">
        <v>753434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1950834.47653414</v>
      </c>
      <c r="D88" s="0" t="n">
        <v>3371292.65843298</v>
      </c>
      <c r="E88" s="0" t="n">
        <v>73056.1580136966</v>
      </c>
      <c r="F88" s="0" t="n">
        <v>0</v>
      </c>
      <c r="G88" s="0" t="n">
        <v>0.0434763224184663</v>
      </c>
      <c r="H88" s="0" t="n">
        <v>0</v>
      </c>
      <c r="I88" s="0" t="n">
        <v>732254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1917361.76770944</v>
      </c>
      <c r="D89" s="0" t="n">
        <v>3288725.19901461</v>
      </c>
      <c r="E89" s="0" t="n">
        <v>61676.0621737889</v>
      </c>
      <c r="F89" s="0" t="n">
        <v>0</v>
      </c>
      <c r="G89" s="0" t="n">
        <v>0.041668009107116</v>
      </c>
      <c r="H89" s="0" t="n">
        <v>0</v>
      </c>
      <c r="I89" s="0" t="n">
        <v>715667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1829877.44182266</v>
      </c>
      <c r="D90" s="0" t="n">
        <v>3344160.42670213</v>
      </c>
      <c r="E90" s="0" t="n">
        <v>76237.6115328784</v>
      </c>
      <c r="F90" s="0" t="n">
        <v>0</v>
      </c>
      <c r="G90" s="0" t="n">
        <v>0.0284878266511822</v>
      </c>
      <c r="H90" s="0" t="n">
        <v>0</v>
      </c>
      <c r="I90" s="0" t="n">
        <v>699386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1784260.85364477</v>
      </c>
      <c r="D91" s="0" t="n">
        <v>3282367.19144007</v>
      </c>
      <c r="E91" s="0" t="n">
        <v>69070.0154753499</v>
      </c>
      <c r="F91" s="0" t="n">
        <v>0</v>
      </c>
      <c r="G91" s="0" t="n">
        <v>0.0355195930842571</v>
      </c>
      <c r="H91" s="0" t="n">
        <v>0</v>
      </c>
      <c r="I91" s="0" t="n">
        <v>669704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1725271.84941166</v>
      </c>
      <c r="D92" s="0" t="n">
        <v>3265520.10819155</v>
      </c>
      <c r="E92" s="0" t="n">
        <v>64486.2309117957</v>
      </c>
      <c r="F92" s="0" t="n">
        <v>0</v>
      </c>
      <c r="G92" s="0" t="n">
        <v>0.0226441947123192</v>
      </c>
      <c r="H92" s="0" t="n">
        <v>0</v>
      </c>
      <c r="I92" s="0" t="n">
        <v>633356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1713324.08421954</v>
      </c>
      <c r="D93" s="0" t="n">
        <v>3036985.04426443</v>
      </c>
      <c r="E93" s="0" t="n">
        <v>70278.304525064</v>
      </c>
      <c r="F93" s="0" t="n">
        <v>0</v>
      </c>
      <c r="G93" s="0" t="n">
        <v>0.020888810980954</v>
      </c>
      <c r="H93" s="0" t="n">
        <v>0</v>
      </c>
      <c r="I93" s="0" t="n">
        <v>607126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1658903.89153271</v>
      </c>
      <c r="D94" s="0" t="n">
        <v>2908195.99144322</v>
      </c>
      <c r="E94" s="0" t="n">
        <v>98318.1782593066</v>
      </c>
      <c r="F94" s="0" t="n">
        <v>0</v>
      </c>
      <c r="G94" s="0" t="n">
        <v>0.024972305942387</v>
      </c>
      <c r="H94" s="0" t="n">
        <v>0</v>
      </c>
      <c r="I94" s="0" t="n">
        <v>590183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1658208.96504139</v>
      </c>
      <c r="D95" s="0" t="n">
        <v>2870803.38974253</v>
      </c>
      <c r="E95" s="0" t="n">
        <v>83567.6517095807</v>
      </c>
      <c r="F95" s="0" t="n">
        <v>0</v>
      </c>
      <c r="G95" s="0" t="n">
        <v>0.0229800771643239</v>
      </c>
      <c r="H95" s="0" t="n">
        <v>0</v>
      </c>
      <c r="I95" s="0" t="n">
        <v>565948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1610393.34263096</v>
      </c>
      <c r="D96" s="0" t="n">
        <v>2791108.58796076</v>
      </c>
      <c r="E96" s="0" t="n">
        <v>75881.0163174767</v>
      </c>
      <c r="F96" s="0" t="n">
        <v>0</v>
      </c>
      <c r="G96" s="0" t="n">
        <v>0.0229991315796846</v>
      </c>
      <c r="H96" s="0" t="n">
        <v>0</v>
      </c>
      <c r="I96" s="0" t="n">
        <v>553504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1602043.43440838</v>
      </c>
      <c r="D97" s="0" t="n">
        <v>2525400.81235887</v>
      </c>
      <c r="E97" s="0" t="n">
        <v>89421.492049455</v>
      </c>
      <c r="F97" s="0" t="n">
        <v>0</v>
      </c>
      <c r="G97" s="0" t="n">
        <v>0.0271391320924279</v>
      </c>
      <c r="H97" s="0" t="n">
        <v>0</v>
      </c>
      <c r="I97" s="0" t="n">
        <v>535138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1537938.0753291</v>
      </c>
      <c r="D98" s="0" t="n">
        <v>2469562.69848802</v>
      </c>
      <c r="E98" s="0" t="n">
        <v>109002.673753729</v>
      </c>
      <c r="F98" s="0" t="n">
        <v>0</v>
      </c>
      <c r="G98" s="0" t="n">
        <v>0.0168687753515354</v>
      </c>
      <c r="H98" s="0" t="n">
        <v>0</v>
      </c>
      <c r="I98" s="0" t="n">
        <v>516084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1526094.61964106</v>
      </c>
      <c r="D99" s="0" t="n">
        <v>2508407.6409834</v>
      </c>
      <c r="E99" s="0" t="n">
        <v>77858.0600984451</v>
      </c>
      <c r="F99" s="0" t="n">
        <v>0</v>
      </c>
      <c r="G99" s="0" t="n">
        <v>0.0152207139502965</v>
      </c>
      <c r="H99" s="0" t="n">
        <v>0</v>
      </c>
      <c r="I99" s="0" t="n">
        <v>507853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1463702.98053235</v>
      </c>
      <c r="D100" s="0" t="n">
        <v>2506598.31721539</v>
      </c>
      <c r="E100" s="0" t="n">
        <v>79364.7130069674</v>
      </c>
      <c r="F100" s="0" t="n">
        <v>0</v>
      </c>
      <c r="G100" s="0" t="n">
        <v>0.0158354337872302</v>
      </c>
      <c r="H100" s="0" t="n">
        <v>0</v>
      </c>
      <c r="I100" s="0" t="n">
        <v>486503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1450613.87897106</v>
      </c>
      <c r="D101" s="0" t="n">
        <v>2493865.92560577</v>
      </c>
      <c r="E101" s="0" t="n">
        <v>74670.7063837031</v>
      </c>
      <c r="F101" s="0" t="n">
        <v>0</v>
      </c>
      <c r="G101" s="0" t="n">
        <v>0.0222703537926674</v>
      </c>
      <c r="H101" s="0" t="n">
        <v>0</v>
      </c>
      <c r="I101" s="0" t="n">
        <v>472135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1399703.23387179</v>
      </c>
      <c r="D102" s="0" t="n">
        <v>2367393.22748564</v>
      </c>
      <c r="E102" s="0" t="n">
        <v>95108.6106442882</v>
      </c>
      <c r="F102" s="0" t="n">
        <v>0</v>
      </c>
      <c r="G102" s="0" t="n">
        <v>0.022769386877429</v>
      </c>
      <c r="H102" s="0" t="n">
        <v>0</v>
      </c>
      <c r="I102" s="0" t="n">
        <v>452520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1383486.19235355</v>
      </c>
      <c r="D103" s="0" t="n">
        <v>2251650.72007882</v>
      </c>
      <c r="E103" s="0" t="n">
        <v>79143.2657107658</v>
      </c>
      <c r="F103" s="0" t="n">
        <v>0</v>
      </c>
      <c r="G103" s="0" t="n">
        <v>0.0182302925493587</v>
      </c>
      <c r="H103" s="0" t="n">
        <v>0</v>
      </c>
      <c r="I103" s="0" t="n">
        <v>433523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1321137.71451601</v>
      </c>
      <c r="D104" s="0" t="n">
        <v>2249911.7264649</v>
      </c>
      <c r="E104" s="0" t="n">
        <v>86536.9788280943</v>
      </c>
      <c r="F104" s="0" t="n">
        <v>0</v>
      </c>
      <c r="G104" s="0" t="n">
        <v>0.0145957933502885</v>
      </c>
      <c r="H104" s="0" t="n">
        <v>0</v>
      </c>
      <c r="I104" s="0" t="n">
        <v>417089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1309822.33265232</v>
      </c>
      <c r="D105" s="0" t="n">
        <v>2151122.37525472</v>
      </c>
      <c r="E105" s="0" t="n">
        <v>66699.4333849686</v>
      </c>
      <c r="F105" s="0" t="n">
        <v>0</v>
      </c>
      <c r="G105" s="0" t="n">
        <v>0.0234081337881108</v>
      </c>
      <c r="H105" s="0" t="n">
        <v>0</v>
      </c>
      <c r="I105" s="0" t="n">
        <v>406051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8" activeCellId="0" sqref="B28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273</v>
      </c>
      <c r="C1" s="0" t="s">
        <v>274</v>
      </c>
      <c r="D1" s="0" t="s">
        <v>275</v>
      </c>
      <c r="E1" s="0" t="s">
        <v>276</v>
      </c>
      <c r="F1" s="0" t="s">
        <v>277</v>
      </c>
      <c r="G1" s="0" t="s">
        <v>278</v>
      </c>
      <c r="H1" s="0" t="s">
        <v>279</v>
      </c>
      <c r="I1" s="0" t="s">
        <v>280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8820140.49475712</v>
      </c>
      <c r="D2" s="0" t="n">
        <v>26651110.5968625</v>
      </c>
      <c r="E2" s="0" t="n">
        <v>1420955.99970397</v>
      </c>
      <c r="F2" s="0" t="n">
        <v>0</v>
      </c>
      <c r="G2" s="0" t="n">
        <v>0.0982839545818987</v>
      </c>
      <c r="H2" s="0" t="n">
        <v>0</v>
      </c>
      <c r="I2" s="0" t="n">
        <v>6999859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9081650.06629876</v>
      </c>
      <c r="D3" s="0" t="n">
        <v>25383436.7211232</v>
      </c>
      <c r="E3" s="0" t="n">
        <v>1055248.18234551</v>
      </c>
      <c r="F3" s="0" t="n">
        <v>0</v>
      </c>
      <c r="G3" s="0" t="n">
        <v>0.0837129083817161</v>
      </c>
      <c r="H3" s="0" t="n">
        <v>0</v>
      </c>
      <c r="I3" s="0" t="n">
        <v>5939003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8049581.11509931</v>
      </c>
      <c r="D4" s="0" t="n">
        <v>24356082.2410016</v>
      </c>
      <c r="E4" s="0" t="n">
        <v>1158000.24652439</v>
      </c>
      <c r="F4" s="0" t="n">
        <v>0</v>
      </c>
      <c r="G4" s="0" t="n">
        <v>0.0884581189427572</v>
      </c>
      <c r="H4" s="0" t="n">
        <v>0</v>
      </c>
      <c r="I4" s="0" t="n">
        <v>5398398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8325394.87826874</v>
      </c>
      <c r="D5" s="0" t="n">
        <v>23464942.0736195</v>
      </c>
      <c r="E5" s="0" t="n">
        <v>1047623.70580535</v>
      </c>
      <c r="F5" s="0" t="n">
        <v>0</v>
      </c>
      <c r="G5" s="0" t="n">
        <v>0.0890844425734225</v>
      </c>
      <c r="H5" s="0" t="n">
        <v>0</v>
      </c>
      <c r="I5" s="0" t="n">
        <v>5158497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7101237.14343239</v>
      </c>
      <c r="D6" s="0" t="n">
        <v>21370998.8152344</v>
      </c>
      <c r="E6" s="0" t="n">
        <v>1018367.39318459</v>
      </c>
      <c r="F6" s="0" t="n">
        <v>0</v>
      </c>
      <c r="G6" s="0" t="n">
        <v>0.0865863998110311</v>
      </c>
      <c r="H6" s="0" t="n">
        <v>0</v>
      </c>
      <c r="I6" s="0" t="n">
        <v>4979231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7106945.59212137</v>
      </c>
      <c r="D7" s="0" t="n">
        <v>20310048.1080261</v>
      </c>
      <c r="E7" s="0" t="n">
        <v>974740.062766444</v>
      </c>
      <c r="F7" s="0" t="n">
        <v>0</v>
      </c>
      <c r="G7" s="0" t="n">
        <v>0.0886403516668583</v>
      </c>
      <c r="H7" s="0" t="n">
        <v>0</v>
      </c>
      <c r="I7" s="0" t="n">
        <v>4810075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6517527.74290888</v>
      </c>
      <c r="D8" s="0" t="n">
        <v>20034308.1727162</v>
      </c>
      <c r="E8" s="0" t="n">
        <v>847224.129701264</v>
      </c>
      <c r="F8" s="0" t="n">
        <v>0</v>
      </c>
      <c r="G8" s="0" t="n">
        <v>0.0984201941658943</v>
      </c>
      <c r="H8" s="0" t="n">
        <v>0</v>
      </c>
      <c r="I8" s="0" t="n">
        <v>4641228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6921758.49285083</v>
      </c>
      <c r="D9" s="0" t="n">
        <v>19399496.6600197</v>
      </c>
      <c r="E9" s="0" t="n">
        <v>1255688.8880487</v>
      </c>
      <c r="F9" s="0" t="n">
        <v>0</v>
      </c>
      <c r="G9" s="0" t="n">
        <v>0.0979578292668786</v>
      </c>
      <c r="H9" s="0" t="n">
        <v>0</v>
      </c>
      <c r="I9" s="0" t="n">
        <v>4450545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6439874.55688819</v>
      </c>
      <c r="D10" s="0" t="n">
        <v>18767732.364093</v>
      </c>
      <c r="E10" s="0" t="n">
        <v>1403814.30437916</v>
      </c>
      <c r="F10" s="0" t="n">
        <v>0</v>
      </c>
      <c r="G10" s="0" t="n">
        <v>0.10128305387125</v>
      </c>
      <c r="H10" s="0" t="n">
        <v>0</v>
      </c>
      <c r="I10" s="0" t="n">
        <v>4311300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6763789.95731685</v>
      </c>
      <c r="D11" s="0" t="n">
        <v>18439148.2033562</v>
      </c>
      <c r="E11" s="0" t="n">
        <v>1191579.9713603</v>
      </c>
      <c r="F11" s="0" t="n">
        <v>0</v>
      </c>
      <c r="G11" s="0" t="n">
        <v>0.0959044962948908</v>
      </c>
      <c r="H11" s="0" t="n">
        <v>0</v>
      </c>
      <c r="I11" s="0" t="n">
        <v>4169354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6359220.04320662</v>
      </c>
      <c r="D12" s="0" t="n">
        <v>18353338.3093499</v>
      </c>
      <c r="E12" s="0" t="n">
        <v>1060341.18611439</v>
      </c>
      <c r="F12" s="0" t="n">
        <v>0</v>
      </c>
      <c r="G12" s="0" t="n">
        <v>0.0978149160783367</v>
      </c>
      <c r="H12" s="0" t="n">
        <v>0</v>
      </c>
      <c r="I12" s="0" t="n">
        <v>4044120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6683613.97124521</v>
      </c>
      <c r="D13" s="0" t="n">
        <v>17984548.8653471</v>
      </c>
      <c r="E13" s="0" t="n">
        <v>1158868.46107572</v>
      </c>
      <c r="F13" s="0" t="n">
        <v>0</v>
      </c>
      <c r="G13" s="0" t="n">
        <v>0.0980843373824119</v>
      </c>
      <c r="H13" s="0" t="n">
        <v>0</v>
      </c>
      <c r="I13" s="0" t="n">
        <v>3914476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6010851.52288597</v>
      </c>
      <c r="D14" s="0" t="n">
        <v>16866891.5257323</v>
      </c>
      <c r="E14" s="0" t="n">
        <v>1229752.69039504</v>
      </c>
      <c r="F14" s="0" t="n">
        <v>0</v>
      </c>
      <c r="G14" s="0" t="n">
        <v>0.107755413467401</v>
      </c>
      <c r="H14" s="0" t="n">
        <v>0</v>
      </c>
      <c r="I14" s="0" t="n">
        <v>3781651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5776623.0174199</v>
      </c>
      <c r="D15" s="0" t="n">
        <v>16200368.138652</v>
      </c>
      <c r="E15" s="0" t="n">
        <v>995091.998564842</v>
      </c>
      <c r="F15" s="0" t="n">
        <v>0</v>
      </c>
      <c r="G15" s="0" t="n">
        <v>0.116044116376398</v>
      </c>
      <c r="H15" s="0" t="n">
        <v>0</v>
      </c>
      <c r="I15" s="0" t="n">
        <v>3689363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5198340.09816265</v>
      </c>
      <c r="D16" s="0" t="n">
        <v>15075997.1393897</v>
      </c>
      <c r="E16" s="0" t="n">
        <v>912399.867447676</v>
      </c>
      <c r="F16" s="0" t="n">
        <v>0</v>
      </c>
      <c r="G16" s="0" t="n">
        <v>0.114480488810855</v>
      </c>
      <c r="H16" s="0" t="n">
        <v>0</v>
      </c>
      <c r="I16" s="0" t="n">
        <v>3591899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4582898.95073424</v>
      </c>
      <c r="D17" s="0" t="n">
        <v>13844145.3051718</v>
      </c>
      <c r="E17" s="0" t="n">
        <v>799938.330818553</v>
      </c>
      <c r="F17" s="0" t="n">
        <v>0</v>
      </c>
      <c r="G17" s="0" t="n">
        <v>0.117185793523069</v>
      </c>
      <c r="H17" s="0" t="n">
        <v>0</v>
      </c>
      <c r="I17" s="0" t="n">
        <v>3478027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4439576.64612539</v>
      </c>
      <c r="D18" s="0" t="n">
        <v>13073202.099393</v>
      </c>
      <c r="E18" s="0" t="n">
        <v>953168.868753969</v>
      </c>
      <c r="F18" s="0" t="n">
        <v>0</v>
      </c>
      <c r="G18" s="0" t="n">
        <v>0.122628319405581</v>
      </c>
      <c r="H18" s="0" t="n">
        <v>0</v>
      </c>
      <c r="I18" s="0" t="n">
        <v>3397888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4385936.16666906</v>
      </c>
      <c r="D19" s="0" t="n">
        <v>12831635.813696</v>
      </c>
      <c r="E19" s="0" t="n">
        <v>844056.599020251</v>
      </c>
      <c r="F19" s="0" t="n">
        <v>0</v>
      </c>
      <c r="G19" s="0" t="n">
        <v>0.122380360881813</v>
      </c>
      <c r="H19" s="0" t="n">
        <v>0</v>
      </c>
      <c r="I19" s="0" t="n">
        <v>3328912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4416669.665605</v>
      </c>
      <c r="D20" s="0" t="n">
        <v>12274869.0508327</v>
      </c>
      <c r="E20" s="0" t="n">
        <v>828223.078420769</v>
      </c>
      <c r="F20" s="0" t="n">
        <v>0</v>
      </c>
      <c r="G20" s="0" t="n">
        <v>0.120899815162701</v>
      </c>
      <c r="H20" s="0" t="n">
        <v>0</v>
      </c>
      <c r="I20" s="0" t="n">
        <v>3255299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4134240.24651614</v>
      </c>
      <c r="D21" s="0" t="n">
        <v>11630432.7583248</v>
      </c>
      <c r="E21" s="0" t="n">
        <v>834383.421070981</v>
      </c>
      <c r="F21" s="0" t="n">
        <v>0</v>
      </c>
      <c r="G21" s="0" t="n">
        <v>0.12066954239891</v>
      </c>
      <c r="H21" s="0" t="n">
        <v>0</v>
      </c>
      <c r="I21" s="0" t="n">
        <v>3166409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4650542.34558598</v>
      </c>
      <c r="D22" s="0" t="n">
        <v>12033667.6737193</v>
      </c>
      <c r="E22" s="0" t="n">
        <v>968021.790963913</v>
      </c>
      <c r="F22" s="0" t="n">
        <v>0</v>
      </c>
      <c r="G22" s="0" t="n">
        <v>0.126441402083187</v>
      </c>
      <c r="H22" s="0" t="n">
        <v>0</v>
      </c>
      <c r="I22" s="0" t="n">
        <v>3107983</v>
      </c>
    </row>
    <row r="23" customFormat="false" ht="12.8" hidden="false" customHeight="false" outlineLevel="0" collapsed="false">
      <c r="A23" s="0" t="n">
        <v>70</v>
      </c>
      <c r="B23" s="0" t="n">
        <v>678306.71866</v>
      </c>
      <c r="C23" s="0" t="n">
        <v>4230870.84851287</v>
      </c>
      <c r="D23" s="0" t="n">
        <v>9999818.53521699</v>
      </c>
      <c r="E23" s="0" t="n">
        <v>641994.376496828</v>
      </c>
      <c r="F23" s="0" t="n">
        <v>0.371061030406142</v>
      </c>
      <c r="G23" s="0" t="n">
        <v>0</v>
      </c>
      <c r="H23" s="0" t="n">
        <v>1143844</v>
      </c>
      <c r="I23" s="0" t="n">
        <v>3026224</v>
      </c>
    </row>
    <row r="24" customFormat="false" ht="12.8" hidden="false" customHeight="false" outlineLevel="0" collapsed="false">
      <c r="A24" s="0" t="n">
        <v>71</v>
      </c>
      <c r="B24" s="0" t="n">
        <v>887600.718573333</v>
      </c>
      <c r="C24" s="0" t="n">
        <v>4125187.38445274</v>
      </c>
      <c r="D24" s="0" t="n">
        <v>9973325.91680241</v>
      </c>
      <c r="E24" s="0" t="n">
        <v>636904.208584137</v>
      </c>
      <c r="F24" s="0" t="n">
        <v>0.351265810259257</v>
      </c>
      <c r="G24" s="0" t="n">
        <v>0</v>
      </c>
      <c r="H24" s="0" t="n">
        <v>1056920</v>
      </c>
      <c r="I24" s="0" t="n">
        <v>2955802</v>
      </c>
    </row>
    <row r="25" customFormat="false" ht="12.8" hidden="false" customHeight="false" outlineLevel="0" collapsed="false">
      <c r="A25" s="0" t="n">
        <v>72</v>
      </c>
      <c r="B25" s="0" t="n">
        <v>269059.92748</v>
      </c>
      <c r="C25" s="0" t="n">
        <v>3953591.14084452</v>
      </c>
      <c r="D25" s="0" t="n">
        <v>10038038.2336029</v>
      </c>
      <c r="E25" s="0" t="n">
        <v>614863.197161978</v>
      </c>
      <c r="F25" s="0" t="n">
        <v>0.342845082900945</v>
      </c>
      <c r="G25" s="0" t="n">
        <v>0</v>
      </c>
      <c r="H25" s="0" t="n">
        <v>996399</v>
      </c>
      <c r="I25" s="0" t="n">
        <v>2899546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3810948.92439442</v>
      </c>
      <c r="D26" s="0" t="n">
        <v>9927268.54937534</v>
      </c>
      <c r="E26" s="0" t="n">
        <v>759397.140268004</v>
      </c>
      <c r="F26" s="0" t="n">
        <v>0</v>
      </c>
      <c r="G26" s="0" t="n">
        <v>0.141832171535773</v>
      </c>
      <c r="H26" s="0" t="n">
        <v>0</v>
      </c>
      <c r="I26" s="0" t="n">
        <v>2828548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3804431.63461383</v>
      </c>
      <c r="D27" s="0" t="n">
        <v>9854495.94574372</v>
      </c>
      <c r="E27" s="0" t="n">
        <v>572518.637686791</v>
      </c>
      <c r="F27" s="0" t="n">
        <v>0</v>
      </c>
      <c r="G27" s="0" t="n">
        <v>0.135629153271469</v>
      </c>
      <c r="H27" s="0" t="n">
        <v>0</v>
      </c>
      <c r="I27" s="0" t="n">
        <v>2768772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3494630.72061528</v>
      </c>
      <c r="D28" s="0" t="n">
        <v>9777815.31486736</v>
      </c>
      <c r="E28" s="0" t="n">
        <v>508982.529001088</v>
      </c>
      <c r="F28" s="0" t="n">
        <v>0</v>
      </c>
      <c r="G28" s="0" t="n">
        <v>0.136465418706255</v>
      </c>
      <c r="H28" s="0" t="n">
        <v>0</v>
      </c>
      <c r="I28" s="0" t="n">
        <v>2727073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3891182.31188712</v>
      </c>
      <c r="D29" s="0" t="n">
        <v>9641406.36706079</v>
      </c>
      <c r="E29" s="0" t="n">
        <v>617707.537486726</v>
      </c>
      <c r="F29" s="0" t="n">
        <v>0</v>
      </c>
      <c r="G29" s="0" t="n">
        <v>0.134601346068466</v>
      </c>
      <c r="H29" s="0" t="n">
        <v>0</v>
      </c>
      <c r="I29" s="0" t="n">
        <v>2690699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3570916.06547846</v>
      </c>
      <c r="D30" s="0" t="n">
        <v>9452784.2088838</v>
      </c>
      <c r="E30" s="0" t="n">
        <v>682227.862110359</v>
      </c>
      <c r="F30" s="0" t="n">
        <v>0</v>
      </c>
      <c r="G30" s="0" t="n">
        <v>0.13912059010721</v>
      </c>
      <c r="H30" s="0" t="n">
        <v>0</v>
      </c>
      <c r="I30" s="0" t="n">
        <v>2617513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3955156.62613656</v>
      </c>
      <c r="D31" s="0" t="n">
        <v>9223460.38241043</v>
      </c>
      <c r="E31" s="0" t="n">
        <v>605533.934896253</v>
      </c>
      <c r="F31" s="0" t="n">
        <v>0</v>
      </c>
      <c r="G31" s="0" t="n">
        <v>0.142080738061</v>
      </c>
      <c r="H31" s="0" t="n">
        <v>0</v>
      </c>
      <c r="I31" s="0" t="n">
        <v>2545904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3680228.86969843</v>
      </c>
      <c r="D32" s="0" t="n">
        <v>8773037.94284903</v>
      </c>
      <c r="E32" s="0" t="n">
        <v>549290.932327267</v>
      </c>
      <c r="F32" s="0" t="n">
        <v>0</v>
      </c>
      <c r="G32" s="0" t="n">
        <v>0.146489817491218</v>
      </c>
      <c r="H32" s="0" t="n">
        <v>0</v>
      </c>
      <c r="I32" s="0" t="n">
        <v>2479319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3982455.94306135</v>
      </c>
      <c r="D33" s="0" t="n">
        <v>8580146.33942796</v>
      </c>
      <c r="E33" s="0" t="n">
        <v>609516.488583223</v>
      </c>
      <c r="F33" s="0" t="n">
        <v>0</v>
      </c>
      <c r="G33" s="0" t="n">
        <v>0.14598936772586</v>
      </c>
      <c r="H33" s="0" t="n">
        <v>0</v>
      </c>
      <c r="I33" s="0" t="n">
        <v>2438722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3716205.3197213</v>
      </c>
      <c r="D34" s="0" t="n">
        <v>8429147.77074007</v>
      </c>
      <c r="E34" s="0" t="n">
        <v>688892.153436623</v>
      </c>
      <c r="F34" s="0" t="n">
        <v>0</v>
      </c>
      <c r="G34" s="0" t="n">
        <v>0.143154009477255</v>
      </c>
      <c r="H34" s="0" t="n">
        <v>0</v>
      </c>
      <c r="I34" s="0" t="n">
        <v>2392575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3908701.26017919</v>
      </c>
      <c r="D35" s="0" t="n">
        <v>8150979.07117248</v>
      </c>
      <c r="E35" s="0" t="n">
        <v>584124.832767</v>
      </c>
      <c r="F35" s="0" t="n">
        <v>0</v>
      </c>
      <c r="G35" s="0" t="n">
        <v>0.148166619722828</v>
      </c>
      <c r="H35" s="0" t="n">
        <v>0</v>
      </c>
      <c r="I35" s="0" t="n">
        <v>2322240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3654515.12770259</v>
      </c>
      <c r="D36" s="0" t="n">
        <v>8040040.83995345</v>
      </c>
      <c r="E36" s="0" t="n">
        <v>528247.537830924</v>
      </c>
      <c r="F36" s="0" t="n">
        <v>0</v>
      </c>
      <c r="G36" s="0" t="n">
        <v>0.147793005011751</v>
      </c>
      <c r="H36" s="0" t="n">
        <v>0</v>
      </c>
      <c r="I36" s="0" t="n">
        <v>2275189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3866992.47602574</v>
      </c>
      <c r="D37" s="0" t="n">
        <v>7989117.13218738</v>
      </c>
      <c r="E37" s="0" t="n">
        <v>554514.232323891</v>
      </c>
      <c r="F37" s="0" t="n">
        <v>0</v>
      </c>
      <c r="G37" s="0" t="n">
        <v>0.153808647716858</v>
      </c>
      <c r="H37" s="0" t="n">
        <v>0</v>
      </c>
      <c r="I37" s="0" t="n">
        <v>2243113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3616338.28461779</v>
      </c>
      <c r="D38" s="0" t="n">
        <v>8014789.5428909</v>
      </c>
      <c r="E38" s="0" t="n">
        <v>615387.281114905</v>
      </c>
      <c r="F38" s="0" t="n">
        <v>0</v>
      </c>
      <c r="G38" s="0" t="n">
        <v>0.151960939478349</v>
      </c>
      <c r="H38" s="0" t="n">
        <v>0</v>
      </c>
      <c r="I38" s="0" t="n">
        <v>2181290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3783153.41538353</v>
      </c>
      <c r="D39" s="0" t="n">
        <v>7678265.04473007</v>
      </c>
      <c r="E39" s="0" t="n">
        <v>523641.549355446</v>
      </c>
      <c r="F39" s="0" t="n">
        <v>0</v>
      </c>
      <c r="G39" s="0" t="n">
        <v>0.155618816138163</v>
      </c>
      <c r="H39" s="0" t="n">
        <v>0</v>
      </c>
      <c r="I39" s="0" t="n">
        <v>2115505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3547465.85055333</v>
      </c>
      <c r="D40" s="0" t="n">
        <v>7552902.22771151</v>
      </c>
      <c r="E40" s="0" t="n">
        <v>492174.076672609</v>
      </c>
      <c r="F40" s="0" t="n">
        <v>0</v>
      </c>
      <c r="G40" s="0" t="n">
        <v>0.150881043389581</v>
      </c>
      <c r="H40" s="0" t="n">
        <v>0</v>
      </c>
      <c r="I40" s="0" t="n">
        <v>2084968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3651142.70582004</v>
      </c>
      <c r="D41" s="0" t="n">
        <v>7560532.4845179</v>
      </c>
      <c r="E41" s="0" t="n">
        <v>529078.189268666</v>
      </c>
      <c r="F41" s="0" t="n">
        <v>0</v>
      </c>
      <c r="G41" s="0" t="n">
        <v>0.148332874996785</v>
      </c>
      <c r="H41" s="0" t="n">
        <v>0</v>
      </c>
      <c r="I41" s="0" t="n">
        <v>2033528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3471006.8009505</v>
      </c>
      <c r="D42" s="0" t="n">
        <v>7250154.90574044</v>
      </c>
      <c r="E42" s="0" t="n">
        <v>610611.070488695</v>
      </c>
      <c r="F42" s="0" t="n">
        <v>0</v>
      </c>
      <c r="G42" s="0" t="n">
        <v>0.146618852769339</v>
      </c>
      <c r="H42" s="0" t="n">
        <v>0</v>
      </c>
      <c r="I42" s="0" t="n">
        <v>1976964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3598907.73750379</v>
      </c>
      <c r="D43" s="0" t="n">
        <v>7286081.53314009</v>
      </c>
      <c r="E43" s="0" t="n">
        <v>501890.862279036</v>
      </c>
      <c r="F43" s="0" t="n">
        <v>0</v>
      </c>
      <c r="G43" s="0" t="n">
        <v>0.147513137230283</v>
      </c>
      <c r="H43" s="0" t="n">
        <v>0</v>
      </c>
      <c r="I43" s="0" t="n">
        <v>1946947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3395206.14839716</v>
      </c>
      <c r="D44" s="0" t="n">
        <v>7167189.23656326</v>
      </c>
      <c r="E44" s="0" t="n">
        <v>442554.949341107</v>
      </c>
      <c r="F44" s="0" t="n">
        <v>0</v>
      </c>
      <c r="G44" s="0" t="n">
        <v>0.14974119481337</v>
      </c>
      <c r="H44" s="0" t="n">
        <v>0</v>
      </c>
      <c r="I44" s="0" t="n">
        <v>1916899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3483360.33031573</v>
      </c>
      <c r="D45" s="0" t="n">
        <v>6905698.41460612</v>
      </c>
      <c r="E45" s="0" t="n">
        <v>462684.665362458</v>
      </c>
      <c r="F45" s="0" t="n">
        <v>0</v>
      </c>
      <c r="G45" s="0" t="n">
        <v>0.150255650327046</v>
      </c>
      <c r="H45" s="0" t="n">
        <v>0</v>
      </c>
      <c r="I45" s="0" t="n">
        <v>1888635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3316637.92700235</v>
      </c>
      <c r="D46" s="0" t="n">
        <v>6770267.49073003</v>
      </c>
      <c r="E46" s="0" t="n">
        <v>554620.117041179</v>
      </c>
      <c r="F46" s="0" t="n">
        <v>0</v>
      </c>
      <c r="G46" s="0" t="n">
        <v>0.145575954375939</v>
      </c>
      <c r="H46" s="0" t="n">
        <v>0</v>
      </c>
      <c r="I46" s="0" t="n">
        <v>1855860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3431046.65316368</v>
      </c>
      <c r="D47" s="0" t="n">
        <v>6504870.27653268</v>
      </c>
      <c r="E47" s="0" t="n">
        <v>470025.62379117</v>
      </c>
      <c r="F47" s="0" t="n">
        <v>0</v>
      </c>
      <c r="G47" s="0" t="n">
        <v>0.151400034123606</v>
      </c>
      <c r="H47" s="0" t="n">
        <v>0</v>
      </c>
      <c r="I47" s="0" t="n">
        <v>1791669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3281905.78666501</v>
      </c>
      <c r="D48" s="0" t="n">
        <v>6251931.35899105</v>
      </c>
      <c r="E48" s="0" t="n">
        <v>434671.479241168</v>
      </c>
      <c r="F48" s="0" t="n">
        <v>0</v>
      </c>
      <c r="G48" s="0" t="n">
        <v>0.154126243760014</v>
      </c>
      <c r="H48" s="0" t="n">
        <v>0</v>
      </c>
      <c r="I48" s="0" t="n">
        <v>1748728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3394634.46864975</v>
      </c>
      <c r="D49" s="0" t="n">
        <v>6107089.24840897</v>
      </c>
      <c r="E49" s="0" t="n">
        <v>430758.962935228</v>
      </c>
      <c r="F49" s="0" t="n">
        <v>0</v>
      </c>
      <c r="G49" s="0" t="n">
        <v>0.159624100698787</v>
      </c>
      <c r="H49" s="0" t="n">
        <v>0</v>
      </c>
      <c r="I49" s="0" t="n">
        <v>1730208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3259139.78647149</v>
      </c>
      <c r="D50" s="0" t="n">
        <v>5953476.43920383</v>
      </c>
      <c r="E50" s="0" t="n">
        <v>521146.886713115</v>
      </c>
      <c r="F50" s="0" t="n">
        <v>0</v>
      </c>
      <c r="G50" s="0" t="n">
        <v>0.151246644304159</v>
      </c>
      <c r="H50" s="0" t="n">
        <v>0</v>
      </c>
      <c r="I50" s="0" t="n">
        <v>1687733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3323096.86653665</v>
      </c>
      <c r="D51" s="0" t="n">
        <v>5746809.53150787</v>
      </c>
      <c r="E51" s="0" t="n">
        <v>420985.510146316</v>
      </c>
      <c r="F51" s="0" t="n">
        <v>0</v>
      </c>
      <c r="G51" s="0" t="n">
        <v>0.151708272952464</v>
      </c>
      <c r="H51" s="0" t="n">
        <v>0</v>
      </c>
      <c r="I51" s="0" t="n">
        <v>1661398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3231457.37893684</v>
      </c>
      <c r="D52" s="0" t="n">
        <v>5778753.99745639</v>
      </c>
      <c r="E52" s="0" t="n">
        <v>388917.661328187</v>
      </c>
      <c r="F52" s="0" t="n">
        <v>0</v>
      </c>
      <c r="G52" s="0" t="n">
        <v>0.144711082259943</v>
      </c>
      <c r="H52" s="0" t="n">
        <v>0</v>
      </c>
      <c r="I52" s="0" t="n">
        <v>1633832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3275163.46117306</v>
      </c>
      <c r="D53" s="0" t="n">
        <v>5558887.97213595</v>
      </c>
      <c r="E53" s="0" t="n">
        <v>379211.696527074</v>
      </c>
      <c r="F53" s="0" t="n">
        <v>0</v>
      </c>
      <c r="G53" s="0" t="n">
        <v>0.139893296596947</v>
      </c>
      <c r="H53" s="0" t="n">
        <v>0</v>
      </c>
      <c r="I53" s="0" t="n">
        <v>1598390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3156929.92207739</v>
      </c>
      <c r="D54" s="0" t="n">
        <v>5530444.66719075</v>
      </c>
      <c r="E54" s="0" t="n">
        <v>457634.090954887</v>
      </c>
      <c r="F54" s="0" t="n">
        <v>0</v>
      </c>
      <c r="G54" s="0" t="n">
        <v>0.139537213011721</v>
      </c>
      <c r="H54" s="0" t="n">
        <v>0</v>
      </c>
      <c r="I54" s="0" t="n">
        <v>1574722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3191496.21588834</v>
      </c>
      <c r="D55" s="0" t="n">
        <v>5588902.57666266</v>
      </c>
      <c r="E55" s="0" t="n">
        <v>354467.456507858</v>
      </c>
      <c r="F55" s="0" t="n">
        <v>0</v>
      </c>
      <c r="G55" s="0" t="n">
        <v>0.13049887875978</v>
      </c>
      <c r="H55" s="0" t="n">
        <v>0</v>
      </c>
      <c r="I55" s="0" t="n">
        <v>1551435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3093324.1185976</v>
      </c>
      <c r="D56" s="0" t="n">
        <v>5401546.80269262</v>
      </c>
      <c r="E56" s="0" t="n">
        <v>339687.80387402</v>
      </c>
      <c r="F56" s="0" t="n">
        <v>0</v>
      </c>
      <c r="G56" s="0" t="n">
        <v>0.129120401372515</v>
      </c>
      <c r="H56" s="0" t="n">
        <v>0</v>
      </c>
      <c r="I56" s="0" t="n">
        <v>1529050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3135462.44546195</v>
      </c>
      <c r="D57" s="0" t="n">
        <v>5358210.52806664</v>
      </c>
      <c r="E57" s="0" t="n">
        <v>335939.670576013</v>
      </c>
      <c r="F57" s="0" t="n">
        <v>0</v>
      </c>
      <c r="G57" s="0" t="n">
        <v>0.125584749611158</v>
      </c>
      <c r="H57" s="0" t="n">
        <v>0</v>
      </c>
      <c r="I57" s="0" t="n">
        <v>1501782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3076990.25269403</v>
      </c>
      <c r="D58" s="0" t="n">
        <v>5138288.62573265</v>
      </c>
      <c r="E58" s="0" t="n">
        <v>354211.912104073</v>
      </c>
      <c r="F58" s="0" t="n">
        <v>0</v>
      </c>
      <c r="G58" s="0" t="n">
        <v>0.133037415366005</v>
      </c>
      <c r="H58" s="0" t="n">
        <v>0</v>
      </c>
      <c r="I58" s="0" t="n">
        <v>1476883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3051350.02592594</v>
      </c>
      <c r="D59" s="0" t="n">
        <v>4870232.10336128</v>
      </c>
      <c r="E59" s="0" t="n">
        <v>260520.696610246</v>
      </c>
      <c r="F59" s="0" t="n">
        <v>0</v>
      </c>
      <c r="G59" s="0" t="n">
        <v>0.133097780739028</v>
      </c>
      <c r="H59" s="0" t="n">
        <v>0</v>
      </c>
      <c r="I59" s="0" t="n">
        <v>1429999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2972430.5453054</v>
      </c>
      <c r="D60" s="0" t="n">
        <v>4664818.47254161</v>
      </c>
      <c r="E60" s="0" t="n">
        <v>252734.446745348</v>
      </c>
      <c r="F60" s="0" t="n">
        <v>0</v>
      </c>
      <c r="G60" s="0" t="n">
        <v>0.126753927254672</v>
      </c>
      <c r="H60" s="0" t="n">
        <v>0</v>
      </c>
      <c r="I60" s="0" t="n">
        <v>1406930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2976281.32197506</v>
      </c>
      <c r="D61" s="0" t="n">
        <v>4673983.06816008</v>
      </c>
      <c r="E61" s="0" t="n">
        <v>248473.365987134</v>
      </c>
      <c r="F61" s="0" t="n">
        <v>0</v>
      </c>
      <c r="G61" s="0" t="n">
        <v>0.124739045288165</v>
      </c>
      <c r="H61" s="0" t="n">
        <v>0</v>
      </c>
      <c r="I61" s="0" t="n">
        <v>1390632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2914091.43691822</v>
      </c>
      <c r="D62" s="0" t="n">
        <v>4661093.852316</v>
      </c>
      <c r="E62" s="0" t="n">
        <v>296621.134761819</v>
      </c>
      <c r="F62" s="0" t="n">
        <v>0</v>
      </c>
      <c r="G62" s="0" t="n">
        <v>0.117425341314075</v>
      </c>
      <c r="H62" s="0" t="n">
        <v>0</v>
      </c>
      <c r="I62" s="0" t="n">
        <v>1382355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2909718.93710356</v>
      </c>
      <c r="D63" s="0" t="n">
        <v>4441146.21657088</v>
      </c>
      <c r="E63" s="0" t="n">
        <v>227466.417520994</v>
      </c>
      <c r="F63" s="0" t="n">
        <v>0</v>
      </c>
      <c r="G63" s="0" t="n">
        <v>0.116332864404108</v>
      </c>
      <c r="H63" s="0" t="n">
        <v>0</v>
      </c>
      <c r="I63" s="0" t="n">
        <v>1365162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2838309.45389235</v>
      </c>
      <c r="D64" s="0" t="n">
        <v>4400145.53894426</v>
      </c>
      <c r="E64" s="0" t="n">
        <v>187020.095781378</v>
      </c>
      <c r="F64" s="0" t="n">
        <v>0</v>
      </c>
      <c r="G64" s="0" t="n">
        <v>0.108414514359661</v>
      </c>
      <c r="H64" s="0" t="n">
        <v>0</v>
      </c>
      <c r="I64" s="0" t="n">
        <v>1343422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2835126.39530055</v>
      </c>
      <c r="D65" s="0" t="n">
        <v>4341817.92283609</v>
      </c>
      <c r="E65" s="0" t="n">
        <v>202968.946989545</v>
      </c>
      <c r="F65" s="0" t="n">
        <v>0</v>
      </c>
      <c r="G65" s="0" t="n">
        <v>0.105656077739653</v>
      </c>
      <c r="H65" s="0" t="n">
        <v>0</v>
      </c>
      <c r="I65" s="0" t="n">
        <v>1321617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2734700.62301554</v>
      </c>
      <c r="D66" s="0" t="n">
        <v>4241176.65985281</v>
      </c>
      <c r="E66" s="0" t="n">
        <v>240831.830438327</v>
      </c>
      <c r="F66" s="0" t="n">
        <v>0</v>
      </c>
      <c r="G66" s="0" t="n">
        <v>0.0976333750181309</v>
      </c>
      <c r="H66" s="0" t="n">
        <v>0</v>
      </c>
      <c r="I66" s="0" t="n">
        <v>1307169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2712395.88902653</v>
      </c>
      <c r="D67" s="0" t="n">
        <v>4194219.15246729</v>
      </c>
      <c r="E67" s="0" t="n">
        <v>176618.508802651</v>
      </c>
      <c r="F67" s="0" t="n">
        <v>0</v>
      </c>
      <c r="G67" s="0" t="n">
        <v>0.0964222552562352</v>
      </c>
      <c r="H67" s="0" t="n">
        <v>0</v>
      </c>
      <c r="I67" s="0" t="n">
        <v>1283990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2620170.11593681</v>
      </c>
      <c r="D68" s="0" t="n">
        <v>4121161.708168</v>
      </c>
      <c r="E68" s="0" t="n">
        <v>143204.43626767</v>
      </c>
      <c r="F68" s="0" t="n">
        <v>0</v>
      </c>
      <c r="G68" s="0" t="n">
        <v>0.0986370553156488</v>
      </c>
      <c r="H68" s="0" t="n">
        <v>0</v>
      </c>
      <c r="I68" s="0" t="n">
        <v>1287256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2626392.33803269</v>
      </c>
      <c r="D69" s="0" t="n">
        <v>4105516.90106628</v>
      </c>
      <c r="E69" s="0" t="n">
        <v>160004.084742164</v>
      </c>
      <c r="F69" s="0" t="n">
        <v>0</v>
      </c>
      <c r="G69" s="0" t="n">
        <v>0.079710048147233</v>
      </c>
      <c r="H69" s="0" t="n">
        <v>0</v>
      </c>
      <c r="I69" s="0" t="n">
        <v>1285167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2559594.19417489</v>
      </c>
      <c r="D70" s="0" t="n">
        <v>4020397.59980825</v>
      </c>
      <c r="E70" s="0" t="n">
        <v>168884.803434911</v>
      </c>
      <c r="F70" s="0" t="n">
        <v>0</v>
      </c>
      <c r="G70" s="0" t="n">
        <v>0.0848042545000988</v>
      </c>
      <c r="H70" s="0" t="n">
        <v>0</v>
      </c>
      <c r="I70" s="0" t="n">
        <v>1278025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2535360.6696312</v>
      </c>
      <c r="D71" s="0" t="n">
        <v>3871335.49142272</v>
      </c>
      <c r="E71" s="0" t="n">
        <v>118936.254892202</v>
      </c>
      <c r="F71" s="0" t="n">
        <v>0</v>
      </c>
      <c r="G71" s="0" t="n">
        <v>0.0867234619436728</v>
      </c>
      <c r="H71" s="0" t="n">
        <v>0</v>
      </c>
      <c r="I71" s="0" t="n">
        <v>1268009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2474965.31715498</v>
      </c>
      <c r="D72" s="0" t="n">
        <v>3848417.95847906</v>
      </c>
      <c r="E72" s="0" t="n">
        <v>99977.3795111821</v>
      </c>
      <c r="F72" s="0" t="n">
        <v>0</v>
      </c>
      <c r="G72" s="0" t="n">
        <v>0.0789866241693841</v>
      </c>
      <c r="H72" s="0" t="n">
        <v>0</v>
      </c>
      <c r="I72" s="0" t="n">
        <v>1244292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2441637.68463718</v>
      </c>
      <c r="D73" s="0" t="n">
        <v>3786938.8734793</v>
      </c>
      <c r="E73" s="0" t="n">
        <v>103226.289166695</v>
      </c>
      <c r="F73" s="0" t="n">
        <v>0</v>
      </c>
      <c r="G73" s="0" t="n">
        <v>0.0783195006628249</v>
      </c>
      <c r="H73" s="0" t="n">
        <v>0</v>
      </c>
      <c r="I73" s="0" t="n">
        <v>1230512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2361444.75967782</v>
      </c>
      <c r="D74" s="0" t="n">
        <v>3724540.0438266</v>
      </c>
      <c r="E74" s="0" t="n">
        <v>104138.194280247</v>
      </c>
      <c r="F74" s="0" t="n">
        <v>0</v>
      </c>
      <c r="G74" s="0" t="n">
        <v>0.0740886068904102</v>
      </c>
      <c r="H74" s="0" t="n">
        <v>0</v>
      </c>
      <c r="I74" s="0" t="n">
        <v>1192834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2350615.16540892</v>
      </c>
      <c r="D75" s="0" t="n">
        <v>3764459.40359337</v>
      </c>
      <c r="E75" s="0" t="n">
        <v>77655.4989239876</v>
      </c>
      <c r="F75" s="0" t="n">
        <v>0</v>
      </c>
      <c r="G75" s="0" t="n">
        <v>0.06767507183065</v>
      </c>
      <c r="H75" s="0" t="n">
        <v>0</v>
      </c>
      <c r="I75" s="0" t="n">
        <v>1157984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2294318.6878601</v>
      </c>
      <c r="D76" s="0" t="n">
        <v>3664243.65142087</v>
      </c>
      <c r="E76" s="0" t="n">
        <v>68095.7489830489</v>
      </c>
      <c r="F76" s="0" t="n">
        <v>0</v>
      </c>
      <c r="G76" s="0" t="n">
        <v>0.0592746117974358</v>
      </c>
      <c r="H76" s="0" t="n">
        <v>0</v>
      </c>
      <c r="I76" s="0" t="n">
        <v>1135694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2269798.05449908</v>
      </c>
      <c r="D77" s="0" t="n">
        <v>3535176.34952268</v>
      </c>
      <c r="E77" s="0" t="n">
        <v>72563.9466610949</v>
      </c>
      <c r="F77" s="0" t="n">
        <v>0</v>
      </c>
      <c r="G77" s="0" t="n">
        <v>0.0622783492853384</v>
      </c>
      <c r="H77" s="0" t="n">
        <v>0</v>
      </c>
      <c r="I77" s="0" t="n">
        <v>1114801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2226710.08583017</v>
      </c>
      <c r="D78" s="0" t="n">
        <v>3487581.06225211</v>
      </c>
      <c r="E78" s="0" t="n">
        <v>93450.9638321572</v>
      </c>
      <c r="F78" s="0" t="n">
        <v>0</v>
      </c>
      <c r="G78" s="0" t="n">
        <v>0.054510147995562</v>
      </c>
      <c r="H78" s="0" t="n">
        <v>0</v>
      </c>
      <c r="I78" s="0" t="n">
        <v>1083680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2225255.85267161</v>
      </c>
      <c r="D79" s="0" t="n">
        <v>3341172.33872526</v>
      </c>
      <c r="E79" s="0" t="n">
        <v>76563.6911924403</v>
      </c>
      <c r="F79" s="0" t="n">
        <v>0</v>
      </c>
      <c r="G79" s="0" t="n">
        <v>0.0469976841809394</v>
      </c>
      <c r="H79" s="0" t="n">
        <v>0</v>
      </c>
      <c r="I79" s="0" t="n">
        <v>1045066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2129546.73214959</v>
      </c>
      <c r="D80" s="0" t="n">
        <v>3367830.76654969</v>
      </c>
      <c r="E80" s="0" t="n">
        <v>69110.2199638746</v>
      </c>
      <c r="F80" s="0" t="n">
        <v>0</v>
      </c>
      <c r="G80" s="0" t="n">
        <v>0.0381270543841954</v>
      </c>
      <c r="H80" s="0" t="n">
        <v>0</v>
      </c>
      <c r="I80" s="0" t="n">
        <v>999390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2124396.28372949</v>
      </c>
      <c r="D81" s="0" t="n">
        <v>3333629.57791505</v>
      </c>
      <c r="E81" s="0" t="n">
        <v>73213.840572734</v>
      </c>
      <c r="F81" s="0" t="n">
        <v>0</v>
      </c>
      <c r="G81" s="0" t="n">
        <v>0.0435149724721364</v>
      </c>
      <c r="H81" s="0" t="n">
        <v>0</v>
      </c>
      <c r="I81" s="0" t="n">
        <v>965229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2081191.14231108</v>
      </c>
      <c r="D82" s="0" t="n">
        <v>3204291.55642585</v>
      </c>
      <c r="E82" s="0" t="n">
        <v>85394.1362392358</v>
      </c>
      <c r="F82" s="0" t="n">
        <v>0</v>
      </c>
      <c r="G82" s="0" t="n">
        <v>0.0424210804370677</v>
      </c>
      <c r="H82" s="0" t="n">
        <v>0</v>
      </c>
      <c r="I82" s="0" t="n">
        <v>936950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2077147.78701692</v>
      </c>
      <c r="D83" s="0" t="n">
        <v>3215439.09190456</v>
      </c>
      <c r="E83" s="0" t="n">
        <v>59291.6294211093</v>
      </c>
      <c r="F83" s="0" t="n">
        <v>0</v>
      </c>
      <c r="G83" s="0" t="n">
        <v>0.041981796486695</v>
      </c>
      <c r="H83" s="0" t="n">
        <v>0</v>
      </c>
      <c r="I83" s="0" t="n">
        <v>913057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2012778.93082263</v>
      </c>
      <c r="D84" s="0" t="n">
        <v>2953306.4393948</v>
      </c>
      <c r="E84" s="0" t="n">
        <v>53149.0452093227</v>
      </c>
      <c r="F84" s="0" t="n">
        <v>0</v>
      </c>
      <c r="G84" s="0" t="n">
        <v>0.0413462568955563</v>
      </c>
      <c r="H84" s="0" t="n">
        <v>0</v>
      </c>
      <c r="I84" s="0" t="n">
        <v>867620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2021038.11906524</v>
      </c>
      <c r="D85" s="0" t="n">
        <v>2954219.59559724</v>
      </c>
      <c r="E85" s="0" t="n">
        <v>61537.0444267511</v>
      </c>
      <c r="F85" s="0" t="n">
        <v>0</v>
      </c>
      <c r="G85" s="0" t="n">
        <v>0.0350387804665881</v>
      </c>
      <c r="H85" s="0" t="n">
        <v>0</v>
      </c>
      <c r="I85" s="0" t="n">
        <v>850588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1967561.27207691</v>
      </c>
      <c r="D86" s="0" t="n">
        <v>2906009.96570664</v>
      </c>
      <c r="E86" s="0" t="n">
        <v>69046.2332282039</v>
      </c>
      <c r="F86" s="0" t="n">
        <v>0</v>
      </c>
      <c r="G86" s="0" t="n">
        <v>0.0297687462920904</v>
      </c>
      <c r="H86" s="0" t="n">
        <v>0</v>
      </c>
      <c r="I86" s="0" t="n">
        <v>824311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1976819.01828929</v>
      </c>
      <c r="D87" s="0" t="n">
        <v>2782685.80387684</v>
      </c>
      <c r="E87" s="0" t="n">
        <v>59181.7274024428</v>
      </c>
      <c r="F87" s="0" t="n">
        <v>0</v>
      </c>
      <c r="G87" s="0" t="n">
        <v>0.0332297494805338</v>
      </c>
      <c r="H87" s="0" t="n">
        <v>0</v>
      </c>
      <c r="I87" s="0" t="n">
        <v>786472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1918312.96274474</v>
      </c>
      <c r="D88" s="0" t="n">
        <v>2725964.62821883</v>
      </c>
      <c r="E88" s="0" t="n">
        <v>56537.6226617604</v>
      </c>
      <c r="F88" s="0" t="n">
        <v>0</v>
      </c>
      <c r="G88" s="0" t="n">
        <v>0.0328193113023593</v>
      </c>
      <c r="H88" s="0" t="n">
        <v>0</v>
      </c>
      <c r="I88" s="0" t="n">
        <v>749925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1896817.69277294</v>
      </c>
      <c r="D89" s="0" t="n">
        <v>2643211.83633485</v>
      </c>
      <c r="E89" s="0" t="n">
        <v>56490.84275739</v>
      </c>
      <c r="F89" s="0" t="n">
        <v>0</v>
      </c>
      <c r="G89" s="0" t="n">
        <v>0.0226665741054857</v>
      </c>
      <c r="H89" s="0" t="n">
        <v>0</v>
      </c>
      <c r="I89" s="0" t="n">
        <v>729393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1833643.64725093</v>
      </c>
      <c r="D90" s="0" t="n">
        <v>2607447.1487988</v>
      </c>
      <c r="E90" s="0" t="n">
        <v>55881.2429441157</v>
      </c>
      <c r="F90" s="0" t="n">
        <v>0</v>
      </c>
      <c r="G90" s="0" t="n">
        <v>0.0231737778594155</v>
      </c>
      <c r="H90" s="0" t="n">
        <v>0</v>
      </c>
      <c r="I90" s="0" t="n">
        <v>711888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1846216.33188213</v>
      </c>
      <c r="D91" s="0" t="n">
        <v>2551983.26910132</v>
      </c>
      <c r="E91" s="0" t="n">
        <v>50626.4904078147</v>
      </c>
      <c r="F91" s="0" t="n">
        <v>0</v>
      </c>
      <c r="G91" s="0" t="n">
        <v>0.0245557674656348</v>
      </c>
      <c r="H91" s="0" t="n">
        <v>0</v>
      </c>
      <c r="I91" s="0" t="n">
        <v>693321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1776686.03751363</v>
      </c>
      <c r="D92" s="0" t="n">
        <v>2473510.50583601</v>
      </c>
      <c r="E92" s="0" t="n">
        <v>49319.4060449343</v>
      </c>
      <c r="F92" s="0" t="n">
        <v>0</v>
      </c>
      <c r="G92" s="0" t="n">
        <v>0.0217142390369007</v>
      </c>
      <c r="H92" s="0" t="n">
        <v>0</v>
      </c>
      <c r="I92" s="0" t="n">
        <v>676014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1775283.54408172</v>
      </c>
      <c r="D93" s="0" t="n">
        <v>2409648.24500351</v>
      </c>
      <c r="E93" s="0" t="n">
        <v>52733.7292750553</v>
      </c>
      <c r="F93" s="0" t="n">
        <v>0</v>
      </c>
      <c r="G93" s="0" t="n">
        <v>0.0203081678368632</v>
      </c>
      <c r="H93" s="0" t="n">
        <v>0</v>
      </c>
      <c r="I93" s="0" t="n">
        <v>652088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1719735.22439476</v>
      </c>
      <c r="D94" s="0" t="n">
        <v>2253601.55503656</v>
      </c>
      <c r="E94" s="0" t="n">
        <v>51418.5132503996</v>
      </c>
      <c r="F94" s="0" t="n">
        <v>0</v>
      </c>
      <c r="G94" s="0" t="n">
        <v>0.025940683566624</v>
      </c>
      <c r="H94" s="0" t="n">
        <v>0</v>
      </c>
      <c r="I94" s="0" t="n">
        <v>611474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1732946.48388979</v>
      </c>
      <c r="D95" s="0" t="n">
        <v>2229735.03435333</v>
      </c>
      <c r="E95" s="0" t="n">
        <v>41741.5065557887</v>
      </c>
      <c r="F95" s="0" t="n">
        <v>0</v>
      </c>
      <c r="G95" s="0" t="n">
        <v>0.024022096556843</v>
      </c>
      <c r="H95" s="0" t="n">
        <v>0</v>
      </c>
      <c r="I95" s="0" t="n">
        <v>589226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1699399.06147723</v>
      </c>
      <c r="D96" s="0" t="n">
        <v>2148763.35983197</v>
      </c>
      <c r="E96" s="0" t="n">
        <v>45782.5806848503</v>
      </c>
      <c r="F96" s="0" t="n">
        <v>0</v>
      </c>
      <c r="G96" s="0" t="n">
        <v>0.0255449253799418</v>
      </c>
      <c r="H96" s="0" t="n">
        <v>0</v>
      </c>
      <c r="I96" s="0" t="n">
        <v>568417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1671179.9233371</v>
      </c>
      <c r="D97" s="0" t="n">
        <v>2119360.00141796</v>
      </c>
      <c r="E97" s="0" t="n">
        <v>41945.1313877331</v>
      </c>
      <c r="F97" s="0" t="n">
        <v>0</v>
      </c>
      <c r="G97" s="0" t="n">
        <v>0.0231706959037811</v>
      </c>
      <c r="H97" s="0" t="n">
        <v>0</v>
      </c>
      <c r="I97" s="0" t="n">
        <v>539148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1636756.22059545</v>
      </c>
      <c r="D98" s="0" t="n">
        <v>2059289.24078995</v>
      </c>
      <c r="E98" s="0" t="n">
        <v>37894.5300553821</v>
      </c>
      <c r="F98" s="0" t="n">
        <v>0</v>
      </c>
      <c r="G98" s="0" t="n">
        <v>0.0227788905557278</v>
      </c>
      <c r="H98" s="0" t="n">
        <v>0</v>
      </c>
      <c r="I98" s="0" t="n">
        <v>523201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1635405.0157418</v>
      </c>
      <c r="D99" s="0" t="n">
        <v>1946556.50402368</v>
      </c>
      <c r="E99" s="0" t="n">
        <v>40513.1887596236</v>
      </c>
      <c r="F99" s="0" t="n">
        <v>0</v>
      </c>
      <c r="G99" s="0" t="n">
        <v>0.0330710238703338</v>
      </c>
      <c r="H99" s="0" t="n">
        <v>0</v>
      </c>
      <c r="I99" s="0" t="n">
        <v>500106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1598022.4470809</v>
      </c>
      <c r="D100" s="0" t="n">
        <v>1940642.92915859</v>
      </c>
      <c r="E100" s="0" t="n">
        <v>38415.5042706729</v>
      </c>
      <c r="F100" s="0" t="n">
        <v>0</v>
      </c>
      <c r="G100" s="0" t="n">
        <v>0.0175033036736851</v>
      </c>
      <c r="H100" s="0" t="n">
        <v>0</v>
      </c>
      <c r="I100" s="0" t="n">
        <v>484593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1593935.38537795</v>
      </c>
      <c r="D101" s="0" t="n">
        <v>1891619.52985206</v>
      </c>
      <c r="E101" s="0" t="n">
        <v>39857.8287041848</v>
      </c>
      <c r="F101" s="0" t="n">
        <v>0</v>
      </c>
      <c r="G101" s="0" t="n">
        <v>0.0251407397633813</v>
      </c>
      <c r="H101" s="0" t="n">
        <v>0</v>
      </c>
      <c r="I101" s="0" t="n">
        <v>447557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1535605.45114355</v>
      </c>
      <c r="D102" s="0" t="n">
        <v>1829400.69341729</v>
      </c>
      <c r="E102" s="0" t="n">
        <v>45826.9443862114</v>
      </c>
      <c r="F102" s="0" t="n">
        <v>0</v>
      </c>
      <c r="G102" s="0" t="n">
        <v>0.0235975150958306</v>
      </c>
      <c r="H102" s="0" t="n">
        <v>0</v>
      </c>
      <c r="I102" s="0" t="n">
        <v>430510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1527901.00224803</v>
      </c>
      <c r="D103" s="0" t="n">
        <v>1716949.49409848</v>
      </c>
      <c r="E103" s="0" t="n">
        <v>36184.0649141896</v>
      </c>
      <c r="F103" s="0" t="n">
        <v>0</v>
      </c>
      <c r="G103" s="0" t="n">
        <v>0.0247166120983672</v>
      </c>
      <c r="H103" s="0" t="n">
        <v>0</v>
      </c>
      <c r="I103" s="0" t="n">
        <v>412806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1491888.06873449</v>
      </c>
      <c r="D104" s="0" t="n">
        <v>1769384.26401303</v>
      </c>
      <c r="E104" s="0" t="n">
        <v>36322.3060352199</v>
      </c>
      <c r="F104" s="0" t="n">
        <v>0</v>
      </c>
      <c r="G104" s="0" t="n">
        <v>0.0140992905541326</v>
      </c>
      <c r="H104" s="0" t="n">
        <v>0</v>
      </c>
      <c r="I104" s="0" t="n">
        <v>401753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1499859.99226478</v>
      </c>
      <c r="D105" s="0" t="n">
        <v>1688887.98193857</v>
      </c>
      <c r="E105" s="0" t="n">
        <v>36093.7844890209</v>
      </c>
      <c r="F105" s="0" t="n">
        <v>0</v>
      </c>
      <c r="G105" s="0" t="n">
        <v>0.022489383457913</v>
      </c>
      <c r="H105" s="0" t="n">
        <v>0</v>
      </c>
      <c r="I105" s="0" t="n">
        <v>392453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273</v>
      </c>
      <c r="C1" s="0" t="s">
        <v>274</v>
      </c>
      <c r="D1" s="0" t="s">
        <v>275</v>
      </c>
      <c r="E1" s="0" t="s">
        <v>276</v>
      </c>
      <c r="F1" s="0" t="s">
        <v>277</v>
      </c>
      <c r="G1" s="0" t="s">
        <v>278</v>
      </c>
      <c r="H1" s="0" t="s">
        <v>279</v>
      </c>
      <c r="I1" s="0" t="s">
        <v>280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8820140.49475712</v>
      </c>
      <c r="D2" s="0" t="n">
        <v>26651110.5968625</v>
      </c>
      <c r="E2" s="0" t="n">
        <v>1420955.99970397</v>
      </c>
      <c r="F2" s="0" t="n">
        <v>0</v>
      </c>
      <c r="G2" s="0" t="n">
        <v>0.0982839545818987</v>
      </c>
      <c r="H2" s="0" t="n">
        <v>0</v>
      </c>
      <c r="I2" s="0" t="n">
        <v>6999859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9081650.06629876</v>
      </c>
      <c r="D3" s="0" t="n">
        <v>25383436.7211232</v>
      </c>
      <c r="E3" s="0" t="n">
        <v>1055248.18234551</v>
      </c>
      <c r="F3" s="0" t="n">
        <v>0</v>
      </c>
      <c r="G3" s="0" t="n">
        <v>0.0837129083817161</v>
      </c>
      <c r="H3" s="0" t="n">
        <v>0</v>
      </c>
      <c r="I3" s="0" t="n">
        <v>5939003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8049581.11509931</v>
      </c>
      <c r="D4" s="0" t="n">
        <v>24356082.2410016</v>
      </c>
      <c r="E4" s="0" t="n">
        <v>1158000.24652439</v>
      </c>
      <c r="F4" s="0" t="n">
        <v>0</v>
      </c>
      <c r="G4" s="0" t="n">
        <v>0.0884581189427572</v>
      </c>
      <c r="H4" s="0" t="n">
        <v>0</v>
      </c>
      <c r="I4" s="0" t="n">
        <v>5398398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8325394.87826874</v>
      </c>
      <c r="D5" s="0" t="n">
        <v>23464942.0736195</v>
      </c>
      <c r="E5" s="0" t="n">
        <v>1047623.70580535</v>
      </c>
      <c r="F5" s="0" t="n">
        <v>0</v>
      </c>
      <c r="G5" s="0" t="n">
        <v>0.0890844425734225</v>
      </c>
      <c r="H5" s="0" t="n">
        <v>0</v>
      </c>
      <c r="I5" s="0" t="n">
        <v>5158497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7101237.14343239</v>
      </c>
      <c r="D6" s="0" t="n">
        <v>21370998.8152344</v>
      </c>
      <c r="E6" s="0" t="n">
        <v>1018367.39318459</v>
      </c>
      <c r="F6" s="0" t="n">
        <v>0</v>
      </c>
      <c r="G6" s="0" t="n">
        <v>0.0865863998110311</v>
      </c>
      <c r="H6" s="0" t="n">
        <v>0</v>
      </c>
      <c r="I6" s="0" t="n">
        <v>4979231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7106945.59212137</v>
      </c>
      <c r="D7" s="0" t="n">
        <v>20310048.1080261</v>
      </c>
      <c r="E7" s="0" t="n">
        <v>974740.062766444</v>
      </c>
      <c r="F7" s="0" t="n">
        <v>0</v>
      </c>
      <c r="G7" s="0" t="n">
        <v>0.0886403516668583</v>
      </c>
      <c r="H7" s="0" t="n">
        <v>0</v>
      </c>
      <c r="I7" s="0" t="n">
        <v>4810075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6517527.74290888</v>
      </c>
      <c r="D8" s="0" t="n">
        <v>20034308.1727162</v>
      </c>
      <c r="E8" s="0" t="n">
        <v>847224.129701264</v>
      </c>
      <c r="F8" s="0" t="n">
        <v>0</v>
      </c>
      <c r="G8" s="0" t="n">
        <v>0.0984201941658943</v>
      </c>
      <c r="H8" s="0" t="n">
        <v>0</v>
      </c>
      <c r="I8" s="0" t="n">
        <v>4641228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6921758.49285083</v>
      </c>
      <c r="D9" s="0" t="n">
        <v>19399496.6600197</v>
      </c>
      <c r="E9" s="0" t="n">
        <v>1255688.8880487</v>
      </c>
      <c r="F9" s="0" t="n">
        <v>0</v>
      </c>
      <c r="G9" s="0" t="n">
        <v>0.0979578292668786</v>
      </c>
      <c r="H9" s="0" t="n">
        <v>0</v>
      </c>
      <c r="I9" s="0" t="n">
        <v>4450545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6439874.55688819</v>
      </c>
      <c r="D10" s="0" t="n">
        <v>18767732.364093</v>
      </c>
      <c r="E10" s="0" t="n">
        <v>1403814.30437916</v>
      </c>
      <c r="F10" s="0" t="n">
        <v>0</v>
      </c>
      <c r="G10" s="0" t="n">
        <v>0.10128305387125</v>
      </c>
      <c r="H10" s="0" t="n">
        <v>0</v>
      </c>
      <c r="I10" s="0" t="n">
        <v>4311300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6763789.95731685</v>
      </c>
      <c r="D11" s="0" t="n">
        <v>18439148.2033562</v>
      </c>
      <c r="E11" s="0" t="n">
        <v>1191579.9713603</v>
      </c>
      <c r="F11" s="0" t="n">
        <v>0</v>
      </c>
      <c r="G11" s="0" t="n">
        <v>0.0959044962948908</v>
      </c>
      <c r="H11" s="0" t="n">
        <v>0</v>
      </c>
      <c r="I11" s="0" t="n">
        <v>4169354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6359220.04320662</v>
      </c>
      <c r="D12" s="0" t="n">
        <v>18353338.3093499</v>
      </c>
      <c r="E12" s="0" t="n">
        <v>1060341.18611439</v>
      </c>
      <c r="F12" s="0" t="n">
        <v>0</v>
      </c>
      <c r="G12" s="0" t="n">
        <v>0.0978149160783367</v>
      </c>
      <c r="H12" s="0" t="n">
        <v>0</v>
      </c>
      <c r="I12" s="0" t="n">
        <v>4044120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6683613.97124521</v>
      </c>
      <c r="D13" s="0" t="n">
        <v>17984548.8653471</v>
      </c>
      <c r="E13" s="0" t="n">
        <v>1158868.46107572</v>
      </c>
      <c r="F13" s="0" t="n">
        <v>0</v>
      </c>
      <c r="G13" s="0" t="n">
        <v>0.0980843373824119</v>
      </c>
      <c r="H13" s="0" t="n">
        <v>0</v>
      </c>
      <c r="I13" s="0" t="n">
        <v>3914476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6010851.52288597</v>
      </c>
      <c r="D14" s="0" t="n">
        <v>16866891.5257323</v>
      </c>
      <c r="E14" s="0" t="n">
        <v>1229752.69039504</v>
      </c>
      <c r="F14" s="0" t="n">
        <v>0</v>
      </c>
      <c r="G14" s="0" t="n">
        <v>0.107755413467401</v>
      </c>
      <c r="H14" s="0" t="n">
        <v>0</v>
      </c>
      <c r="I14" s="0" t="n">
        <v>3781651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5776623.0174199</v>
      </c>
      <c r="D15" s="0" t="n">
        <v>16200368.138652</v>
      </c>
      <c r="E15" s="0" t="n">
        <v>995091.998564842</v>
      </c>
      <c r="F15" s="0" t="n">
        <v>0</v>
      </c>
      <c r="G15" s="0" t="n">
        <v>0.116044116376398</v>
      </c>
      <c r="H15" s="0" t="n">
        <v>0</v>
      </c>
      <c r="I15" s="0" t="n">
        <v>3689363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5198340.09816265</v>
      </c>
      <c r="D16" s="0" t="n">
        <v>15075997.1393897</v>
      </c>
      <c r="E16" s="0" t="n">
        <v>912399.867447676</v>
      </c>
      <c r="F16" s="0" t="n">
        <v>0</v>
      </c>
      <c r="G16" s="0" t="n">
        <v>0.114480488810855</v>
      </c>
      <c r="H16" s="0" t="n">
        <v>0</v>
      </c>
      <c r="I16" s="0" t="n">
        <v>3591899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4582898.95073424</v>
      </c>
      <c r="D17" s="0" t="n">
        <v>13844145.3051718</v>
      </c>
      <c r="E17" s="0" t="n">
        <v>799938.330818553</v>
      </c>
      <c r="F17" s="0" t="n">
        <v>0</v>
      </c>
      <c r="G17" s="0" t="n">
        <v>0.117185793523069</v>
      </c>
      <c r="H17" s="0" t="n">
        <v>0</v>
      </c>
      <c r="I17" s="0" t="n">
        <v>3478027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4439576.64612539</v>
      </c>
      <c r="D18" s="0" t="n">
        <v>13073202.099393</v>
      </c>
      <c r="E18" s="0" t="n">
        <v>953168.868753969</v>
      </c>
      <c r="F18" s="0" t="n">
        <v>0</v>
      </c>
      <c r="G18" s="0" t="n">
        <v>0.122628319405581</v>
      </c>
      <c r="H18" s="0" t="n">
        <v>0</v>
      </c>
      <c r="I18" s="0" t="n">
        <v>3397888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4385936.16666906</v>
      </c>
      <c r="D19" s="0" t="n">
        <v>12831635.813696</v>
      </c>
      <c r="E19" s="0" t="n">
        <v>844056.599020251</v>
      </c>
      <c r="F19" s="0" t="n">
        <v>0</v>
      </c>
      <c r="G19" s="0" t="n">
        <v>0.122380360881813</v>
      </c>
      <c r="H19" s="0" t="n">
        <v>0</v>
      </c>
      <c r="I19" s="0" t="n">
        <v>3328912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4414425.44753819</v>
      </c>
      <c r="D20" s="0" t="n">
        <v>12274869.0508327</v>
      </c>
      <c r="E20" s="0" t="n">
        <v>828223.078420769</v>
      </c>
      <c r="F20" s="0" t="n">
        <v>0</v>
      </c>
      <c r="G20" s="0" t="n">
        <v>0.120899815162701</v>
      </c>
      <c r="H20" s="0" t="n">
        <v>0</v>
      </c>
      <c r="I20" s="0" t="n">
        <v>3255299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4128548.65678917</v>
      </c>
      <c r="D21" s="0" t="n">
        <v>11630432.7583248</v>
      </c>
      <c r="E21" s="0" t="n">
        <v>834410.899793194</v>
      </c>
      <c r="F21" s="0" t="n">
        <v>0</v>
      </c>
      <c r="G21" s="0" t="n">
        <v>0.12066954239891</v>
      </c>
      <c r="H21" s="0" t="n">
        <v>0</v>
      </c>
      <c r="I21" s="0" t="n">
        <v>3166409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4648345.50591923</v>
      </c>
      <c r="D22" s="0" t="n">
        <v>12033667.6737193</v>
      </c>
      <c r="E22" s="0" t="n">
        <v>968470.610829825</v>
      </c>
      <c r="F22" s="0" t="n">
        <v>0</v>
      </c>
      <c r="G22" s="0" t="n">
        <v>0.126441402083187</v>
      </c>
      <c r="H22" s="0" t="n">
        <v>0</v>
      </c>
      <c r="I22" s="0" t="n">
        <v>3107983</v>
      </c>
    </row>
    <row r="23" customFormat="false" ht="12.8" hidden="false" customHeight="false" outlineLevel="0" collapsed="false">
      <c r="A23" s="0" t="n">
        <v>70</v>
      </c>
      <c r="B23" s="0" t="n">
        <v>678306.07587</v>
      </c>
      <c r="C23" s="0" t="n">
        <v>4228230.95741922</v>
      </c>
      <c r="D23" s="0" t="n">
        <v>9999817.54540921</v>
      </c>
      <c r="E23" s="0" t="n">
        <v>641994.376496828</v>
      </c>
      <c r="F23" s="0" t="n">
        <v>0.371061030406142</v>
      </c>
      <c r="G23" s="0" t="n">
        <v>0</v>
      </c>
      <c r="H23" s="0" t="n">
        <v>1143844</v>
      </c>
      <c r="I23" s="0" t="n">
        <v>3026224</v>
      </c>
    </row>
    <row r="24" customFormat="false" ht="12.8" hidden="false" customHeight="false" outlineLevel="0" collapsed="false">
      <c r="A24" s="0" t="n">
        <v>71</v>
      </c>
      <c r="B24" s="0" t="n">
        <v>887600.718573333</v>
      </c>
      <c r="C24" s="0" t="n">
        <v>4122920.34567122</v>
      </c>
      <c r="D24" s="0" t="n">
        <v>9974491.19426956</v>
      </c>
      <c r="E24" s="0" t="n">
        <v>636904.208584138</v>
      </c>
      <c r="F24" s="0" t="n">
        <v>0.351265810259257</v>
      </c>
      <c r="G24" s="0" t="n">
        <v>0</v>
      </c>
      <c r="H24" s="0" t="n">
        <v>1056920</v>
      </c>
      <c r="I24" s="0" t="n">
        <v>2955802</v>
      </c>
    </row>
    <row r="25" customFormat="false" ht="12.8" hidden="false" customHeight="false" outlineLevel="0" collapsed="false">
      <c r="A25" s="0" t="n">
        <v>72</v>
      </c>
      <c r="B25" s="0" t="n">
        <v>267981.16341</v>
      </c>
      <c r="C25" s="0" t="n">
        <v>3950525.83728435</v>
      </c>
      <c r="D25" s="0" t="n">
        <v>10243662.1127199</v>
      </c>
      <c r="E25" s="0" t="n">
        <v>610574.431063238</v>
      </c>
      <c r="F25" s="0" t="n">
        <v>0.341466667594893</v>
      </c>
      <c r="G25" s="0" t="n">
        <v>0</v>
      </c>
      <c r="H25" s="0" t="n">
        <v>991604</v>
      </c>
      <c r="I25" s="0" t="n">
        <v>2899546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3940663.27552151</v>
      </c>
      <c r="D26" s="0" t="n">
        <v>10352559.124491</v>
      </c>
      <c r="E26" s="0" t="n">
        <v>780938.712817605</v>
      </c>
      <c r="F26" s="0" t="n">
        <v>0</v>
      </c>
      <c r="G26" s="0" t="n">
        <v>0.142397965082669</v>
      </c>
      <c r="H26" s="0" t="n">
        <v>0</v>
      </c>
      <c r="I26" s="0" t="n">
        <v>2828548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4036234.05138173</v>
      </c>
      <c r="D27" s="0" t="n">
        <v>10365580.1363844</v>
      </c>
      <c r="E27" s="0" t="n">
        <v>611233.573608792</v>
      </c>
      <c r="F27" s="0" t="n">
        <v>0</v>
      </c>
      <c r="G27" s="0" t="n">
        <v>0.135628824689064</v>
      </c>
      <c r="H27" s="0" t="n">
        <v>0</v>
      </c>
      <c r="I27" s="0" t="n">
        <v>2768774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3727011.71266446</v>
      </c>
      <c r="D28" s="0" t="n">
        <v>10415858.308254</v>
      </c>
      <c r="E28" s="0" t="n">
        <v>544334.204119668</v>
      </c>
      <c r="F28" s="0" t="n">
        <v>0</v>
      </c>
      <c r="G28" s="0" t="n">
        <v>0.136503272752028</v>
      </c>
      <c r="H28" s="0" t="n">
        <v>0</v>
      </c>
      <c r="I28" s="0" t="n">
        <v>2727073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4271680.7906664</v>
      </c>
      <c r="D29" s="0" t="n">
        <v>10440573.4971631</v>
      </c>
      <c r="E29" s="0" t="n">
        <v>682764.254245952</v>
      </c>
      <c r="F29" s="0" t="n">
        <v>0</v>
      </c>
      <c r="G29" s="0" t="n">
        <v>0.134708607215964</v>
      </c>
      <c r="H29" s="0" t="n">
        <v>0</v>
      </c>
      <c r="I29" s="0" t="n">
        <v>2690699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3943347.19247516</v>
      </c>
      <c r="D30" s="0" t="n">
        <v>10427666.9646424</v>
      </c>
      <c r="E30" s="0" t="n">
        <v>751739.766072687</v>
      </c>
      <c r="F30" s="0" t="n">
        <v>0</v>
      </c>
      <c r="G30" s="0" t="n">
        <v>0.138405522184426</v>
      </c>
      <c r="H30" s="0" t="n">
        <v>0</v>
      </c>
      <c r="I30" s="0" t="n">
        <v>2617481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4481743.13763238</v>
      </c>
      <c r="D31" s="0" t="n">
        <v>10291280.636778</v>
      </c>
      <c r="E31" s="0" t="n">
        <v>683951.478299163</v>
      </c>
      <c r="F31" s="0" t="n">
        <v>0</v>
      </c>
      <c r="G31" s="0" t="n">
        <v>0.142000117415106</v>
      </c>
      <c r="H31" s="0" t="n">
        <v>0</v>
      </c>
      <c r="I31" s="0" t="n">
        <v>2546097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4198605.23088082</v>
      </c>
      <c r="D32" s="0" t="n">
        <v>9963112.07846497</v>
      </c>
      <c r="E32" s="0" t="n">
        <v>626325.583343237</v>
      </c>
      <c r="F32" s="0" t="n">
        <v>0</v>
      </c>
      <c r="G32" s="0" t="n">
        <v>0.146929779868812</v>
      </c>
      <c r="H32" s="0" t="n">
        <v>0</v>
      </c>
      <c r="I32" s="0" t="n">
        <v>2478352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4602447.44424877</v>
      </c>
      <c r="D33" s="0" t="n">
        <v>9836239.84426239</v>
      </c>
      <c r="E33" s="0" t="n">
        <v>710578.579880247</v>
      </c>
      <c r="F33" s="0" t="n">
        <v>0</v>
      </c>
      <c r="G33" s="0" t="n">
        <v>0.145394297944104</v>
      </c>
      <c r="H33" s="0" t="n">
        <v>0</v>
      </c>
      <c r="I33" s="0" t="n">
        <v>2436400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4325825.32022563</v>
      </c>
      <c r="D34" s="0" t="n">
        <v>9629081.95379819</v>
      </c>
      <c r="E34" s="0" t="n">
        <v>804144.385860847</v>
      </c>
      <c r="F34" s="0" t="n">
        <v>0</v>
      </c>
      <c r="G34" s="0" t="n">
        <v>0.143602647138987</v>
      </c>
      <c r="H34" s="0" t="n">
        <v>0</v>
      </c>
      <c r="I34" s="0" t="n">
        <v>2388991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4557177.44474097</v>
      </c>
      <c r="D35" s="0" t="n">
        <v>9720834.62869528</v>
      </c>
      <c r="E35" s="0" t="n">
        <v>666154.880981988</v>
      </c>
      <c r="F35" s="0" t="n">
        <v>0</v>
      </c>
      <c r="G35" s="0" t="n">
        <v>0.147015830669059</v>
      </c>
      <c r="H35" s="0" t="n">
        <v>0</v>
      </c>
      <c r="I35" s="0" t="n">
        <v>2331542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4307110.97791504</v>
      </c>
      <c r="D36" s="0" t="n">
        <v>9396821.08703673</v>
      </c>
      <c r="E36" s="0" t="n">
        <v>605319.73603497</v>
      </c>
      <c r="F36" s="0" t="n">
        <v>0</v>
      </c>
      <c r="G36" s="0" t="n">
        <v>0.147588139712223</v>
      </c>
      <c r="H36" s="0" t="n">
        <v>0</v>
      </c>
      <c r="I36" s="0" t="n">
        <v>2289868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4580771.23965649</v>
      </c>
      <c r="D37" s="0" t="n">
        <v>9410736.16698036</v>
      </c>
      <c r="E37" s="0" t="n">
        <v>635318.728692706</v>
      </c>
      <c r="F37" s="0" t="n">
        <v>0</v>
      </c>
      <c r="G37" s="0" t="n">
        <v>0.14595864402707</v>
      </c>
      <c r="H37" s="0" t="n">
        <v>0</v>
      </c>
      <c r="I37" s="0" t="n">
        <v>2252454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4346020.96531954</v>
      </c>
      <c r="D38" s="0" t="n">
        <v>9187150.67316535</v>
      </c>
      <c r="E38" s="0" t="n">
        <v>759279.212116088</v>
      </c>
      <c r="F38" s="0" t="n">
        <v>0</v>
      </c>
      <c r="G38" s="0" t="n">
        <v>0.148852714691327</v>
      </c>
      <c r="H38" s="0" t="n">
        <v>0</v>
      </c>
      <c r="I38" s="0" t="n">
        <v>2215978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4568166.95061021</v>
      </c>
      <c r="D39" s="0" t="n">
        <v>9161806.20916725</v>
      </c>
      <c r="E39" s="0" t="n">
        <v>617980.792419426</v>
      </c>
      <c r="F39" s="0" t="n">
        <v>0</v>
      </c>
      <c r="G39" s="0" t="n">
        <v>0.151737531675383</v>
      </c>
      <c r="H39" s="0" t="n">
        <v>0</v>
      </c>
      <c r="I39" s="0" t="n">
        <v>2184482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4336945.36419482</v>
      </c>
      <c r="D40" s="0" t="n">
        <v>9003418.4799204</v>
      </c>
      <c r="E40" s="0" t="n">
        <v>532662.196666124</v>
      </c>
      <c r="F40" s="0" t="n">
        <v>0</v>
      </c>
      <c r="G40" s="0" t="n">
        <v>0.153572816952179</v>
      </c>
      <c r="H40" s="0" t="n">
        <v>0</v>
      </c>
      <c r="I40" s="0" t="n">
        <v>2138452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4505347.59164749</v>
      </c>
      <c r="D41" s="0" t="n">
        <v>8865296.66951312</v>
      </c>
      <c r="E41" s="0" t="n">
        <v>583901.648145578</v>
      </c>
      <c r="F41" s="0" t="n">
        <v>0</v>
      </c>
      <c r="G41" s="0" t="n">
        <v>0.152536950725621</v>
      </c>
      <c r="H41" s="0" t="n">
        <v>0</v>
      </c>
      <c r="I41" s="0" t="n">
        <v>2079786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4313633.65281861</v>
      </c>
      <c r="D42" s="0" t="n">
        <v>8774791.76474242</v>
      </c>
      <c r="E42" s="0" t="n">
        <v>695578.839725187</v>
      </c>
      <c r="F42" s="0" t="n">
        <v>0</v>
      </c>
      <c r="G42" s="0" t="n">
        <v>0.151430410097967</v>
      </c>
      <c r="H42" s="0" t="n">
        <v>0</v>
      </c>
      <c r="I42" s="0" t="n">
        <v>2038433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4480257.66258652</v>
      </c>
      <c r="D43" s="0" t="n">
        <v>8742911.34474643</v>
      </c>
      <c r="E43" s="0" t="n">
        <v>546140.675915353</v>
      </c>
      <c r="F43" s="0" t="n">
        <v>0</v>
      </c>
      <c r="G43" s="0" t="n">
        <v>0.147743056335378</v>
      </c>
      <c r="H43" s="0" t="n">
        <v>0</v>
      </c>
      <c r="I43" s="0" t="n">
        <v>1970563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4238854.35912657</v>
      </c>
      <c r="D44" s="0" t="n">
        <v>8601179.3478727</v>
      </c>
      <c r="E44" s="0" t="n">
        <v>544608.587881617</v>
      </c>
      <c r="F44" s="0" t="n">
        <v>0</v>
      </c>
      <c r="G44" s="0" t="n">
        <v>0.146008664704431</v>
      </c>
      <c r="H44" s="0" t="n">
        <v>0</v>
      </c>
      <c r="I44" s="0" t="n">
        <v>1927962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4367651.60689633</v>
      </c>
      <c r="D45" s="0" t="n">
        <v>8411683.5313245</v>
      </c>
      <c r="E45" s="0" t="n">
        <v>542291.543383093</v>
      </c>
      <c r="F45" s="0" t="n">
        <v>0</v>
      </c>
      <c r="G45" s="0" t="n">
        <v>0.148055887280025</v>
      </c>
      <c r="H45" s="0" t="n">
        <v>0</v>
      </c>
      <c r="I45" s="0" t="n">
        <v>1881038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4195055.60699984</v>
      </c>
      <c r="D46" s="0" t="n">
        <v>8401079.25624556</v>
      </c>
      <c r="E46" s="0" t="n">
        <v>630794.069343753</v>
      </c>
      <c r="F46" s="0" t="n">
        <v>0</v>
      </c>
      <c r="G46" s="0" t="n">
        <v>0.143190453476757</v>
      </c>
      <c r="H46" s="0" t="n">
        <v>0</v>
      </c>
      <c r="I46" s="0" t="n">
        <v>1853358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4432986.1714942</v>
      </c>
      <c r="D47" s="0" t="n">
        <v>8148645.55113666</v>
      </c>
      <c r="E47" s="0" t="n">
        <v>516154.19490524</v>
      </c>
      <c r="F47" s="0" t="n">
        <v>0</v>
      </c>
      <c r="G47" s="0" t="n">
        <v>0.14376332141568</v>
      </c>
      <c r="H47" s="0" t="n">
        <v>0</v>
      </c>
      <c r="I47" s="0" t="n">
        <v>1825884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4310654.88845381</v>
      </c>
      <c r="D48" s="0" t="n">
        <v>8142231.20748615</v>
      </c>
      <c r="E48" s="0" t="n">
        <v>505181.380222371</v>
      </c>
      <c r="F48" s="0" t="n">
        <v>0</v>
      </c>
      <c r="G48" s="0" t="n">
        <v>0.147790672639663</v>
      </c>
      <c r="H48" s="0" t="n">
        <v>0</v>
      </c>
      <c r="I48" s="0" t="n">
        <v>1786547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4401323.89880087</v>
      </c>
      <c r="D49" s="0" t="n">
        <v>7874140.61284737</v>
      </c>
      <c r="E49" s="0" t="n">
        <v>493879.928857158</v>
      </c>
      <c r="F49" s="0" t="n">
        <v>0</v>
      </c>
      <c r="G49" s="0" t="n">
        <v>0.151210788854047</v>
      </c>
      <c r="H49" s="0" t="n">
        <v>0</v>
      </c>
      <c r="I49" s="0" t="n">
        <v>1742889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4257886.13313914</v>
      </c>
      <c r="D50" s="0" t="n">
        <v>7564441.36125343</v>
      </c>
      <c r="E50" s="0" t="n">
        <v>585216.236004959</v>
      </c>
      <c r="F50" s="0" t="n">
        <v>0</v>
      </c>
      <c r="G50" s="0" t="n">
        <v>0.147244420948298</v>
      </c>
      <c r="H50" s="0" t="n">
        <v>0</v>
      </c>
      <c r="I50" s="0" t="n">
        <v>1694100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4274251.16271509</v>
      </c>
      <c r="D51" s="0" t="n">
        <v>7558777.40102625</v>
      </c>
      <c r="E51" s="0" t="n">
        <v>449879.547036351</v>
      </c>
      <c r="F51" s="0" t="n">
        <v>0</v>
      </c>
      <c r="G51" s="0" t="n">
        <v>0.145818937336991</v>
      </c>
      <c r="H51" s="0" t="n">
        <v>0</v>
      </c>
      <c r="I51" s="0" t="n">
        <v>1655674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4183078.91102342</v>
      </c>
      <c r="D52" s="0" t="n">
        <v>7226985.43371746</v>
      </c>
      <c r="E52" s="0" t="n">
        <v>428536.456325157</v>
      </c>
      <c r="F52" s="0" t="n">
        <v>0</v>
      </c>
      <c r="G52" s="0" t="n">
        <v>0.145127434319979</v>
      </c>
      <c r="H52" s="0" t="n">
        <v>0</v>
      </c>
      <c r="I52" s="0" t="n">
        <v>1615999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4154454.57043463</v>
      </c>
      <c r="D53" s="0" t="n">
        <v>6984775.19260455</v>
      </c>
      <c r="E53" s="0" t="n">
        <v>444397.385224238</v>
      </c>
      <c r="F53" s="0" t="n">
        <v>0</v>
      </c>
      <c r="G53" s="0" t="n">
        <v>0.142793637106567</v>
      </c>
      <c r="H53" s="0" t="n">
        <v>0</v>
      </c>
      <c r="I53" s="0" t="n">
        <v>1582778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4055255.76106254</v>
      </c>
      <c r="D54" s="0" t="n">
        <v>7075396.75439178</v>
      </c>
      <c r="E54" s="0" t="n">
        <v>554285.279490051</v>
      </c>
      <c r="F54" s="0" t="n">
        <v>0</v>
      </c>
      <c r="G54" s="0" t="n">
        <v>0.137449722216019</v>
      </c>
      <c r="H54" s="0" t="n">
        <v>0</v>
      </c>
      <c r="I54" s="0" t="n">
        <v>1559573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4080597.49900977</v>
      </c>
      <c r="D55" s="0" t="n">
        <v>6891031.52863427</v>
      </c>
      <c r="E55" s="0" t="n">
        <v>435158.65963639</v>
      </c>
      <c r="F55" s="0" t="n">
        <v>0</v>
      </c>
      <c r="G55" s="0" t="n">
        <v>0.135402283652711</v>
      </c>
      <c r="H55" s="0" t="n">
        <v>0</v>
      </c>
      <c r="I55" s="0" t="n">
        <v>1539855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3995853.48538059</v>
      </c>
      <c r="D56" s="0" t="n">
        <v>6843665.09806577</v>
      </c>
      <c r="E56" s="0" t="n">
        <v>422167.853139804</v>
      </c>
      <c r="F56" s="0" t="n">
        <v>0</v>
      </c>
      <c r="G56" s="0" t="n">
        <v>0.123465499306741</v>
      </c>
      <c r="H56" s="0" t="n">
        <v>0</v>
      </c>
      <c r="I56" s="0" t="n">
        <v>1508535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4050033.56450285</v>
      </c>
      <c r="D57" s="0" t="n">
        <v>6843802.23048912</v>
      </c>
      <c r="E57" s="0" t="n">
        <v>392980.283736916</v>
      </c>
      <c r="F57" s="0" t="n">
        <v>0</v>
      </c>
      <c r="G57" s="0" t="n">
        <v>0.132051889197892</v>
      </c>
      <c r="H57" s="0" t="n">
        <v>0</v>
      </c>
      <c r="I57" s="0" t="n">
        <v>1486905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3929395.19398542</v>
      </c>
      <c r="D58" s="0" t="n">
        <v>6702636.64502282</v>
      </c>
      <c r="E58" s="0" t="n">
        <v>482032.380391852</v>
      </c>
      <c r="F58" s="0" t="n">
        <v>0</v>
      </c>
      <c r="G58" s="0" t="n">
        <v>0.129800500165589</v>
      </c>
      <c r="H58" s="0" t="n">
        <v>0</v>
      </c>
      <c r="I58" s="0" t="n">
        <v>1454744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3934302.22757666</v>
      </c>
      <c r="D59" s="0" t="n">
        <v>6333909.71972663</v>
      </c>
      <c r="E59" s="0" t="n">
        <v>342203.657309608</v>
      </c>
      <c r="F59" s="0" t="n">
        <v>0</v>
      </c>
      <c r="G59" s="0" t="n">
        <v>0.137377773391101</v>
      </c>
      <c r="H59" s="0" t="n">
        <v>0</v>
      </c>
      <c r="I59" s="0" t="n">
        <v>1413898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3811154.98227282</v>
      </c>
      <c r="D60" s="0" t="n">
        <v>6207035.00415378</v>
      </c>
      <c r="E60" s="0" t="n">
        <v>346407.430978893</v>
      </c>
      <c r="F60" s="0" t="n">
        <v>0</v>
      </c>
      <c r="G60" s="0" t="n">
        <v>0.134594629575121</v>
      </c>
      <c r="H60" s="0" t="n">
        <v>0</v>
      </c>
      <c r="I60" s="0" t="n">
        <v>1389314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3817531.6002254</v>
      </c>
      <c r="D61" s="0" t="n">
        <v>6148746.31300628</v>
      </c>
      <c r="E61" s="0" t="n">
        <v>310932.064935609</v>
      </c>
      <c r="F61" s="0" t="n">
        <v>0</v>
      </c>
      <c r="G61" s="0" t="n">
        <v>0.124515882749259</v>
      </c>
      <c r="H61" s="0" t="n">
        <v>0</v>
      </c>
      <c r="I61" s="0" t="n">
        <v>1371447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3740982.11751628</v>
      </c>
      <c r="D62" s="0" t="n">
        <v>6205363.01848149</v>
      </c>
      <c r="E62" s="0" t="n">
        <v>372637.420329955</v>
      </c>
      <c r="F62" s="0" t="n">
        <v>0</v>
      </c>
      <c r="G62" s="0" t="n">
        <v>0.12218151726866</v>
      </c>
      <c r="H62" s="0" t="n">
        <v>0</v>
      </c>
      <c r="I62" s="0" t="n">
        <v>1343097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3713591.46178993</v>
      </c>
      <c r="D63" s="0" t="n">
        <v>6174885.7635474</v>
      </c>
      <c r="E63" s="0" t="n">
        <v>302199.479979174</v>
      </c>
      <c r="F63" s="0" t="n">
        <v>0</v>
      </c>
      <c r="G63" s="0" t="n">
        <v>0.111615958708547</v>
      </c>
      <c r="H63" s="0" t="n">
        <v>0</v>
      </c>
      <c r="I63" s="0" t="n">
        <v>1335684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3622937.720658</v>
      </c>
      <c r="D64" s="0" t="n">
        <v>5986581.47284216</v>
      </c>
      <c r="E64" s="0" t="n">
        <v>287054.442246459</v>
      </c>
      <c r="F64" s="0" t="n">
        <v>0</v>
      </c>
      <c r="G64" s="0" t="n">
        <v>0.112028529543069</v>
      </c>
      <c r="H64" s="0" t="n">
        <v>0</v>
      </c>
      <c r="I64" s="0" t="n">
        <v>1318345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3620300.9289408</v>
      </c>
      <c r="D65" s="0" t="n">
        <v>5815140.6905486</v>
      </c>
      <c r="E65" s="0" t="n">
        <v>274590.286064476</v>
      </c>
      <c r="F65" s="0" t="n">
        <v>0</v>
      </c>
      <c r="G65" s="0" t="n">
        <v>0.103425945059816</v>
      </c>
      <c r="H65" s="0" t="n">
        <v>0</v>
      </c>
      <c r="I65" s="0" t="n">
        <v>1305507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3487647.23973755</v>
      </c>
      <c r="D66" s="0" t="n">
        <v>5808598.87190695</v>
      </c>
      <c r="E66" s="0" t="n">
        <v>324194.997348171</v>
      </c>
      <c r="F66" s="0" t="n">
        <v>0</v>
      </c>
      <c r="G66" s="0" t="n">
        <v>0.10254121872818</v>
      </c>
      <c r="H66" s="0" t="n">
        <v>0</v>
      </c>
      <c r="I66" s="0" t="n">
        <v>1288065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3474601.62210406</v>
      </c>
      <c r="D67" s="0" t="n">
        <v>5530323.80498388</v>
      </c>
      <c r="E67" s="0" t="n">
        <v>246066.378243079</v>
      </c>
      <c r="F67" s="0" t="n">
        <v>0</v>
      </c>
      <c r="G67" s="0" t="n">
        <v>0.100239753858096</v>
      </c>
      <c r="H67" s="0" t="n">
        <v>0</v>
      </c>
      <c r="I67" s="0" t="n">
        <v>1267319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3394773.73230739</v>
      </c>
      <c r="D68" s="0" t="n">
        <v>5490086.5429572</v>
      </c>
      <c r="E68" s="0" t="n">
        <v>213521.424167096</v>
      </c>
      <c r="F68" s="0" t="n">
        <v>0</v>
      </c>
      <c r="G68" s="0" t="n">
        <v>0.0923904030990269</v>
      </c>
      <c r="H68" s="0" t="n">
        <v>0</v>
      </c>
      <c r="I68" s="0" t="n">
        <v>1248486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3369090.38991872</v>
      </c>
      <c r="D69" s="0" t="n">
        <v>5333206.1777154</v>
      </c>
      <c r="E69" s="0" t="n">
        <v>199347.249621068</v>
      </c>
      <c r="F69" s="0" t="n">
        <v>0</v>
      </c>
      <c r="G69" s="0" t="n">
        <v>0.100466761706849</v>
      </c>
      <c r="H69" s="0" t="n">
        <v>0</v>
      </c>
      <c r="I69" s="0" t="n">
        <v>1236803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3269041.90174217</v>
      </c>
      <c r="D70" s="0" t="n">
        <v>5184708.58173581</v>
      </c>
      <c r="E70" s="0" t="n">
        <v>188638.282299913</v>
      </c>
      <c r="F70" s="0" t="n">
        <v>0</v>
      </c>
      <c r="G70" s="0" t="n">
        <v>0.0983271879921243</v>
      </c>
      <c r="H70" s="0" t="n">
        <v>0</v>
      </c>
      <c r="I70" s="0" t="n">
        <v>1226960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3267340.67912834</v>
      </c>
      <c r="D71" s="0" t="n">
        <v>5124784.91392866</v>
      </c>
      <c r="E71" s="0" t="n">
        <v>153188.633966977</v>
      </c>
      <c r="F71" s="0" t="n">
        <v>0</v>
      </c>
      <c r="G71" s="0" t="n">
        <v>0.0757439022334149</v>
      </c>
      <c r="H71" s="0" t="n">
        <v>0</v>
      </c>
      <c r="I71" s="0" t="n">
        <v>1217044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3212463.74301595</v>
      </c>
      <c r="D72" s="0" t="n">
        <v>5046507.2241385</v>
      </c>
      <c r="E72" s="0" t="n">
        <v>148751.230241707</v>
      </c>
      <c r="F72" s="0" t="n">
        <v>0</v>
      </c>
      <c r="G72" s="0" t="n">
        <v>0.0815732118447735</v>
      </c>
      <c r="H72" s="0" t="n">
        <v>0</v>
      </c>
      <c r="I72" s="0" t="n">
        <v>1205899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3222113.65881349</v>
      </c>
      <c r="D73" s="0" t="n">
        <v>4975844.04790793</v>
      </c>
      <c r="E73" s="0" t="n">
        <v>144907.31793196</v>
      </c>
      <c r="F73" s="0" t="n">
        <v>0</v>
      </c>
      <c r="G73" s="0" t="n">
        <v>0.0831805886871976</v>
      </c>
      <c r="H73" s="0" t="n">
        <v>0</v>
      </c>
      <c r="I73" s="0" t="n">
        <v>1186488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3156463.28844536</v>
      </c>
      <c r="D74" s="0" t="n">
        <v>4783400.67531558</v>
      </c>
      <c r="E74" s="0" t="n">
        <v>143726.838966611</v>
      </c>
      <c r="F74" s="0" t="n">
        <v>0</v>
      </c>
      <c r="G74" s="0" t="n">
        <v>0.0665600585250561</v>
      </c>
      <c r="H74" s="0" t="n">
        <v>0</v>
      </c>
      <c r="I74" s="0" t="n">
        <v>1156106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3148048.606392</v>
      </c>
      <c r="D75" s="0" t="n">
        <v>4790755.8090773</v>
      </c>
      <c r="E75" s="0" t="n">
        <v>140650.669279303</v>
      </c>
      <c r="F75" s="0" t="n">
        <v>0</v>
      </c>
      <c r="G75" s="0" t="n">
        <v>0.0697939628456337</v>
      </c>
      <c r="H75" s="0" t="n">
        <v>0</v>
      </c>
      <c r="I75" s="0" t="n">
        <v>1115850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3083420.96667287</v>
      </c>
      <c r="D76" s="0" t="n">
        <v>4710078.17882573</v>
      </c>
      <c r="E76" s="0" t="n">
        <v>120013.679476624</v>
      </c>
      <c r="F76" s="0" t="n">
        <v>0</v>
      </c>
      <c r="G76" s="0" t="n">
        <v>0.0636699305584856</v>
      </c>
      <c r="H76" s="0" t="n">
        <v>0</v>
      </c>
      <c r="I76" s="0" t="n">
        <v>1064551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3067773.71049526</v>
      </c>
      <c r="D77" s="0" t="n">
        <v>4545014.51716216</v>
      </c>
      <c r="E77" s="0" t="n">
        <v>135656.696648238</v>
      </c>
      <c r="F77" s="0" t="n">
        <v>0</v>
      </c>
      <c r="G77" s="0" t="n">
        <v>0.0600311051365672</v>
      </c>
      <c r="H77" s="0" t="n">
        <v>0</v>
      </c>
      <c r="I77" s="0" t="n">
        <v>1035733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2958483.14783717</v>
      </c>
      <c r="D78" s="0" t="n">
        <v>4502675.75756264</v>
      </c>
      <c r="E78" s="0" t="n">
        <v>113219.233460708</v>
      </c>
      <c r="F78" s="0" t="n">
        <v>0</v>
      </c>
      <c r="G78" s="0" t="n">
        <v>0.0605363562342131</v>
      </c>
      <c r="H78" s="0" t="n">
        <v>0</v>
      </c>
      <c r="I78" s="0" t="n">
        <v>982114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2928159.14576457</v>
      </c>
      <c r="D79" s="0" t="n">
        <v>4448429.092613</v>
      </c>
      <c r="E79" s="0" t="n">
        <v>89515.852183108</v>
      </c>
      <c r="F79" s="0" t="n">
        <v>0</v>
      </c>
      <c r="G79" s="0" t="n">
        <v>0.0426408503525277</v>
      </c>
      <c r="H79" s="0" t="n">
        <v>0</v>
      </c>
      <c r="I79" s="0" t="n">
        <v>945700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2838970.66096716</v>
      </c>
      <c r="D80" s="0" t="n">
        <v>4346881.79652136</v>
      </c>
      <c r="E80" s="0" t="n">
        <v>92287.8622874421</v>
      </c>
      <c r="F80" s="0" t="n">
        <v>0</v>
      </c>
      <c r="G80" s="0" t="n">
        <v>0.0362116319210128</v>
      </c>
      <c r="H80" s="0" t="n">
        <v>0</v>
      </c>
      <c r="I80" s="0" t="n">
        <v>911603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2805666.64747448</v>
      </c>
      <c r="D81" s="0" t="n">
        <v>4389870.60860567</v>
      </c>
      <c r="E81" s="0" t="n">
        <v>86849.9511488093</v>
      </c>
      <c r="F81" s="0" t="n">
        <v>0</v>
      </c>
      <c r="G81" s="0" t="n">
        <v>0.043338672984506</v>
      </c>
      <c r="H81" s="0" t="n">
        <v>0</v>
      </c>
      <c r="I81" s="0" t="n">
        <v>877669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2741533.12939648</v>
      </c>
      <c r="D82" s="0" t="n">
        <v>4230364.40562317</v>
      </c>
      <c r="E82" s="0" t="n">
        <v>103280.195497805</v>
      </c>
      <c r="F82" s="0" t="n">
        <v>0</v>
      </c>
      <c r="G82" s="0" t="n">
        <v>0.0358532044132693</v>
      </c>
      <c r="H82" s="0" t="n">
        <v>0</v>
      </c>
      <c r="I82" s="0" t="n">
        <v>835664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2753662.58849552</v>
      </c>
      <c r="D83" s="0" t="n">
        <v>4060430.53428018</v>
      </c>
      <c r="E83" s="0" t="n">
        <v>83855.3674482059</v>
      </c>
      <c r="F83" s="0" t="n">
        <v>0</v>
      </c>
      <c r="G83" s="0" t="n">
        <v>0.0407579452910963</v>
      </c>
      <c r="H83" s="0" t="n">
        <v>0</v>
      </c>
      <c r="I83" s="0" t="n">
        <v>805108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2676147.27077876</v>
      </c>
      <c r="D84" s="0" t="n">
        <v>3873390.59321281</v>
      </c>
      <c r="E84" s="0" t="n">
        <v>64002.1784393758</v>
      </c>
      <c r="F84" s="0" t="n">
        <v>0</v>
      </c>
      <c r="G84" s="0" t="n">
        <v>0.0405540107441732</v>
      </c>
      <c r="H84" s="0" t="n">
        <v>0</v>
      </c>
      <c r="I84" s="0" t="n">
        <v>771245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2651815.79113764</v>
      </c>
      <c r="D85" s="0" t="n">
        <v>3866031.37915369</v>
      </c>
      <c r="E85" s="0" t="n">
        <v>81040.6386691768</v>
      </c>
      <c r="F85" s="0" t="n">
        <v>0</v>
      </c>
      <c r="G85" s="0" t="n">
        <v>0.040658274461343</v>
      </c>
      <c r="H85" s="0" t="n">
        <v>0</v>
      </c>
      <c r="I85" s="0" t="n">
        <v>749651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2573994.20099113</v>
      </c>
      <c r="D86" s="0" t="n">
        <v>3880407.07277608</v>
      </c>
      <c r="E86" s="0" t="n">
        <v>87066.9335439197</v>
      </c>
      <c r="F86" s="0" t="n">
        <v>0</v>
      </c>
      <c r="G86" s="0" t="n">
        <v>0.0318694467781766</v>
      </c>
      <c r="H86" s="0" t="n">
        <v>0</v>
      </c>
      <c r="I86" s="0" t="n">
        <v>716502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2551529.07497741</v>
      </c>
      <c r="D87" s="0" t="n">
        <v>3801132.25185331</v>
      </c>
      <c r="E87" s="0" t="n">
        <v>69807.0338182075</v>
      </c>
      <c r="F87" s="0" t="n">
        <v>0</v>
      </c>
      <c r="G87" s="0" t="n">
        <v>0.0346979070685797</v>
      </c>
      <c r="H87" s="0" t="n">
        <v>0</v>
      </c>
      <c r="I87" s="0" t="n">
        <v>694078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2477502.90695745</v>
      </c>
      <c r="D88" s="0" t="n">
        <v>3647625.64535964</v>
      </c>
      <c r="E88" s="0" t="n">
        <v>63513.7415433717</v>
      </c>
      <c r="F88" s="0" t="n">
        <v>0</v>
      </c>
      <c r="G88" s="0" t="n">
        <v>0.0294368468070326</v>
      </c>
      <c r="H88" s="0" t="n">
        <v>0</v>
      </c>
      <c r="I88" s="0" t="n">
        <v>674257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2470027.53073781</v>
      </c>
      <c r="D89" s="0" t="n">
        <v>3653870.34828742</v>
      </c>
      <c r="E89" s="0" t="n">
        <v>73939.7122838533</v>
      </c>
      <c r="F89" s="0" t="n">
        <v>0</v>
      </c>
      <c r="G89" s="0" t="n">
        <v>0.0282923566553302</v>
      </c>
      <c r="H89" s="0" t="n">
        <v>0</v>
      </c>
      <c r="I89" s="0" t="n">
        <v>656970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2407801.68894728</v>
      </c>
      <c r="D90" s="0" t="n">
        <v>3401272.45288792</v>
      </c>
      <c r="E90" s="0" t="n">
        <v>107450.67666191</v>
      </c>
      <c r="F90" s="0" t="n">
        <v>0</v>
      </c>
      <c r="G90" s="0" t="n">
        <v>0.0307466286653753</v>
      </c>
      <c r="H90" s="0" t="n">
        <v>0</v>
      </c>
      <c r="I90" s="0" t="n">
        <v>625515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2425928.22237428</v>
      </c>
      <c r="D91" s="0" t="n">
        <v>3477629.14112708</v>
      </c>
      <c r="E91" s="0" t="n">
        <v>78167.4527450205</v>
      </c>
      <c r="F91" s="0" t="n">
        <v>0</v>
      </c>
      <c r="G91" s="0" t="n">
        <v>0.0238049563139813</v>
      </c>
      <c r="H91" s="0" t="n">
        <v>0</v>
      </c>
      <c r="I91" s="0" t="n">
        <v>603689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2347706.7114855</v>
      </c>
      <c r="D92" s="0" t="n">
        <v>3363776.63277783</v>
      </c>
      <c r="E92" s="0" t="n">
        <v>69901.3966374585</v>
      </c>
      <c r="F92" s="0" t="n">
        <v>0</v>
      </c>
      <c r="G92" s="0" t="n">
        <v>0.0238829219568895</v>
      </c>
      <c r="H92" s="0" t="n">
        <v>0</v>
      </c>
      <c r="I92" s="0" t="n">
        <v>588354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2322940.64509448</v>
      </c>
      <c r="D93" s="0" t="n">
        <v>3272008.9062703</v>
      </c>
      <c r="E93" s="0" t="n">
        <v>74331.6317892534</v>
      </c>
      <c r="F93" s="0" t="n">
        <v>0</v>
      </c>
      <c r="G93" s="0" t="n">
        <v>0.0191012763201904</v>
      </c>
      <c r="H93" s="0" t="n">
        <v>0</v>
      </c>
      <c r="I93" s="0" t="n">
        <v>569421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2271460.42942255</v>
      </c>
      <c r="D94" s="0" t="n">
        <v>3102087.44344738</v>
      </c>
      <c r="E94" s="0" t="n">
        <v>94561.7063061263</v>
      </c>
      <c r="F94" s="0" t="n">
        <v>0</v>
      </c>
      <c r="G94" s="0" t="n">
        <v>0.0181298914169704</v>
      </c>
      <c r="H94" s="0" t="n">
        <v>0</v>
      </c>
      <c r="I94" s="0" t="n">
        <v>557909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2281523.54665972</v>
      </c>
      <c r="D95" s="0" t="n">
        <v>2989658.87316196</v>
      </c>
      <c r="E95" s="0" t="n">
        <v>80250.3748680848</v>
      </c>
      <c r="F95" s="0" t="n">
        <v>0</v>
      </c>
      <c r="G95" s="0" t="n">
        <v>0.0152154903981384</v>
      </c>
      <c r="H95" s="0" t="n">
        <v>0</v>
      </c>
      <c r="I95" s="0" t="n">
        <v>538552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2262937.22178657</v>
      </c>
      <c r="D96" s="0" t="n">
        <v>2967715.31069518</v>
      </c>
      <c r="E96" s="0" t="n">
        <v>70960.7885462978</v>
      </c>
      <c r="F96" s="0" t="n">
        <v>0</v>
      </c>
      <c r="G96" s="0" t="n">
        <v>0.0189057451297491</v>
      </c>
      <c r="H96" s="0" t="n">
        <v>0</v>
      </c>
      <c r="I96" s="0" t="n">
        <v>526968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2291656.90960946</v>
      </c>
      <c r="D97" s="0" t="n">
        <v>2965958.86075184</v>
      </c>
      <c r="E97" s="0" t="n">
        <v>76278.253236077</v>
      </c>
      <c r="F97" s="0" t="n">
        <v>0</v>
      </c>
      <c r="G97" s="0" t="n">
        <v>0.014776024036689</v>
      </c>
      <c r="H97" s="0" t="n">
        <v>0</v>
      </c>
      <c r="I97" s="0" t="n">
        <v>508185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2207613.19386875</v>
      </c>
      <c r="D98" s="0" t="n">
        <v>2825784.10601046</v>
      </c>
      <c r="E98" s="0" t="n">
        <v>100451.738378932</v>
      </c>
      <c r="F98" s="0" t="n">
        <v>0</v>
      </c>
      <c r="G98" s="0" t="n">
        <v>0.0154033426921377</v>
      </c>
      <c r="H98" s="0" t="n">
        <v>0</v>
      </c>
      <c r="I98" s="0" t="n">
        <v>489669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2215356.01568165</v>
      </c>
      <c r="D99" s="0" t="n">
        <v>2888302.53697218</v>
      </c>
      <c r="E99" s="0" t="n">
        <v>62994.008618688</v>
      </c>
      <c r="F99" s="0" t="n">
        <v>0</v>
      </c>
      <c r="G99" s="0" t="n">
        <v>0.0138181601596236</v>
      </c>
      <c r="H99" s="0" t="n">
        <v>0</v>
      </c>
      <c r="I99" s="0" t="n">
        <v>468533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2180438.57082264</v>
      </c>
      <c r="D100" s="0" t="n">
        <v>2752970.07479217</v>
      </c>
      <c r="E100" s="0" t="n">
        <v>58046.633446581</v>
      </c>
      <c r="F100" s="0" t="n">
        <v>0</v>
      </c>
      <c r="G100" s="0" t="n">
        <v>0.0124960366709848</v>
      </c>
      <c r="H100" s="0" t="n">
        <v>0</v>
      </c>
      <c r="I100" s="0" t="n">
        <v>448073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2173552.80006454</v>
      </c>
      <c r="D101" s="0" t="n">
        <v>2763213.96281409</v>
      </c>
      <c r="E101" s="0" t="n">
        <v>54072.9794366051</v>
      </c>
      <c r="F101" s="0" t="n">
        <v>0</v>
      </c>
      <c r="G101" s="0" t="n">
        <v>0.00972554314701773</v>
      </c>
      <c r="H101" s="0" t="n">
        <v>0</v>
      </c>
      <c r="I101" s="0" t="n">
        <v>435928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2093058.94447434</v>
      </c>
      <c r="D102" s="0" t="n">
        <v>2622466.10093949</v>
      </c>
      <c r="E102" s="0" t="n">
        <v>59459.385255092</v>
      </c>
      <c r="F102" s="0" t="n">
        <v>0</v>
      </c>
      <c r="G102" s="0" t="n">
        <v>0.0124062036899096</v>
      </c>
      <c r="H102" s="0" t="n">
        <v>0</v>
      </c>
      <c r="I102" s="0" t="n">
        <v>416558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2075448.0726449</v>
      </c>
      <c r="D103" s="0" t="n">
        <v>2564020.23003934</v>
      </c>
      <c r="E103" s="0" t="n">
        <v>40999.0059158824</v>
      </c>
      <c r="F103" s="0" t="n">
        <v>0</v>
      </c>
      <c r="G103" s="0" t="n">
        <v>0.0126495383380169</v>
      </c>
      <c r="H103" s="0" t="n">
        <v>0</v>
      </c>
      <c r="I103" s="0" t="n">
        <v>398227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2047750.29398448</v>
      </c>
      <c r="D104" s="0" t="n">
        <v>2358827.16564917</v>
      </c>
      <c r="E104" s="0" t="n">
        <v>44842.8309140814</v>
      </c>
      <c r="F104" s="0" t="n">
        <v>0</v>
      </c>
      <c r="G104" s="0" t="n">
        <v>0.00923706820790124</v>
      </c>
      <c r="H104" s="0" t="n">
        <v>0</v>
      </c>
      <c r="I104" s="0" t="n">
        <v>376386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2020698.49954085</v>
      </c>
      <c r="D105" s="0" t="n">
        <v>2390661.48912873</v>
      </c>
      <c r="E105" s="0" t="n">
        <v>43563.5790678467</v>
      </c>
      <c r="F105" s="0" t="n">
        <v>0</v>
      </c>
      <c r="G105" s="0" t="n">
        <v>0.0111967940023391</v>
      </c>
      <c r="H105" s="0" t="n">
        <v>0</v>
      </c>
      <c r="I105" s="0" t="n">
        <v>365607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56"/>
  <sheetViews>
    <sheetView showFormulas="false" showGridLines="true" showRowColHeaders="true" showZeros="true" rightToLeft="false" tabSelected="false" showOutlineSymbols="true" defaultGridColor="true" view="normal" topLeftCell="J1" colorId="64" zoomScale="75" zoomScaleNormal="75" zoomScalePageLayoutView="100" workbookViewId="0">
      <selection pane="topLeft" activeCell="O38" activeCellId="0" sqref="O38"/>
    </sheetView>
  </sheetViews>
  <sheetFormatPr defaultColWidth="12.0039062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107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34.2274371921194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40.2405100148553</v>
      </c>
      <c r="E7" s="25" t="n">
        <f aca="false">(D9/D8)^(1/3)-1</f>
        <v>0.0284809714113086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46.6926648443866</v>
      </c>
      <c r="E9" s="25" t="n">
        <f aca="false">(D9/D8)^(1/3)-1</f>
        <v>0.0284809714113086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66.4111454665113</v>
      </c>
      <c r="E12" s="22" t="n">
        <f aca="false">(D12/D11)^(1/3)-1</f>
        <v>0.0378127572782889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72.7247107047078</v>
      </c>
      <c r="E13" s="25" t="n">
        <f aca="false">(D13/D12)^(1/3)-1</f>
        <v>0.0307349693063796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81.8091971509488</v>
      </c>
      <c r="E14" s="22" t="n">
        <f aca="false">(D14/D13)^(1/3)-1</f>
        <v>0.0400160528698503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0.0376316630457982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6" t="s">
        <v>18</v>
      </c>
      <c r="B17" s="79" t="n">
        <v>113.471316086198</v>
      </c>
      <c r="C17" s="28" t="n">
        <f aca="false">(B17/B16)^(1/3)-1</f>
        <v>-0.0569887659692675</v>
      </c>
      <c r="D17" s="79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126</v>
      </c>
      <c r="C18" s="30" t="n">
        <f aca="false">(B18/B17)^(1/3)-1</f>
        <v>0.0355271367087948</v>
      </c>
      <c r="D18" s="29" t="n">
        <v>111.768313543956</v>
      </c>
      <c r="E18" s="30" t="n">
        <f aca="false">(D18/D17)^(1/3)-1</f>
        <v>0.0248917264192727</v>
      </c>
      <c r="F18" s="29" t="n">
        <v>61909.95</v>
      </c>
      <c r="G18" s="30" t="n">
        <f aca="false">(F18/F17)^(1/3)-1</f>
        <v>0.0198671483193431</v>
      </c>
      <c r="H18" s="32" t="n">
        <f aca="false">(F18*100/D18)/(F16*100/D16)-1</f>
        <v>-0.0404108916658463</v>
      </c>
      <c r="I18" s="29" t="s">
        <v>36</v>
      </c>
      <c r="J18" s="13" t="n">
        <f aca="false">B18*100/$B$16</f>
        <v>93.1183029641118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131.919709099467</v>
      </c>
      <c r="C19" s="28" t="n">
        <f aca="false">(B19/B18)^(1/3)-1</f>
        <v>0.0154215590580251</v>
      </c>
      <c r="D19" s="27" t="n">
        <v>122.366557356157</v>
      </c>
      <c r="E19" s="28" t="n">
        <f aca="false">(D19/D18)^(1/3)-1</f>
        <v>0.0306582436482596</v>
      </c>
      <c r="F19" s="27" t="n">
        <v>65766.4525482237</v>
      </c>
      <c r="G19" s="28" t="n">
        <f aca="false">(F19/F18)^(1/3)-1</f>
        <v>0.0203472252097197</v>
      </c>
      <c r="I19" s="27" t="s">
        <v>37</v>
      </c>
      <c r="J19" s="13" t="n">
        <f aca="false">B19*100/$B$16</f>
        <v>97.4931701496957</v>
      </c>
      <c r="K19" s="13" t="n">
        <f aca="false">D19*100/$D$16</f>
        <v>124.197861713944</v>
      </c>
      <c r="L19" s="13" t="n">
        <f aca="false">100*F19*100/D19/($F$16*100/$D$16)</f>
        <v>93.1076208496943</v>
      </c>
    </row>
    <row r="20" customFormat="false" ht="12.8" hidden="false" customHeight="false" outlineLevel="0" collapsed="false">
      <c r="A20" s="29" t="s">
        <v>38</v>
      </c>
      <c r="B20" s="29" t="n">
        <v>131.252391967564</v>
      </c>
      <c r="C20" s="30" t="n">
        <f aca="false">(B20/B19)^(1/3)-1</f>
        <v>-0.00168902109572699</v>
      </c>
      <c r="D20" s="29" t="n">
        <v>131.238132764478</v>
      </c>
      <c r="E20" s="30" t="n">
        <f aca="false">(D20/D19)^(1/3)-1</f>
        <v>0.0236050824969538</v>
      </c>
      <c r="F20" s="29" t="n">
        <v>70979.8195408115</v>
      </c>
      <c r="G20" s="30" t="n">
        <f aca="false">(F20/F19)^(1/3)-1</f>
        <v>0.025754642956278</v>
      </c>
      <c r="I20" s="29" t="s">
        <v>38</v>
      </c>
      <c r="J20" s="13" t="n">
        <f aca="false">B20*100/$B$16</f>
        <v>96.9999999999998</v>
      </c>
      <c r="K20" s="13" t="n">
        <f aca="false">D20*100/$D$16</f>
        <v>133.202206688204</v>
      </c>
      <c r="L20" s="13" t="n">
        <f aca="false">100*F20*100/D20/($F$16*100/$D$16)</f>
        <v>93.6954287382331</v>
      </c>
    </row>
    <row r="21" customFormat="false" ht="12.8" hidden="false" customHeight="false" outlineLevel="0" collapsed="false">
      <c r="A21" s="27" t="s">
        <v>18</v>
      </c>
      <c r="B21" s="27" t="n">
        <v>133.896152981714</v>
      </c>
      <c r="C21" s="28" t="n">
        <f aca="false">(B21/B20)^(1/3)-1</f>
        <v>0.00666960874676725</v>
      </c>
      <c r="D21" s="27" t="n">
        <v>140.1097081728</v>
      </c>
      <c r="E21" s="28" t="n">
        <f aca="false">(D21/D20)^(1/3)-1</f>
        <v>0.0220435346665917</v>
      </c>
      <c r="F21" s="27" t="n">
        <v>76347.7461001491</v>
      </c>
      <c r="G21" s="28" t="n">
        <f aca="false">(F21/F20)^(1/3)-1</f>
        <v>0.0245986435032561</v>
      </c>
      <c r="I21" s="27" t="s">
        <v>39</v>
      </c>
      <c r="J21" s="13" t="n">
        <f aca="false">B21*100/$B$16</f>
        <v>98.9538296752405</v>
      </c>
      <c r="K21" s="13" t="n">
        <f aca="false">D21*100/$D$16</f>
        <v>142.206551662466</v>
      </c>
      <c r="L21" s="13" t="n">
        <f aca="false">100*F21*100/D21/($F$16*100/$D$16)</f>
        <v>94.3999027070492</v>
      </c>
    </row>
    <row r="22" customFormat="false" ht="12.8" hidden="false" customHeight="false" outlineLevel="0" collapsed="false">
      <c r="A22" s="29" t="s">
        <v>20</v>
      </c>
      <c r="B22" s="29" t="n">
        <v>134.82</v>
      </c>
      <c r="C22" s="30" t="n">
        <f aca="false">(B22/B21)^(1/3)-1</f>
        <v>0.00229463989007916</v>
      </c>
      <c r="D22" s="29" t="n">
        <v>148.981283581121</v>
      </c>
      <c r="E22" s="30" t="n">
        <f aca="false">(D22/D21)^(1/3)-1</f>
        <v>0.0206758231989912</v>
      </c>
      <c r="F22" s="29" t="n">
        <v>81792.3804033158</v>
      </c>
      <c r="G22" s="30" t="n">
        <f aca="false">(F22/F21)^(1/3)-1</f>
        <v>0.0232275127569899</v>
      </c>
      <c r="I22" s="29" t="s">
        <v>40</v>
      </c>
      <c r="J22" s="13" t="n">
        <f aca="false">B22*100/$B$16</f>
        <v>99.6365841715996</v>
      </c>
      <c r="K22" s="13" t="n">
        <f aca="false">D22*100/$D$16</f>
        <v>151.210896636726</v>
      </c>
      <c r="L22" s="13" t="n">
        <f aca="false">100*F22*100/D22/($F$16*100/$D$16)</f>
        <v>95.1096734505266</v>
      </c>
    </row>
    <row r="23" customFormat="false" ht="12.8" hidden="false" customHeight="false" outlineLevel="0" collapsed="false">
      <c r="A23" s="27" t="s">
        <v>24</v>
      </c>
      <c r="B23" s="27" t="n">
        <v>135.616282393326</v>
      </c>
      <c r="C23" s="28" t="n">
        <f aca="false">(B23/B22)^(1/3)-1</f>
        <v>0.00196489104655995</v>
      </c>
      <c r="D23" s="27" t="n">
        <v>157.852858989442</v>
      </c>
      <c r="E23" s="28" t="n">
        <f aca="false">(D23/D22)^(1/3)-1</f>
        <v>0.0194679573813021</v>
      </c>
      <c r="F23" s="27" t="n">
        <v>87303.5581769179</v>
      </c>
      <c r="G23" s="28" t="n">
        <f aca="false">(F23/F22)^(1/3)-1</f>
        <v>0.0219736513211166</v>
      </c>
      <c r="I23" s="27" t="s">
        <v>41</v>
      </c>
      <c r="J23" s="13" t="n">
        <f aca="false">B23*100/$B$16</f>
        <v>100.225064053716</v>
      </c>
      <c r="K23" s="13" t="n">
        <f aca="false">D23*100/$D$16</f>
        <v>160.215241610987</v>
      </c>
      <c r="L23" s="13" t="n">
        <f aca="false">100*F23*100/D23/($F$16*100/$D$16)</f>
        <v>95.8126929626364</v>
      </c>
    </row>
    <row r="24" customFormat="false" ht="12.8" hidden="false" customHeight="false" outlineLevel="0" collapsed="false">
      <c r="A24" s="29" t="s">
        <v>42</v>
      </c>
      <c r="B24" s="29" t="n">
        <v>136.502487646267</v>
      </c>
      <c r="C24" s="30" t="n">
        <f aca="false">(B24/B23)^(1/3)-1</f>
        <v>0.00217348995533384</v>
      </c>
      <c r="D24" s="29" t="n">
        <v>167.324030528809</v>
      </c>
      <c r="E24" s="30" t="n">
        <f aca="false">(D24/D23)^(1/3)-1</f>
        <v>0.0196128224222172</v>
      </c>
      <c r="F24" s="29" t="n">
        <v>92625.0842508107</v>
      </c>
      <c r="G24" s="30" t="n">
        <f aca="false">(F24/F23)^(1/3)-1</f>
        <v>0.019918706268943</v>
      </c>
      <c r="I24" s="29" t="s">
        <v>42</v>
      </c>
      <c r="J24" s="13" t="n">
        <f aca="false">B24*100/$B$16</f>
        <v>100.88</v>
      </c>
      <c r="K24" s="13" t="n">
        <f aca="false">D24*100/$D$16</f>
        <v>169.828156107646</v>
      </c>
      <c r="L24" s="13" t="n">
        <f aca="false">100*F24*100/D24/($F$16*100/$D$16)</f>
        <v>95.8989502583165</v>
      </c>
    </row>
    <row r="25" customFormat="false" ht="12.8" hidden="false" customHeight="false" outlineLevel="0" collapsed="false">
      <c r="A25" s="27" t="s">
        <v>18</v>
      </c>
      <c r="B25" s="27" t="n">
        <v>139.251999100982</v>
      </c>
      <c r="C25" s="28" t="n">
        <f aca="false">(B25/B24)^(1/3)-1</f>
        <v>0.00666960874676481</v>
      </c>
      <c r="D25" s="27" t="n">
        <v>176.795202068175</v>
      </c>
      <c r="E25" s="28" t="n">
        <f aca="false">(D25/D24)^(1/3)-1</f>
        <v>0.0185227152235468</v>
      </c>
      <c r="F25" s="27" t="n">
        <v>97984.5226839578</v>
      </c>
      <c r="G25" s="28" t="n">
        <f aca="false">(F25/F24)^(1/3)-1</f>
        <v>0.018926729222607</v>
      </c>
      <c r="I25" s="27" t="s">
        <v>43</v>
      </c>
      <c r="J25" s="13" t="n">
        <f aca="false">B25*100/$B$16</f>
        <v>102.91198286225</v>
      </c>
      <c r="K25" s="13" t="n">
        <f aca="false">D25*100/$D$16</f>
        <v>179.441070604305</v>
      </c>
      <c r="L25" s="13" t="n">
        <f aca="false">100*F25*100/D25/($F$16*100/$D$16)</f>
        <v>96.0131152794127</v>
      </c>
    </row>
    <row r="26" customFormat="false" ht="12.8" hidden="false" customHeight="false" outlineLevel="0" collapsed="false">
      <c r="A26" s="29" t="s">
        <v>20</v>
      </c>
      <c r="B26" s="29" t="n">
        <v>141.561</v>
      </c>
      <c r="C26" s="30" t="n">
        <f aca="false">(B26/B25)^(1/3)-1</f>
        <v>0.00549688094307466</v>
      </c>
      <c r="D26" s="29" t="n">
        <v>186.266373607542</v>
      </c>
      <c r="E26" s="30" t="n">
        <f aca="false">(D26/D25)^(1/3)-1</f>
        <v>0.0175474295502855</v>
      </c>
      <c r="F26" s="29" t="n">
        <v>103357.623533057</v>
      </c>
      <c r="G26" s="30" t="n">
        <f aca="false">(F26/F25)^(1/3)-1</f>
        <v>0.0179544485221039</v>
      </c>
      <c r="I26" s="29" t="s">
        <v>44</v>
      </c>
      <c r="J26" s="13" t="n">
        <f aca="false">B26*100/$B$16</f>
        <v>104.61841338018</v>
      </c>
      <c r="K26" s="13" t="n">
        <f aca="false">D26*100/$D$16</f>
        <v>189.053985100965</v>
      </c>
      <c r="L26" s="13" t="n">
        <f aca="false">100*F26*100/D26/($F$16*100/$D$16)</f>
        <v>96.1283771101877</v>
      </c>
    </row>
    <row r="27" customFormat="false" ht="12.8" hidden="false" customHeight="false" outlineLevel="0" collapsed="false">
      <c r="A27" s="27" t="s">
        <v>24</v>
      </c>
      <c r="B27" s="27" t="n">
        <v>142.906242653115</v>
      </c>
      <c r="C27" s="28" t="n">
        <f aca="false">(B27/B26)^(1/3)-1</f>
        <v>0.00315765821706093</v>
      </c>
      <c r="D27" s="27" t="n">
        <v>195.737545146908</v>
      </c>
      <c r="E27" s="28" t="n">
        <f aca="false">(D27/D26)^(1/3)-1</f>
        <v>0.0166697286292219</v>
      </c>
      <c r="F27" s="27" t="n">
        <v>108774.741583316</v>
      </c>
      <c r="G27" s="28" t="n">
        <f aca="false">(F27/F26)^(1/3)-1</f>
        <v>0.0171738384850968</v>
      </c>
      <c r="I27" s="27" t="s">
        <v>45</v>
      </c>
      <c r="J27" s="13" t="n">
        <f aca="false">B27*100/$B$16</f>
        <v>105.612593641553</v>
      </c>
      <c r="K27" s="13" t="n">
        <f aca="false">D27*100/$D$16</f>
        <v>198.666899597623</v>
      </c>
      <c r="L27" s="13" t="n">
        <f aca="false">100*F27*100/D27/($F$16*100/$D$16)</f>
        <v>96.271442138635</v>
      </c>
    </row>
    <row r="28" customFormat="false" ht="12.8" hidden="false" customHeight="false" outlineLevel="0" collapsed="false">
      <c r="A28" s="29" t="s">
        <v>46</v>
      </c>
      <c r="B28" s="29" t="n">
        <v>143.32761202858</v>
      </c>
      <c r="C28" s="30" t="n">
        <f aca="false">(B28/B27)^(1/3)-1</f>
        <v>0.000981892973369369</v>
      </c>
      <c r="D28" s="29" t="n">
        <v>205.524422404254</v>
      </c>
      <c r="E28" s="30" t="n">
        <f aca="false">(D28/D27)^(1/3)-1</f>
        <v>0.0163963568148544</v>
      </c>
      <c r="F28" s="29" t="n">
        <v>114453.493757728</v>
      </c>
      <c r="G28" s="30" t="n">
        <f aca="false">(F28/F27)^(1/3)-1</f>
        <v>0.0171078308790071</v>
      </c>
      <c r="I28" s="29" t="s">
        <v>46</v>
      </c>
      <c r="J28" s="13" t="n">
        <f aca="false">B28*100/$B$16</f>
        <v>105.924</v>
      </c>
      <c r="K28" s="13" t="n">
        <f aca="false">D28*100/$D$16</f>
        <v>208.600244577505</v>
      </c>
      <c r="L28" s="13" t="n">
        <f aca="false">100*F28*100/D28/($F$16*100/$D$16)</f>
        <v>96.473752755779</v>
      </c>
    </row>
    <row r="29" customFormat="false" ht="12.8" hidden="false" customHeight="false" outlineLevel="0" collapsed="false">
      <c r="A29" s="27" t="s">
        <v>18</v>
      </c>
      <c r="B29" s="27" t="n">
        <v>144.822079065022</v>
      </c>
      <c r="C29" s="28" t="n">
        <f aca="false">(B29/B28)^(1/3)-1</f>
        <v>0.00346363286655671</v>
      </c>
      <c r="D29" s="27" t="n">
        <v>215.311299661599</v>
      </c>
      <c r="E29" s="28" t="n">
        <f aca="false">(D29/D28)^(1/3)-1</f>
        <v>0.0156275241789423</v>
      </c>
      <c r="F29" s="27" t="n">
        <v>120245.710000424</v>
      </c>
      <c r="G29" s="28" t="n">
        <f aca="false">(F29/F28)^(1/3)-1</f>
        <v>0.0165923694813592</v>
      </c>
      <c r="I29" s="27" t="s">
        <v>47</v>
      </c>
      <c r="J29" s="13" t="n">
        <f aca="false">B29*100/$B$16</f>
        <v>107.02846217674</v>
      </c>
      <c r="K29" s="13" t="n">
        <f aca="false">D29*100/$D$16</f>
        <v>218.533589557386</v>
      </c>
      <c r="L29" s="13" t="n">
        <f aca="false">100*F29*100/D29/($F$16*100/$D$16)</f>
        <v>96.7489639951192</v>
      </c>
    </row>
    <row r="30" customFormat="false" ht="12.8" hidden="false" customHeight="false" outlineLevel="0" collapsed="false">
      <c r="A30" s="29" t="s">
        <v>20</v>
      </c>
      <c r="B30" s="29" t="n">
        <v>145.80783</v>
      </c>
      <c r="C30" s="30" t="n">
        <f aca="false">(B30/B29)^(1/3)-1</f>
        <v>0.00226374968018206</v>
      </c>
      <c r="D30" s="29" t="n">
        <v>225.098176918945</v>
      </c>
      <c r="E30" s="30" t="n">
        <f aca="false">(D30/D29)^(1/3)-1</f>
        <v>0.0149275739061083</v>
      </c>
      <c r="F30" s="29" t="n">
        <v>126088.93562361</v>
      </c>
      <c r="G30" s="30" t="n">
        <f aca="false">(F30/F29)^(1/3)-1</f>
        <v>0.0159425014800134</v>
      </c>
      <c r="I30" s="29" t="s">
        <v>48</v>
      </c>
      <c r="J30" s="13" t="n">
        <f aca="false">B30*100/$B$16</f>
        <v>107.756965781585</v>
      </c>
      <c r="K30" s="13" t="n">
        <f aca="false">D30*100/$D$16</f>
        <v>228.466934537268</v>
      </c>
      <c r="L30" s="13" t="n">
        <f aca="false">100*F30*100/D30/($F$16*100/$D$16)</f>
        <v>97.0395012307451</v>
      </c>
    </row>
    <row r="31" customFormat="false" ht="12.8" hidden="false" customHeight="false" outlineLevel="0" collapsed="false">
      <c r="A31" s="27" t="s">
        <v>24</v>
      </c>
      <c r="B31" s="27" t="n">
        <v>145.871968835775</v>
      </c>
      <c r="C31" s="28" t="n">
        <f aca="false">(B31/B30)^(1/3)-1</f>
        <v>0.000146607200904647</v>
      </c>
      <c r="D31" s="27" t="n">
        <v>234.88505417629</v>
      </c>
      <c r="E31" s="28" t="n">
        <f aca="false">(D31/D30)^(1/3)-1</f>
        <v>0.0142876446230162</v>
      </c>
      <c r="F31" s="27" t="n">
        <v>131974.965062094</v>
      </c>
      <c r="G31" s="28" t="n">
        <f aca="false">(F31/F30)^(1/3)-1</f>
        <v>0.0153244838336519</v>
      </c>
      <c r="I31" s="27" t="s">
        <v>49</v>
      </c>
      <c r="J31" s="13" t="n">
        <f aca="false">B31*100/$B$16</f>
        <v>107.804366571597</v>
      </c>
      <c r="K31" s="13" t="n">
        <f aca="false">D31*100/$D$16</f>
        <v>238.400279517149</v>
      </c>
      <c r="L31" s="13" t="n">
        <f aca="false">100*F31*100/D31/($F$16*100/$D$16)</f>
        <v>97.3373967444457</v>
      </c>
    </row>
    <row r="32" customFormat="false" ht="12.8" hidden="false" customHeight="false" outlineLevel="0" collapsed="false">
      <c r="A32" s="29" t="s">
        <v>50</v>
      </c>
      <c r="B32" s="29" t="n">
        <v>147.627440389438</v>
      </c>
      <c r="C32" s="30" t="n">
        <f aca="false">(B32/B31)^(1/3)-1</f>
        <v>0.00399545870892504</v>
      </c>
      <c r="D32" s="29" t="n">
        <v>244.599288248563</v>
      </c>
      <c r="E32" s="30" t="n">
        <f aca="false">(D32/D31)^(1/3)-1</f>
        <v>0.0136000000000003</v>
      </c>
      <c r="F32" s="29" t="n">
        <v>137636.601721861</v>
      </c>
      <c r="G32" s="30" t="n">
        <f aca="false">(F32/F31)^(1/3)-1</f>
        <v>0.0141000291138165</v>
      </c>
      <c r="I32" s="29" t="s">
        <v>50</v>
      </c>
      <c r="J32" s="13" t="n">
        <f aca="false">B32*100/$B$16</f>
        <v>109.10172</v>
      </c>
      <c r="K32" s="13" t="n">
        <f aca="false">D32*100/$D$16</f>
        <v>248.25989415396</v>
      </c>
      <c r="L32" s="13" t="n">
        <f aca="false">100*F32*100/D32/($F$16*100/$D$16)</f>
        <v>97.4815232642426</v>
      </c>
    </row>
    <row r="33" customFormat="false" ht="12.8" hidden="false" customHeight="false" outlineLevel="0" collapsed="false">
      <c r="A33" s="27" t="s">
        <v>18</v>
      </c>
      <c r="B33" s="27" t="n">
        <v>149.166741436972</v>
      </c>
      <c r="C33" s="28" t="n">
        <f aca="false">(B33/B32)^(1/3)-1</f>
        <v>0.00346363286655404</v>
      </c>
      <c r="D33" s="27" t="n">
        <v>254.715277740915</v>
      </c>
      <c r="E33" s="28" t="n">
        <f aca="false">(D33/D32)^(1/3)-1</f>
        <v>0.0136000000000001</v>
      </c>
      <c r="F33" s="27" t="n">
        <v>143457.927794943</v>
      </c>
      <c r="G33" s="28" t="n">
        <f aca="false">(F33/F32)^(1/3)-1</f>
        <v>0.013904080000001</v>
      </c>
      <c r="I33" s="27" t="s">
        <v>51</v>
      </c>
      <c r="J33" s="13" t="n">
        <f aca="false">B33*100/$B$16</f>
        <v>110.239316042042</v>
      </c>
      <c r="K33" s="13" t="n">
        <f aca="false">D33*100/$D$16</f>
        <v>258.527276772351</v>
      </c>
      <c r="L33" s="13" t="n">
        <f aca="false">100*F33*100/D33/($F$16*100/$D$16)</f>
        <v>97.569282957824</v>
      </c>
    </row>
    <row r="34" customFormat="false" ht="12.8" hidden="false" customHeight="false" outlineLevel="0" collapsed="false">
      <c r="A34" s="29" t="s">
        <v>20</v>
      </c>
      <c r="B34" s="29" t="n">
        <v>150.1820649</v>
      </c>
      <c r="C34" s="30" t="n">
        <f aca="false">(B34/B33)^(1/3)-1</f>
        <v>0.00226374968018361</v>
      </c>
      <c r="D34" s="29" t="n">
        <v>265.249638211131</v>
      </c>
      <c r="E34" s="30" t="n">
        <f aca="false">(D34/D33)^(1/3)-1</f>
        <v>0.0136000000000001</v>
      </c>
      <c r="F34" s="29" t="n">
        <v>149525.466262294</v>
      </c>
      <c r="G34" s="30" t="n">
        <f aca="false">(F34/F33)^(1/3)-1</f>
        <v>0.0139040799999983</v>
      </c>
      <c r="I34" s="29" t="s">
        <v>52</v>
      </c>
      <c r="J34" s="13" t="n">
        <f aca="false">B34*100/$B$16</f>
        <v>110.989674755033</v>
      </c>
      <c r="K34" s="13" t="n">
        <f aca="false">D34*100/$D$16</f>
        <v>269.219291593988</v>
      </c>
      <c r="L34" s="13" t="n">
        <f aca="false">100*F34*100/D34/($F$16*100/$D$16)</f>
        <v>97.6571216588262</v>
      </c>
    </row>
    <row r="35" customFormat="false" ht="12.8" hidden="false" customHeight="false" outlineLevel="0" collapsed="false">
      <c r="A35" s="27" t="s">
        <v>24</v>
      </c>
      <c r="B35" s="27" t="n">
        <v>150.248127900848</v>
      </c>
      <c r="C35" s="28" t="n">
        <f aca="false">(B35/B34)^(1/3)-1</f>
        <v>0.000146607200903981</v>
      </c>
      <c r="D35" s="27" t="n">
        <v>276.21967239319</v>
      </c>
      <c r="E35" s="28" t="n">
        <f aca="false">(D35/D34)^(1/3)-1</f>
        <v>0.0136000000000005</v>
      </c>
      <c r="F35" s="27" t="n">
        <v>155851.671738877</v>
      </c>
      <c r="G35" s="28" t="n">
        <f aca="false">(F35/F34)^(1/3)-1</f>
        <v>0.0139085061834838</v>
      </c>
      <c r="I35" s="27" t="s">
        <v>53</v>
      </c>
      <c r="J35" s="13" t="n">
        <f aca="false">B35*100/$B$16</f>
        <v>111.038497568744</v>
      </c>
      <c r="K35" s="13" t="n">
        <f aca="false">D35*100/$D$16</f>
        <v>280.353500300825</v>
      </c>
      <c r="L35" s="13" t="n">
        <f aca="false">100*F35*100/D35/($F$16*100/$D$16)</f>
        <v>97.7463195576022</v>
      </c>
    </row>
    <row r="36" customFormat="false" ht="12.8" hidden="false" customHeight="false" outlineLevel="0" collapsed="false">
      <c r="A36" s="29" t="s">
        <v>54</v>
      </c>
      <c r="B36" s="29" t="n">
        <v>151.318126399173</v>
      </c>
      <c r="C36" s="30" t="n">
        <f aca="false">(B36/B35)^(1/3)-1</f>
        <v>0.00236823469215164</v>
      </c>
      <c r="D36" s="29" t="n">
        <v>286.707927570916</v>
      </c>
      <c r="E36" s="30" t="n">
        <f aca="false">(D36/D35)^(1/3)-1</f>
        <v>0.0124999999999993</v>
      </c>
      <c r="F36" s="29" t="n">
        <v>162255.26317608</v>
      </c>
      <c r="G36" s="30" t="n">
        <f aca="false">(F36/F35)^(1/3)-1</f>
        <v>0.0135124999999996</v>
      </c>
      <c r="I36" s="29" t="s">
        <v>54</v>
      </c>
      <c r="J36" s="13" t="n">
        <f aca="false">B36*100/$B$16</f>
        <v>111.829263</v>
      </c>
      <c r="K36" s="13" t="n">
        <f aca="false">D36*100/$D$16</f>
        <v>290.998719830801</v>
      </c>
      <c r="L36" s="13" t="n">
        <f aca="false">100*F36*100/D36/($F$16*100/$D$16)</f>
        <v>98.03985185298</v>
      </c>
    </row>
    <row r="37" customFormat="false" ht="12.8" hidden="false" customHeight="false" outlineLevel="0" collapsed="false">
      <c r="A37" s="27" t="s">
        <v>18</v>
      </c>
      <c r="B37" s="27" t="n">
        <v>152.150076265712</v>
      </c>
      <c r="C37" s="28" t="n">
        <f aca="false">(B37/B36)^(1/3)-1</f>
        <v>0.00182932438315508</v>
      </c>
      <c r="D37" s="27" t="n">
        <v>297.594429172295</v>
      </c>
      <c r="E37" s="28" t="n">
        <f aca="false">(D37/D36)^(1/3)-1</f>
        <v>0.0124999999999997</v>
      </c>
      <c r="F37" s="27" t="n">
        <v>168913.525989945</v>
      </c>
      <c r="G37" s="28" t="n">
        <f aca="false">(F37/F36)^(1/3)-1</f>
        <v>0.0134956247190241</v>
      </c>
      <c r="I37" s="27" t="s">
        <v>108</v>
      </c>
      <c r="J37" s="13" t="n">
        <f aca="false">B37*100/$B$16</f>
        <v>112.444102362883</v>
      </c>
      <c r="K37" s="13" t="n">
        <f aca="false">D37*100/$D$16</f>
        <v>302.048145831251</v>
      </c>
      <c r="L37" s="13" t="n">
        <f aca="false">100*F37*100/D37/($F$16*100/$D$16)</f>
        <v>98.3293538246549</v>
      </c>
    </row>
    <row r="38" customFormat="false" ht="12.8" hidden="false" customHeight="false" outlineLevel="0" collapsed="false">
      <c r="A38" s="29" t="s">
        <v>20</v>
      </c>
      <c r="B38" s="29" t="n">
        <v>153.9366165225</v>
      </c>
      <c r="C38" s="30" t="n">
        <f aca="false">(B38/B37)^(1/3)-1</f>
        <v>0.00389876685211177</v>
      </c>
      <c r="D38" s="29" t="n">
        <v>308.89429889405</v>
      </c>
      <c r="E38" s="30" t="n">
        <f aca="false">(D38/D37)^(1/3)-1</f>
        <v>0.0125</v>
      </c>
      <c r="F38" s="29" t="n">
        <v>175801.101198853</v>
      </c>
      <c r="G38" s="30" t="n">
        <f aca="false">(F38/F37)^(1/3)-1</f>
        <v>0.0134112499999994</v>
      </c>
      <c r="I38" s="29" t="s">
        <v>109</v>
      </c>
      <c r="J38" s="13" t="n">
        <f aca="false">B38*100/$B$16</f>
        <v>113.764416623908</v>
      </c>
      <c r="K38" s="13" t="n">
        <f aca="false">D38*100/$D$16</f>
        <v>313.517126306066</v>
      </c>
      <c r="L38" s="13" t="n">
        <f aca="false">100*F38*100/D38/($F$16*100/$D$16)</f>
        <v>98.5950820919932</v>
      </c>
    </row>
    <row r="39" customFormat="false" ht="12.8" hidden="false" customHeight="false" outlineLevel="0" collapsed="false">
      <c r="A39" s="27" t="s">
        <v>24</v>
      </c>
      <c r="B39" s="27" t="n">
        <v>154.750164805555</v>
      </c>
      <c r="C39" s="28" t="n">
        <f aca="false">(B39/B38)^(1/3)-1</f>
        <v>0.00175855774403133</v>
      </c>
      <c r="D39" s="27" t="n">
        <v>320.623232614361</v>
      </c>
      <c r="E39" s="28" t="n">
        <f aca="false">(D39/D38)^(1/3)-1</f>
        <v>0.0125</v>
      </c>
      <c r="F39" s="27" t="n">
        <v>182954.518119055</v>
      </c>
      <c r="G39" s="28" t="n">
        <f aca="false">(F39/F38)^(1/3)-1</f>
        <v>0.0133835478354389</v>
      </c>
      <c r="I39" s="27" t="s">
        <v>110</v>
      </c>
      <c r="J39" s="13" t="n">
        <f aca="false">B39*100/$B$16</f>
        <v>114.365656588174</v>
      </c>
      <c r="K39" s="13" t="n">
        <f aca="false">D39*100/$D$16</f>
        <v>325.421592033637</v>
      </c>
      <c r="L39" s="13" t="n">
        <f aca="false">100*F39*100/D39/($F$16*100/$D$16)</f>
        <v>98.8534213872972</v>
      </c>
    </row>
    <row r="41" customFormat="false" ht="13.8" hidden="false" customHeight="false" outlineLevel="0" collapsed="false">
      <c r="A41" s="33"/>
      <c r="B41" s="80" t="s">
        <v>111</v>
      </c>
      <c r="C41" s="80"/>
      <c r="D41" s="80"/>
    </row>
    <row r="42" customFormat="false" ht="51.75" hidden="false" customHeight="true" outlineLevel="0" collapsed="false">
      <c r="A42" s="33" t="s">
        <v>55</v>
      </c>
      <c r="B42" s="35" t="s">
        <v>111</v>
      </c>
      <c r="C42" s="35" t="s">
        <v>112</v>
      </c>
      <c r="D42" s="35" t="s">
        <v>8</v>
      </c>
    </row>
    <row r="43" customFormat="false" ht="18.15" hidden="false" customHeight="true" outlineLevel="0" collapsed="false">
      <c r="A43" s="7" t="n">
        <v>2019</v>
      </c>
      <c r="B43" s="39"/>
      <c r="C43" s="40"/>
      <c r="D43" s="40"/>
    </row>
    <row r="44" customFormat="false" ht="12.8" hidden="false" customHeight="false" outlineLevel="0" collapsed="false">
      <c r="A44" s="36" t="n">
        <v>2020</v>
      </c>
      <c r="B44" s="37" t="n">
        <f aca="false">AVERAGE(B16:B19)/AVERAGE(B12:B15)-1</f>
        <v>-0.112</v>
      </c>
      <c r="C44" s="38" t="n">
        <f aca="false">D44*1.2</f>
        <v>-0.112816119878236</v>
      </c>
      <c r="D44" s="38" t="n">
        <v>-0.0940134332318634</v>
      </c>
    </row>
    <row r="45" customFormat="false" ht="12.8" hidden="false" customHeight="false" outlineLevel="0" collapsed="false">
      <c r="A45" s="7" t="n">
        <v>2021</v>
      </c>
      <c r="B45" s="39" t="n">
        <f aca="false">AVERAGE(B20:B23)/AVERAGE(B16:B19)-1</f>
        <v>0.0570000000000002</v>
      </c>
      <c r="C45" s="40" t="n">
        <f aca="false">D45*0.8</f>
        <v>0.0673168085554725</v>
      </c>
      <c r="D45" s="40" t="n">
        <v>0.0841460106943406</v>
      </c>
    </row>
    <row r="46" customFormat="false" ht="12.8" hidden="false" customHeight="false" outlineLevel="0" collapsed="false">
      <c r="A46" s="36" t="n">
        <v>2022</v>
      </c>
      <c r="B46" s="37" t="n">
        <f aca="false">AVERAGE(B24:B27)/AVERAGE(B20:B23)-1</f>
        <v>0.0460000000000003</v>
      </c>
      <c r="C46" s="38" t="n">
        <f aca="false">D46*0.8</f>
        <v>0.038127152817611</v>
      </c>
      <c r="D46" s="38" t="n">
        <v>0.0476589410220138</v>
      </c>
    </row>
    <row r="47" customFormat="false" ht="12.8" hidden="false" customHeight="false" outlineLevel="0" collapsed="false">
      <c r="A47" s="7" t="n">
        <v>2023</v>
      </c>
      <c r="B47" s="39" t="n">
        <f aca="false">AVERAGE(B28:B31)</f>
        <v>144.957372482344</v>
      </c>
      <c r="C47" s="40" t="n">
        <f aca="false">B47/B46-1</f>
        <v>3150.24722787703</v>
      </c>
      <c r="D47" s="40" t="n">
        <f aca="false">B31/B27-1</f>
        <v>0.0207529505191659</v>
      </c>
    </row>
    <row r="48" customFormat="false" ht="12.8" hidden="false" customHeight="false" outlineLevel="0" collapsed="false">
      <c r="A48" s="36" t="n">
        <v>2024</v>
      </c>
      <c r="B48" s="37" t="n">
        <f aca="false">AVERAGE(B32:B35)</f>
        <v>149.306093656814</v>
      </c>
      <c r="C48" s="38" t="n">
        <f aca="false">B48/B47-1</f>
        <v>0.0299999999999994</v>
      </c>
      <c r="D48" s="38" t="n">
        <f aca="false">B35/B31-1</f>
        <v>0.0299999999999985</v>
      </c>
    </row>
    <row r="49" customFormat="false" ht="12.8" hidden="false" customHeight="false" outlineLevel="0" collapsed="false">
      <c r="A49" s="7" t="n">
        <v>2025</v>
      </c>
      <c r="B49" s="39" t="n">
        <f aca="false">AVERAGE(B36:B39)</f>
        <v>153.038745998235</v>
      </c>
      <c r="C49" s="40" t="n">
        <f aca="false">B49/B48-1</f>
        <v>0.025000000000001</v>
      </c>
      <c r="D49" s="40" t="n">
        <f aca="false">B39/B36-1</f>
        <v>0.02268094700914</v>
      </c>
    </row>
    <row r="50" customFormat="false" ht="12.8" hidden="false" customHeight="false" outlineLevel="0" collapsed="false">
      <c r="E50" s="30"/>
    </row>
    <row r="51" customFormat="false" ht="12.8" hidden="false" customHeight="false" outlineLevel="0" collapsed="false">
      <c r="E51" s="30"/>
    </row>
    <row r="52" customFormat="false" ht="12.8" hidden="false" customHeight="false" outlineLevel="0" collapsed="false">
      <c r="E52" s="30"/>
    </row>
    <row r="53" customFormat="false" ht="12.8" hidden="false" customHeight="false" outlineLevel="0" collapsed="false">
      <c r="E53" s="30"/>
    </row>
    <row r="54" customFormat="false" ht="12.8" hidden="false" customHeight="false" outlineLevel="0" collapsed="false">
      <c r="E54" s="30"/>
    </row>
    <row r="55" customFormat="false" ht="12.8" hidden="false" customHeight="false" outlineLevel="0" collapsed="false">
      <c r="E55" s="30"/>
    </row>
    <row r="56" customFormat="false" ht="12.8" hidden="false" customHeight="false" outlineLevel="0" collapsed="false">
      <c r="E56" s="30"/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3"/>
  <sheetViews>
    <sheetView showFormulas="false" showGridLines="true" showRowColHeaders="true" showZeros="true" rightToLeft="false" tabSelected="false" showOutlineSymbols="true" defaultGridColor="true" view="normal" topLeftCell="AZ1" colorId="64" zoomScale="75" zoomScaleNormal="75" zoomScalePageLayoutView="100" workbookViewId="0">
      <selection pane="topLeft" activeCell="BO9" activeCellId="0" sqref="BO9"/>
    </sheetView>
  </sheetViews>
  <sheetFormatPr defaultColWidth="9.23828125" defaultRowHeight="12.8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5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8" min="27" style="0" width="13.17"/>
    <col collapsed="false" customWidth="true" hidden="false" outlineLevel="0" max="30" min="30" style="0" width="15.39"/>
    <col collapsed="false" customWidth="true" hidden="false" outlineLevel="0" max="33" min="33" style="0" width="14.5"/>
    <col collapsed="false" customWidth="true" hidden="false" outlineLevel="0" max="39" min="39" style="0" width="15.66"/>
    <col collapsed="false" customWidth="true" hidden="false" outlineLevel="0" max="41" min="41" style="0" width="19.99"/>
    <col collapsed="false" customWidth="true" hidden="false" outlineLevel="0" max="42" min="42" style="0" width="10.65"/>
    <col collapsed="false" customWidth="true" hidden="false" outlineLevel="0" max="43" min="43" style="0" width="11.16"/>
    <col collapsed="false" customWidth="true" hidden="false" outlineLevel="0" max="44" min="44" style="0" width="17.44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113</v>
      </c>
      <c r="D1" s="41"/>
      <c r="E1" s="41" t="s">
        <v>114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/>
      <c r="AF1" s="3" t="s">
        <v>75</v>
      </c>
      <c r="AG1" s="3" t="s">
        <v>5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 t="s">
        <v>83</v>
      </c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">
        <v>87</v>
      </c>
      <c r="BC1" s="3" t="s">
        <v>88</v>
      </c>
      <c r="BD1" s="3" t="str">
        <f aca="false">'Central scenario'!BD1</f>
        <v>Remuneración del trabajo en % VAB</v>
      </c>
      <c r="BE1" s="3"/>
      <c r="BF1" s="3" t="str">
        <f aca="false">'Central scenario'!BF1</f>
        <v>Crecimiento PIB real, función de alza población, salarios y participación en el producto</v>
      </c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96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1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O3" s="52"/>
      <c r="AP3" s="52"/>
      <c r="AQ3" s="49" t="s">
        <v>103</v>
      </c>
      <c r="AR3" s="52" t="s">
        <v>104</v>
      </c>
      <c r="AS3" s="52" t="s">
        <v>103</v>
      </c>
      <c r="AT3" s="52" t="s">
        <v>104</v>
      </c>
      <c r="AU3" s="32"/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-0.0331565128262777</v>
      </c>
      <c r="AM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0.0607395187891978</v>
      </c>
      <c r="BL4" s="51" t="n">
        <f aca="false">SUM(P14:P17)/AVERAGE(AG14:AG17)</f>
        <v>0.0140881848578508</v>
      </c>
      <c r="BM4" s="51" t="n">
        <f aca="false">SUM(D14:D17)/AVERAGE(AG14:AG17)</f>
        <v>0.0798078467576248</v>
      </c>
      <c r="BN4" s="51" t="n">
        <f aca="false">(SUM(H14:H17)+SUM(J14:J17))/AVERAGE(AG14:AG17)</f>
        <v>0</v>
      </c>
      <c r="BO4" s="52" t="n">
        <f aca="false">AL4-BN4</f>
        <v>-0.0331565128262777</v>
      </c>
      <c r="BP4" s="32" t="n">
        <f aca="false">BN4+BM4</f>
        <v>0.0798078467576248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-0.0329868285603578</v>
      </c>
      <c r="AM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0.0611320051364955</v>
      </c>
      <c r="BL5" s="51" t="n">
        <f aca="false">SUM(P18:P21)/AVERAGE(AG18:AG21)</f>
        <v>0.0152426006618067</v>
      </c>
      <c r="BM5" s="51" t="n">
        <f aca="false">SUM(D18:D21)/AVERAGE(AG18:AG21)</f>
        <v>0.0788762330350467</v>
      </c>
      <c r="BN5" s="51" t="n">
        <f aca="false">(SUM(H18:H21)+SUM(J18:J21))/AVERAGE(AG18:AG21)</f>
        <v>2.88521656710338E-005</v>
      </c>
      <c r="BO5" s="52" t="n">
        <f aca="false">AL5-BN5</f>
        <v>-0.0330156807260289</v>
      </c>
      <c r="BP5" s="32" t="n">
        <f aca="false">BN5+BM5</f>
        <v>0.0789050852007177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-0.0370007665353377</v>
      </c>
      <c r="AM6" s="52"/>
      <c r="AO6" s="52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0.0628649338766236</v>
      </c>
      <c r="BL6" s="51" t="n">
        <f aca="false">SUM(P22:P25)/AVERAGE(AG22:AG25)</f>
        <v>0.0187841782319647</v>
      </c>
      <c r="BM6" s="51" t="n">
        <f aca="false">SUM(D22:D25)/AVERAGE(AG22:AG25)</f>
        <v>0.0810815221799967</v>
      </c>
      <c r="BN6" s="51" t="n">
        <f aca="false">(SUM(H22:H25)+SUM(J22:J25))/AVERAGE(AG22:AG25)</f>
        <v>0.000491092714512904</v>
      </c>
      <c r="BO6" s="52" t="n">
        <f aca="false">AL6-BN6</f>
        <v>-0.0374918592498506</v>
      </c>
      <c r="BP6" s="32" t="n">
        <f aca="false">BN6+BM6</f>
        <v>0.0815726148945096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-0.0367947322869077</v>
      </c>
      <c r="AM7" s="4" t="n">
        <f aca="false">'Central scenario'!AM6</f>
        <v>22247411.6609202</v>
      </c>
      <c r="AN7" s="52" t="n">
        <f aca="false">AM7/AVERAGE(AG26:AG29)</f>
        <v>0.00430801881145178</v>
      </c>
      <c r="AO7" s="52" t="n">
        <f aca="false">AVERAGE(AG26:AG29)/AVERAGE(AG22:AG25)-1</f>
        <v>-0.0256535187698732</v>
      </c>
      <c r="AP7" s="4" t="n">
        <f aca="false">'Central scenario'!AP7</f>
        <v>24759558.36128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0.0132187981915489</v>
      </c>
      <c r="BJ7" s="1" t="n">
        <f aca="false">BJ6+1</f>
        <v>2018</v>
      </c>
      <c r="BK7" s="51" t="n">
        <f aca="false">SUM(T26:T29)/AVERAGE(AG26:AG29)</f>
        <v>0.0587398562806465</v>
      </c>
      <c r="BL7" s="51" t="n">
        <f aca="false">SUM(P26:P29)/AVERAGE(AG26:AG29)</f>
        <v>0.0174435294023944</v>
      </c>
      <c r="BM7" s="51" t="n">
        <f aca="false">SUM(D26:D29)/AVERAGE(AG26:AG29)</f>
        <v>0.0780910591651598</v>
      </c>
      <c r="BN7" s="51" t="n">
        <f aca="false">(SUM(H26:H29)+SUM(J26:J29))/AVERAGE(AG26:AG29)</f>
        <v>0.000922411235235612</v>
      </c>
      <c r="BO7" s="52" t="n">
        <f aca="false">AL7-BN7</f>
        <v>-0.0377171435221433</v>
      </c>
      <c r="BP7" s="32" t="n">
        <f aca="false">BN7+BM7</f>
        <v>0.0790134704003954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-0.0379118871431977</v>
      </c>
      <c r="AM8" s="4" t="n">
        <f aca="false">'Central scenario'!AM7</f>
        <v>20644316.2443057</v>
      </c>
      <c r="AN8" s="52" t="n">
        <f aca="false">AM8/AVERAGE(AG30:AG33)</f>
        <v>0.00408284362860222</v>
      </c>
      <c r="AO8" s="52" t="n">
        <f aca="false">AVERAGE(AG30:AG33)/AVERAGE(AG26:AG29)-1</f>
        <v>-0.0208801473588046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U8" s="32"/>
      <c r="AV8" s="1" t="n">
        <v>11082939</v>
      </c>
      <c r="AX8" s="1" t="n">
        <f aca="false">(AV8-AV7)/AV7</f>
        <v>0.00641144738254397</v>
      </c>
      <c r="BI8" s="51" t="n">
        <f aca="false">T15/AG15</f>
        <v>0.0159707005370973</v>
      </c>
      <c r="BJ8" s="1" t="n">
        <f aca="false">BJ7+1</f>
        <v>2019</v>
      </c>
      <c r="BK8" s="51" t="n">
        <f aca="false">SUM(T30:T33)/AVERAGE(AG30:AG33)</f>
        <v>0.0515593582610421</v>
      </c>
      <c r="BL8" s="51" t="n">
        <f aca="false">SUM(P30:P33)/AVERAGE(AG30:AG33)</f>
        <v>0.0165680918768038</v>
      </c>
      <c r="BM8" s="51" t="n">
        <f aca="false">SUM(D30:D33)/AVERAGE(AG30:AG33)</f>
        <v>0.072903153527436</v>
      </c>
      <c r="BN8" s="51" t="n">
        <f aca="false">(SUM(H30:H33)+SUM(J30:J33))/AVERAGE(AG30:AG33)</f>
        <v>0.000845456563710704</v>
      </c>
      <c r="BO8" s="52" t="n">
        <f aca="false">AL8-BN8</f>
        <v>-0.0387573437069085</v>
      </c>
      <c r="BP8" s="32" t="n">
        <f aca="false">BN8+BM8</f>
        <v>0.0737486100911467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-0.047470088210397</v>
      </c>
      <c r="AM9" s="4" t="n">
        <f aca="false">'Central scenario'!AM8</f>
        <v>19740259.6575456</v>
      </c>
      <c r="AN9" s="52" t="n">
        <f aca="false">AM9/AVERAGE(AG34:AG37)</f>
        <v>0.00439870734700354</v>
      </c>
      <c r="AO9" s="52" t="n">
        <f aca="false">AVERAGE(AG34:AG37)/AVERAGE(AG30:AG33)-1</f>
        <v>-0.112455706638967</v>
      </c>
      <c r="AP9" s="55" t="n">
        <f aca="false">'Central scenario'!AP9</f>
        <v>-1015545.98742409</v>
      </c>
      <c r="AQ9" s="4" t="n">
        <f aca="false">AQ8*(1+AO9)</f>
        <v>370318399.283588</v>
      </c>
      <c r="AR9" s="4" t="n">
        <f aca="false">((((((AQ8*((1+AO9)^(6/12)))*((1+AO9)^(1/12))+AP9)*((1+AO9)^(1/12))-AM9/12)*((1+AO9)^(1/12))-AM9/12)*((1+AO9)^(1/12))-AM9/12)*((1+AO9)^(1/12))-AM9/12)*((1+AO9)^(1/12))-AM9/12</f>
        <v>361288117.057412</v>
      </c>
      <c r="AS9" s="53" t="n">
        <f aca="false">AQ9/AG37</f>
        <v>0.07923756114949</v>
      </c>
      <c r="AT9" s="53" t="n">
        <f aca="false">AR9/AG37</f>
        <v>0.0773053386580395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0.0144615407948684</v>
      </c>
      <c r="BJ9" s="1" t="n">
        <f aca="false">BJ8+1</f>
        <v>2020</v>
      </c>
      <c r="BK9" s="51" t="n">
        <f aca="false">SUM(T34:T37)/AVERAGE(AG34:AG37)</f>
        <v>0.0586025777226866</v>
      </c>
      <c r="BL9" s="51" t="n">
        <f aca="false">SUM(P34:P37)/AVERAGE(AG34:AG37)</f>
        <v>0.0180800333441229</v>
      </c>
      <c r="BM9" s="51" t="n">
        <f aca="false">SUM(D34:D37)/AVERAGE(AG34:AG37)</f>
        <v>0.0879926325889608</v>
      </c>
      <c r="BN9" s="51" t="n">
        <f aca="false">(SUM(H34:H37)+SUM(J34:J37))/AVERAGE(AG34:AG37)</f>
        <v>0.00141605449775138</v>
      </c>
      <c r="BO9" s="52" t="n">
        <f aca="false">AL9-BN9</f>
        <v>-0.0488861427081484</v>
      </c>
      <c r="BP9" s="32" t="n">
        <f aca="false">BN9+BM9</f>
        <v>0.0894086870867122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-0.0365011125412766</v>
      </c>
      <c r="AM10" s="4" t="n">
        <f aca="false">'Central scenario'!AM9</f>
        <v>18862810.403066</v>
      </c>
      <c r="AN10" s="52" t="n">
        <f aca="false">AM10/AVERAGE(AG38:AG41)</f>
        <v>0.00397652410936043</v>
      </c>
      <c r="AO10" s="52" t="n">
        <f aca="false">AVERAGE(AG38:AG41)/AVERAGE(AG34:AG37)-1</f>
        <v>0.0569999999999999</v>
      </c>
      <c r="AP10" s="52"/>
      <c r="AQ10" s="4" t="n">
        <f aca="false">AQ9*(1+AO10)</f>
        <v>391426548.042752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362530870.51665</v>
      </c>
      <c r="AS10" s="53" t="n">
        <f aca="false">AQ10/AG41</f>
        <v>0.0814711669907966</v>
      </c>
      <c r="AT10" s="53" t="n">
        <f aca="false">AR10/AG41</f>
        <v>0.0754568468563733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0.0170660074210736</v>
      </c>
      <c r="BJ10" s="1" t="n">
        <f aca="false">BJ9+1</f>
        <v>2021</v>
      </c>
      <c r="BK10" s="51" t="n">
        <f aca="false">SUM(T38:T41)/AVERAGE(AG38:AG41)</f>
        <v>0.0581776295181739</v>
      </c>
      <c r="BL10" s="51" t="n">
        <f aca="false">SUM(P38:P41)/AVERAGE(AG38:AG41)</f>
        <v>0.0164765141793592</v>
      </c>
      <c r="BM10" s="51" t="n">
        <f aca="false">SUM(D38:D41)/AVERAGE(AG38:AG41)</f>
        <v>0.0782022278800913</v>
      </c>
      <c r="BN10" s="51" t="n">
        <f aca="false">(SUM(H38:H41)+SUM(J38:J41))/AVERAGE(AG38:AG41)</f>
        <v>0.00167395990089593</v>
      </c>
      <c r="BO10" s="52" t="n">
        <f aca="false">AL10-BN10</f>
        <v>-0.0381750724421725</v>
      </c>
      <c r="BP10" s="32" t="n">
        <f aca="false">BN10+BM10</f>
        <v>0.0798761877809873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-0.0402685061730914</v>
      </c>
      <c r="AM11" s="4" t="n">
        <f aca="false">'Central scenario'!AM10</f>
        <v>17835539.214349</v>
      </c>
      <c r="AN11" s="52" t="n">
        <f aca="false">AM11/AVERAGE(AG42:AG45)</f>
        <v>0.00359461001159629</v>
      </c>
      <c r="AO11" s="52" t="n">
        <f aca="false">AVERAGE(AG42:AG45)/AVERAGE(AG38:AG41)-1</f>
        <v>0.0460000000000007</v>
      </c>
      <c r="AP11" s="52"/>
      <c r="AQ11" s="4" t="n">
        <f aca="false">AQ10*(1+AO11)</f>
        <v>409432169.252719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360998772.08068</v>
      </c>
      <c r="AS11" s="53" t="n">
        <f aca="false">AQ11/AG45</f>
        <v>0.0808716410654613</v>
      </c>
      <c r="AT11" s="53" t="n">
        <f aca="false">AR11/AG45</f>
        <v>0.0713050055985241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0.0139980043565481</v>
      </c>
      <c r="BJ11" s="1" t="n">
        <f aca="false">BJ10+1</f>
        <v>2022</v>
      </c>
      <c r="BK11" s="51" t="n">
        <f aca="false">SUM(T42:T45)/AVERAGE(AG42:AG45)</f>
        <v>0.0585715984930535</v>
      </c>
      <c r="BL11" s="51" t="n">
        <f aca="false">SUM(P42:P45)/AVERAGE(AG42:AG45)</f>
        <v>0.017310240133471</v>
      </c>
      <c r="BM11" s="51" t="n">
        <f aca="false">SUM(D42:D45)/AVERAGE(AG42:AG45)</f>
        <v>0.0815298645326739</v>
      </c>
      <c r="BN11" s="51" t="n">
        <f aca="false">(SUM(H42:H45)+SUM(J42:J45))/AVERAGE(AG42:AG45)</f>
        <v>0.00212630111863724</v>
      </c>
      <c r="BO11" s="52" t="n">
        <f aca="false">AL11-BN11</f>
        <v>-0.0423948072917286</v>
      </c>
      <c r="BP11" s="32" t="n">
        <f aca="false">BN11+BM11</f>
        <v>0.0836561656513111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-0.0444817340281832</v>
      </c>
      <c r="AM12" s="4" t="n">
        <f aca="false">'Central scenario'!AM11</f>
        <v>16827143.6015023</v>
      </c>
      <c r="AN12" s="52" t="n">
        <f aca="false">AM12/AVERAGE(AG46:AG49)</f>
        <v>0.00327669174507327</v>
      </c>
      <c r="AO12" s="52" t="n">
        <f aca="false">AVERAGE(AG46:AG49)/AVERAGE(AG42:AG45)-1</f>
        <v>0.0350000000000008</v>
      </c>
      <c r="AP12" s="52"/>
      <c r="AQ12" s="4" t="n">
        <f aca="false">AQ11*(1+AO12)</f>
        <v>423762295.176565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356538326.708569</v>
      </c>
      <c r="AS12" s="53" t="n">
        <f aca="false">AQ12/AG49</f>
        <v>0.082000398294397</v>
      </c>
      <c r="AT12" s="53" t="n">
        <f aca="false">AR12/AG49</f>
        <v>0.0689921805929878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0.0162704773718776</v>
      </c>
      <c r="BJ12" s="1" t="n">
        <f aca="false">BJ11+1</f>
        <v>2023</v>
      </c>
      <c r="BK12" s="51" t="n">
        <f aca="false">SUM(T46:T49)/AVERAGE(AG46:AG49)</f>
        <v>0.0583409974250203</v>
      </c>
      <c r="BL12" s="51" t="n">
        <f aca="false">SUM(P46:P49)/AVERAGE(AG46:AG49)</f>
        <v>0.0181588258205484</v>
      </c>
      <c r="BM12" s="51" t="n">
        <f aca="false">SUM(D46:D49)/AVERAGE(AG46:AG49)</f>
        <v>0.0846639056326551</v>
      </c>
      <c r="BN12" s="51" t="n">
        <f aca="false">(SUM(H46:H49)+SUM(J46:J49))/AVERAGE(AG46:AG49)</f>
        <v>0.00244184626655665</v>
      </c>
      <c r="BO12" s="52" t="n">
        <f aca="false">AL12-BN12</f>
        <v>-0.0469235802947398</v>
      </c>
      <c r="BP12" s="32" t="n">
        <f aca="false">BN12+BM12</f>
        <v>0.0871057518992118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-0.0469066307596609</v>
      </c>
      <c r="AM13" s="13" t="n">
        <f aca="false">'Central scenario'!AM12</f>
        <v>15842663.6881786</v>
      </c>
      <c r="AN13" s="59" t="n">
        <f aca="false">AM13/AVERAGE(AG50:AG53)</f>
        <v>0.00299513335988609</v>
      </c>
      <c r="AO13" s="59" t="n">
        <f aca="false">'GDP evolution by scenario'!G49</f>
        <v>0.0350000000000004</v>
      </c>
      <c r="AP13" s="59"/>
      <c r="AQ13" s="13" t="n">
        <f aca="false">AQ12*(1+AO13)</f>
        <v>438593975.507745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352921940.268043</v>
      </c>
      <c r="AS13" s="60" t="n">
        <f aca="false">AQ13/AG53</f>
        <v>0.0823984584802923</v>
      </c>
      <c r="AT13" s="60" t="n">
        <f aca="false">AR13/AG53</f>
        <v>0.0663032906648921</v>
      </c>
      <c r="BI13" s="32" t="n">
        <f aca="false">T20/AG20</f>
        <v>0.0142396418545472</v>
      </c>
      <c r="BJ13" s="0" t="n">
        <f aca="false">BJ12+1</f>
        <v>2024</v>
      </c>
      <c r="BK13" s="32" t="n">
        <f aca="false">SUM(T50:T53)/AVERAGE(AG50:AG53)</f>
        <v>0.0585370659598831</v>
      </c>
      <c r="BL13" s="32" t="n">
        <f aca="false">SUM(P50:P53)/AVERAGE(AG50:AG53)</f>
        <v>0.0185534970789638</v>
      </c>
      <c r="BM13" s="32" t="n">
        <f aca="false">SUM(D50:D53)/AVERAGE(AG50:AG53)</f>
        <v>0.0868901996405801</v>
      </c>
      <c r="BN13" s="32" t="n">
        <f aca="false">(SUM(H50:H53)+SUM(J50:J53))/AVERAGE(AG50:AG53)</f>
        <v>0.00288235660483953</v>
      </c>
      <c r="BO13" s="59" t="n">
        <f aca="false">AL13-BN13</f>
        <v>-0.0497889873645004</v>
      </c>
      <c r="BP13" s="32" t="n">
        <f aca="false">BN13+BM13</f>
        <v>0.0897725562454197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1" t="n">
        <f aca="false">'Low pensions'!Q14</f>
        <v>93848237.2817482</v>
      </c>
      <c r="E14" s="6"/>
      <c r="F14" s="8" t="n">
        <f aca="false">'Low pensions'!I14</f>
        <v>17058028.0286595</v>
      </c>
      <c r="G14" s="81" t="n">
        <f aca="false">'Low pensions'!K14</f>
        <v>0</v>
      </c>
      <c r="H14" s="81" t="n">
        <f aca="false">'Low pensions'!V14</f>
        <v>0</v>
      </c>
      <c r="I14" s="81" t="n">
        <f aca="false">'Low pensions'!M14</f>
        <v>0</v>
      </c>
      <c r="J14" s="81" t="n">
        <f aca="false">'Low pensions'!W14</f>
        <v>0</v>
      </c>
      <c r="K14" s="6"/>
      <c r="L14" s="81" t="n">
        <f aca="false">'Low pensions'!N14</f>
        <v>2791830.5901303</v>
      </c>
      <c r="M14" s="8"/>
      <c r="N14" s="81" t="n">
        <f aca="false">'Low pensions'!L14</f>
        <v>694000.572874077</v>
      </c>
      <c r="O14" s="6"/>
      <c r="P14" s="81" t="n">
        <f aca="false">'Low pensions'!X14</f>
        <v>18305008.5926708</v>
      </c>
      <c r="Q14" s="8"/>
      <c r="R14" s="81" t="n">
        <f aca="false">'Low SIPA income'!G9</f>
        <v>17950012.5262273</v>
      </c>
      <c r="S14" s="8"/>
      <c r="T14" s="81" t="n">
        <f aca="false">'Low SIPA income'!J9</f>
        <v>68633428.6521307</v>
      </c>
      <c r="U14" s="6"/>
      <c r="V14" s="81" t="n">
        <f aca="false">'Low SIPA income'!F9</f>
        <v>133045.091777586</v>
      </c>
      <c r="W14" s="8"/>
      <c r="X14" s="81" t="n">
        <f aca="false">'Low SIPA income'!M9</f>
        <v>334170.912580975</v>
      </c>
      <c r="Y14" s="6"/>
      <c r="Z14" s="6" t="n">
        <f aca="false">R14+V14-N14-L14-F14</f>
        <v>-2460801.57365901</v>
      </c>
      <c r="AA14" s="6"/>
      <c r="AB14" s="6" t="n">
        <f aca="false">T14-P14-D14</f>
        <v>-43519817.2222882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-0.00838191669121372</v>
      </c>
      <c r="AK14" s="62" t="n">
        <f aca="false">AK13+1</f>
        <v>2025</v>
      </c>
      <c r="AL14" s="63" t="n">
        <f aca="false">SUM(AB54:AB57)/AVERAGE(AG54:AG57)</f>
        <v>-0.048250682004442</v>
      </c>
      <c r="AM14" s="6" t="n">
        <f aca="false">'Central scenario'!AM13</f>
        <v>14900507.1403892</v>
      </c>
      <c r="AN14" s="63" t="n">
        <f aca="false">AM14/AVERAGE(AG54:AG57)</f>
        <v>0.00274830637893616</v>
      </c>
      <c r="AO14" s="63" t="n">
        <f aca="false">'GDP evolution by scenario'!G53</f>
        <v>0.0299999999999976</v>
      </c>
      <c r="AP14" s="63"/>
      <c r="AQ14" s="6" t="n">
        <f aca="false">AQ13*(1+AO14)</f>
        <v>451751794.772976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348405302.802793</v>
      </c>
      <c r="AS14" s="64" t="n">
        <f aca="false">AQ14/AG57</f>
        <v>0.0824013374619637</v>
      </c>
      <c r="AT14" s="64" t="n">
        <f aca="false">AR14/AG57</f>
        <v>0.0635505232341536</v>
      </c>
      <c r="AU14" s="5"/>
      <c r="AV14" s="5"/>
      <c r="AW14" s="65" t="n">
        <f aca="false">workers_and_wage_low!C2</f>
        <v>10892025</v>
      </c>
      <c r="AX14" s="5"/>
      <c r="AY14" s="61" t="n">
        <f aca="false">(AW14-AV6)/AV6</f>
        <v>-0.0243246451069662</v>
      </c>
      <c r="AZ14" s="66" t="n">
        <f aca="false">workers_and_wage_low!B2</f>
        <v>6432.95581308484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0.0166363691066031</v>
      </c>
      <c r="BJ14" s="5" t="n">
        <f aca="false">BJ13+1</f>
        <v>2025</v>
      </c>
      <c r="BK14" s="61" t="n">
        <f aca="false">SUM(T54:T57)/AVERAGE(AG54:AG57)</f>
        <v>0.0587680167694365</v>
      </c>
      <c r="BL14" s="61" t="n">
        <f aca="false">SUM(P54:P57)/AVERAGE(AG54:AG57)</f>
        <v>0.018700883269729</v>
      </c>
      <c r="BM14" s="61" t="n">
        <f aca="false">SUM(D54:D57)/AVERAGE(AG54:AG57)</f>
        <v>0.0883178155041495</v>
      </c>
      <c r="BN14" s="61" t="n">
        <f aca="false">(SUM(H54:H57)+SUM(J54:J57))/AVERAGE(AG54:AG57)</f>
        <v>0.00395914596727406</v>
      </c>
      <c r="BO14" s="63" t="n">
        <f aca="false">AL14-BN14</f>
        <v>-0.0522098279717161</v>
      </c>
      <c r="BP14" s="32" t="n">
        <f aca="false">BN14+BM14</f>
        <v>0.0922769614714236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2" t="n">
        <f aca="false">'Low pensions'!Q15</f>
        <v>108177560.580541</v>
      </c>
      <c r="E15" s="9"/>
      <c r="F15" s="67" t="n">
        <f aca="false">'Low pensions'!I15</f>
        <v>19662552.1576393</v>
      </c>
      <c r="G15" s="82" t="n">
        <f aca="false">'Low pensions'!K15</f>
        <v>0</v>
      </c>
      <c r="H15" s="82" t="n">
        <f aca="false">'Low pensions'!V15</f>
        <v>0</v>
      </c>
      <c r="I15" s="82" t="n">
        <f aca="false">'Low pensions'!M15</f>
        <v>0</v>
      </c>
      <c r="J15" s="82" t="n">
        <f aca="false">'Low pensions'!W15</f>
        <v>0</v>
      </c>
      <c r="K15" s="9"/>
      <c r="L15" s="82" t="n">
        <f aca="false">'Low pensions'!N15</f>
        <v>2473830.00986629</v>
      </c>
      <c r="M15" s="67"/>
      <c r="N15" s="82" t="n">
        <f aca="false">'Low pensions'!L15</f>
        <v>801749.377980366</v>
      </c>
      <c r="O15" s="9"/>
      <c r="P15" s="82" t="n">
        <f aca="false">'Low pensions'!X15</f>
        <v>17247704.2046273</v>
      </c>
      <c r="Q15" s="67"/>
      <c r="R15" s="82" t="n">
        <f aca="false">'Low SIPA income'!G10</f>
        <v>22179947.4597869</v>
      </c>
      <c r="S15" s="67"/>
      <c r="T15" s="82" t="n">
        <f aca="false">'Low SIPA income'!J10</f>
        <v>84806951.4862474</v>
      </c>
      <c r="U15" s="9"/>
      <c r="V15" s="82" t="n">
        <f aca="false">'Low SIPA income'!F10</f>
        <v>139417.771119178</v>
      </c>
      <c r="W15" s="67"/>
      <c r="X15" s="82" t="n">
        <f aca="false">'Low SIPA income'!M10</f>
        <v>350177.245792619</v>
      </c>
      <c r="Y15" s="9"/>
      <c r="Z15" s="9" t="n">
        <f aca="false">R15+V15-N15-L15-F15</f>
        <v>-618766.314579871</v>
      </c>
      <c r="AA15" s="9"/>
      <c r="AB15" s="9" t="n">
        <f aca="false">T15-P15-D15</f>
        <v>-40618313.298921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-0.00764917152014664</v>
      </c>
      <c r="AK15" s="68" t="n">
        <f aca="false">AK14+1</f>
        <v>2026</v>
      </c>
      <c r="AL15" s="69" t="n">
        <f aca="false">SUM(AB58:AB61)/AVERAGE(AG58:AG61)</f>
        <v>-0.0499755432840813</v>
      </c>
      <c r="AM15" s="9" t="n">
        <f aca="false">'Central scenario'!AM14</f>
        <v>13946867.9480024</v>
      </c>
      <c r="AN15" s="69" t="n">
        <f aca="false">AM15/AVERAGE(AG58:AG61)</f>
        <v>0.00252464571269205</v>
      </c>
      <c r="AO15" s="69" t="n">
        <f aca="false">'GDP evolution by scenario'!G57</f>
        <v>0.0249801484357315</v>
      </c>
      <c r="AP15" s="69"/>
      <c r="AQ15" s="9" t="n">
        <f aca="false">AQ14*(1+AO15)</f>
        <v>463036621.662513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343002681.424235</v>
      </c>
      <c r="AS15" s="70" t="n">
        <f aca="false">AQ15/AG61</f>
        <v>0.0828968966757315</v>
      </c>
      <c r="AT15" s="70" t="n">
        <f aca="false">AR15/AG61</f>
        <v>0.0614073628548713</v>
      </c>
      <c r="AU15" s="7"/>
      <c r="AV15" s="7"/>
      <c r="AW15" s="71" t="n">
        <f aca="false">workers_and_wage_low!C3</f>
        <v>11018522</v>
      </c>
      <c r="AX15" s="7"/>
      <c r="AY15" s="40" t="n">
        <f aca="false">(AW15-AW14)/AW14</f>
        <v>0.0116137265568157</v>
      </c>
      <c r="AZ15" s="39" t="n">
        <f aca="false">workers_and_wage_low!B3</f>
        <v>6756.43357892291</v>
      </c>
      <c r="BA15" s="40" t="n">
        <f aca="false">(AZ15-AZ14)/AZ14</f>
        <v>0.0502844687942839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0.0142416950985211</v>
      </c>
      <c r="BJ15" s="7" t="n">
        <f aca="false">BJ14+1</f>
        <v>2026</v>
      </c>
      <c r="BK15" s="40" t="n">
        <f aca="false">SUM(T58:T61)/AVERAGE(AG58:AG61)</f>
        <v>0.0589531075930504</v>
      </c>
      <c r="BL15" s="40" t="n">
        <f aca="false">SUM(P58:P61)/AVERAGE(AG58:AG61)</f>
        <v>0.019036670054846</v>
      </c>
      <c r="BM15" s="40" t="n">
        <f aca="false">SUM(D58:D61)/AVERAGE(AG58:AG61)</f>
        <v>0.0898919808222857</v>
      </c>
      <c r="BN15" s="40" t="n">
        <f aca="false">(SUM(H58:H61)+SUM(J58:J61))/AVERAGE(AG58:AG61)</f>
        <v>0.00524969545741191</v>
      </c>
      <c r="BO15" s="69" t="n">
        <f aca="false">AL15-BN15</f>
        <v>-0.0552252387414932</v>
      </c>
      <c r="BP15" s="32" t="n">
        <f aca="false">BN15+BM15</f>
        <v>0.0951416762796976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2" t="n">
        <f aca="false">'Low pensions'!Q16</f>
        <v>104862163.835878</v>
      </c>
      <c r="E16" s="9"/>
      <c r="F16" s="67" t="n">
        <f aca="false">'Low pensions'!I16</f>
        <v>19059939.5541995</v>
      </c>
      <c r="G16" s="82" t="n">
        <f aca="false">'Low pensions'!K16</f>
        <v>0</v>
      </c>
      <c r="H16" s="82" t="n">
        <f aca="false">'Low pensions'!V16</f>
        <v>0</v>
      </c>
      <c r="I16" s="82" t="n">
        <f aca="false">'Low pensions'!M16</f>
        <v>0</v>
      </c>
      <c r="J16" s="82" t="n">
        <f aca="false">'Low pensions'!W16</f>
        <v>0</v>
      </c>
      <c r="K16" s="9"/>
      <c r="L16" s="82" t="n">
        <f aca="false">'Low pensions'!N16</f>
        <v>2940705.35015561</v>
      </c>
      <c r="M16" s="67"/>
      <c r="N16" s="82" t="n">
        <f aca="false">'Low pensions'!L16</f>
        <v>778721.224501777</v>
      </c>
      <c r="O16" s="9"/>
      <c r="P16" s="82" t="n">
        <f aca="false">'Low pensions'!X16</f>
        <v>19543628.4587851</v>
      </c>
      <c r="Q16" s="67"/>
      <c r="R16" s="82" t="n">
        <f aca="false">'Low SIPA income'!G11</f>
        <v>20070066.8181692</v>
      </c>
      <c r="S16" s="67"/>
      <c r="T16" s="82" t="n">
        <f aca="false">'Low SIPA income'!J11</f>
        <v>76739639.9860803</v>
      </c>
      <c r="U16" s="9"/>
      <c r="V16" s="82" t="n">
        <f aca="false">'Low SIPA income'!F11</f>
        <v>144779.140644521</v>
      </c>
      <c r="W16" s="67"/>
      <c r="X16" s="82" t="n">
        <f aca="false">'Low SIPA income'!M11</f>
        <v>363643.460314557</v>
      </c>
      <c r="Y16" s="9"/>
      <c r="Z16" s="9" t="n">
        <f aca="false">R16+V16-N16-L16-F16</f>
        <v>-2564520.17004317</v>
      </c>
      <c r="AA16" s="9"/>
      <c r="AB16" s="9" t="n">
        <f aca="false">T16-P16-D16</f>
        <v>-47666152.308583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-0.00898265884841291</v>
      </c>
      <c r="AK16" s="68" t="n">
        <f aca="false">AK15+1</f>
        <v>2027</v>
      </c>
      <c r="AL16" s="69" t="n">
        <f aca="false">SUM(AB62:AB65)/AVERAGE(AG62:AG65)</f>
        <v>-0.0518470892960509</v>
      </c>
      <c r="AM16" s="9" t="n">
        <f aca="false">'Central scenario'!AM15</f>
        <v>13032040.9288315</v>
      </c>
      <c r="AN16" s="69" t="n">
        <f aca="false">AM16/AVERAGE(AG62:AG65)</f>
        <v>0.0023151438701247</v>
      </c>
      <c r="AO16" s="69" t="n">
        <f aca="false">'GDP evolution by scenario'!G61</f>
        <v>0.0387109899640667</v>
      </c>
      <c r="AP16" s="69"/>
      <c r="AQ16" s="9" t="n">
        <f aca="false">AQ15*(1+AO16)</f>
        <v>480961227.676686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343018977.968632</v>
      </c>
      <c r="AS16" s="70" t="n">
        <f aca="false">AQ16/AG65</f>
        <v>0.0845742776910256</v>
      </c>
      <c r="AT16" s="70" t="n">
        <f aca="false">AR16/AG65</f>
        <v>0.0603179229979687</v>
      </c>
      <c r="AU16" s="7"/>
      <c r="AV16" s="7"/>
      <c r="AW16" s="71" t="n">
        <f aca="false">workers_and_wage_low!C4</f>
        <v>10968377</v>
      </c>
      <c r="AX16" s="7"/>
      <c r="AY16" s="40" t="n">
        <f aca="false">(AW16-AW15)/AW15</f>
        <v>-0.00455097335196136</v>
      </c>
      <c r="AZ16" s="39" t="n">
        <f aca="false">workers_and_wage_low!B4</f>
        <v>7078.05085021381</v>
      </c>
      <c r="BA16" s="40" t="n">
        <f aca="false">(AZ16-AZ15)/AZ15</f>
        <v>0.0476016329523619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0.0167891361394577</v>
      </c>
      <c r="BJ16" s="7" t="n">
        <f aca="false">BJ15+1</f>
        <v>2027</v>
      </c>
      <c r="BK16" s="40" t="n">
        <f aca="false">SUM(T62:T65)/AVERAGE(AG62:AG65)</f>
        <v>0.0591290718463791</v>
      </c>
      <c r="BL16" s="40" t="n">
        <f aca="false">SUM(P62:P65)/AVERAGE(AG62:AG65)</f>
        <v>0.0192713807307152</v>
      </c>
      <c r="BM16" s="40" t="n">
        <f aca="false">SUM(D62:D65)/AVERAGE(AG62:AG65)</f>
        <v>0.0917047804117148</v>
      </c>
      <c r="BN16" s="40" t="n">
        <f aca="false">(SUM(H62:H65)+SUM(J62:J65))/AVERAGE(AG62:AG65)</f>
        <v>0.0066205303308937</v>
      </c>
      <c r="BO16" s="69" t="n">
        <f aca="false">AL16-BN16</f>
        <v>-0.0584676196269446</v>
      </c>
      <c r="BP16" s="32" t="n">
        <f aca="false">BN16+BM16</f>
        <v>0.0983253107426085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2" t="n">
        <f aca="false">'Low pensions'!Q17</f>
        <v>113250891.25059</v>
      </c>
      <c r="E17" s="9"/>
      <c r="F17" s="67" t="n">
        <f aca="false">'Low pensions'!I17</f>
        <v>20584690.0610774</v>
      </c>
      <c r="G17" s="82" t="n">
        <f aca="false">'Low pensions'!K17</f>
        <v>0</v>
      </c>
      <c r="H17" s="82" t="n">
        <f aca="false">'Low pensions'!V17</f>
        <v>0</v>
      </c>
      <c r="I17" s="82" t="n">
        <f aca="false">'Low pensions'!M17</f>
        <v>0</v>
      </c>
      <c r="J17" s="82" t="n">
        <f aca="false">'Low pensions'!W17</f>
        <v>0</v>
      </c>
      <c r="K17" s="9"/>
      <c r="L17" s="82" t="n">
        <f aca="false">'Low pensions'!N17</f>
        <v>2780472.86787377</v>
      </c>
      <c r="M17" s="67"/>
      <c r="N17" s="82" t="n">
        <f aca="false">'Low pensions'!L17</f>
        <v>843617.405788835</v>
      </c>
      <c r="O17" s="9"/>
      <c r="P17" s="82" t="n">
        <f aca="false">'Low pensions'!X17</f>
        <v>19069220.9884838</v>
      </c>
      <c r="Q17" s="67"/>
      <c r="R17" s="82" t="n">
        <f aca="false">'Low SIPA income'!G12</f>
        <v>23427193.1552167</v>
      </c>
      <c r="S17" s="67"/>
      <c r="T17" s="82" t="n">
        <f aca="false">'Low SIPA income'!J12</f>
        <v>89575903.5036279</v>
      </c>
      <c r="U17" s="9"/>
      <c r="V17" s="82" t="n">
        <f aca="false">'Low SIPA income'!F12</f>
        <v>144644.835798782</v>
      </c>
      <c r="W17" s="67"/>
      <c r="X17" s="82" t="n">
        <f aca="false">'Low SIPA income'!M12</f>
        <v>363306.12526322</v>
      </c>
      <c r="Y17" s="9"/>
      <c r="Z17" s="9" t="n">
        <f aca="false">R17+V17-N17-L17-F17</f>
        <v>-636942.343724567</v>
      </c>
      <c r="AA17" s="9"/>
      <c r="AB17" s="9" t="n">
        <f aca="false">T17-P17-D17</f>
        <v>-42744208.7354461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-0.00814362964764845</v>
      </c>
      <c r="AK17" s="68" t="n">
        <f aca="false">AK16+1</f>
        <v>2028</v>
      </c>
      <c r="AL17" s="69" t="n">
        <f aca="false">SUM(AB66:AB69)/AVERAGE(AG66:AG69)</f>
        <v>-0.052514192350539</v>
      </c>
      <c r="AM17" s="9" t="n">
        <f aca="false">'Central scenario'!AM16</f>
        <v>12139889.4651339</v>
      </c>
      <c r="AN17" s="69" t="n">
        <f aca="false">AM17/AVERAGE(AG66:AG69)</f>
        <v>0.00210832352974609</v>
      </c>
      <c r="AO17" s="69" t="n">
        <f aca="false">'GDP evolution by scenario'!G65</f>
        <v>0.0299936279796547</v>
      </c>
      <c r="AP17" s="69"/>
      <c r="AQ17" s="9" t="n">
        <f aca="false">AQ16*(1+AO17)</f>
        <v>495386999.812258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341001474.576087</v>
      </c>
      <c r="AS17" s="70" t="n">
        <f aca="false">AQ17/AG69</f>
        <v>0.0855070609483612</v>
      </c>
      <c r="AT17" s="70" t="n">
        <f aca="false">AR17/AG69</f>
        <v>0.0588591018357543</v>
      </c>
      <c r="AU17" s="7"/>
      <c r="AV17" s="7"/>
      <c r="AW17" s="71" t="n">
        <f aca="false">workers_and_wage_low!C5</f>
        <v>11042140</v>
      </c>
      <c r="AX17" s="7"/>
      <c r="AY17" s="40" t="n">
        <f aca="false">(AW17-AW16)/AW16</f>
        <v>0.00672506059921172</v>
      </c>
      <c r="AZ17" s="39" t="n">
        <f aca="false">workers_and_wage_low!B5</f>
        <v>7058.01967748783</v>
      </c>
      <c r="BA17" s="40" t="n">
        <f aca="false">(AZ17-AZ16)/AZ16</f>
        <v>-0.00283004080500148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0.0146695958132533</v>
      </c>
      <c r="BJ17" s="7" t="n">
        <f aca="false">BJ16+1</f>
        <v>2028</v>
      </c>
      <c r="BK17" s="40" t="n">
        <f aca="false">SUM(T66:T69)/AVERAGE(AG66:AG69)</f>
        <v>0.0591933190560533</v>
      </c>
      <c r="BL17" s="40" t="n">
        <f aca="false">SUM(P66:P69)/AVERAGE(AG66:AG69)</f>
        <v>0.0193465909217246</v>
      </c>
      <c r="BM17" s="40" t="n">
        <f aca="false">SUM(D66:D69)/AVERAGE(AG66:AG69)</f>
        <v>0.0923609204848678</v>
      </c>
      <c r="BN17" s="40" t="n">
        <f aca="false">(SUM(H66:H69)+SUM(J66:J69))/AVERAGE(AG66:AG69)</f>
        <v>0.0079959431443734</v>
      </c>
      <c r="BO17" s="69" t="n">
        <f aca="false">AL17-BN17</f>
        <v>-0.0605101354949124</v>
      </c>
      <c r="BP17" s="32" t="n">
        <f aca="false">BN17+BM17</f>
        <v>0.100356863629241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1" t="n">
        <f aca="false">'Low pensions'!Q18</f>
        <v>99241409.5622087</v>
      </c>
      <c r="E18" s="6"/>
      <c r="F18" s="8" t="n">
        <f aca="false">'Low pensions'!I18</f>
        <v>18038300.930827</v>
      </c>
      <c r="G18" s="81" t="n">
        <f aca="false">'Low pensions'!K18</f>
        <v>0</v>
      </c>
      <c r="H18" s="81" t="n">
        <f aca="false">'Low pensions'!V18</f>
        <v>0</v>
      </c>
      <c r="I18" s="81" t="n">
        <f aca="false">'Low pensions'!M18</f>
        <v>0</v>
      </c>
      <c r="J18" s="81" t="n">
        <f aca="false">'Low pensions'!W18</f>
        <v>0</v>
      </c>
      <c r="K18" s="6"/>
      <c r="L18" s="81" t="n">
        <f aca="false">'Low pensions'!N18</f>
        <v>2805850.32186679</v>
      </c>
      <c r="M18" s="8"/>
      <c r="N18" s="81" t="n">
        <f aca="false">'Low pensions'!L18</f>
        <v>737109.912471727</v>
      </c>
      <c r="O18" s="6"/>
      <c r="P18" s="81" t="n">
        <f aca="false">'Low pensions'!X18</f>
        <v>18614931.9144532</v>
      </c>
      <c r="Q18" s="8"/>
      <c r="R18" s="81" t="n">
        <f aca="false">'Low SIPA income'!G13</f>
        <v>19055760.1198978</v>
      </c>
      <c r="S18" s="8"/>
      <c r="T18" s="81" t="n">
        <f aca="false">'Low SIPA income'!J13</f>
        <v>72861350.4135536</v>
      </c>
      <c r="U18" s="6"/>
      <c r="V18" s="81" t="n">
        <f aca="false">'Low SIPA income'!F13</f>
        <v>139315.632882832</v>
      </c>
      <c r="W18" s="8"/>
      <c r="X18" s="81" t="n">
        <f aca="false">'Low SIPA income'!M13</f>
        <v>349920.70399019</v>
      </c>
      <c r="Y18" s="6"/>
      <c r="Z18" s="6" t="n">
        <f aca="false">R18+V18-N18-L18-F18</f>
        <v>-2386185.41238493</v>
      </c>
      <c r="AA18" s="6"/>
      <c r="AB18" s="6" t="n">
        <f aca="false">T18-P18-D18</f>
        <v>-44994991.0631084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-0.00864436463707199</v>
      </c>
      <c r="AK18" s="62" t="n">
        <f aca="false">AK17+1</f>
        <v>2029</v>
      </c>
      <c r="AL18" s="63" t="n">
        <f aca="false">SUM(AB70:AB73)/AVERAGE(AG70:AG73)</f>
        <v>-0.0533936275811576</v>
      </c>
      <c r="AM18" s="6" t="n">
        <f aca="false">'Central scenario'!AM17</f>
        <v>11273018.6820578</v>
      </c>
      <c r="AN18" s="63" t="n">
        <f aca="false">AM18/AVERAGE(AG70:AG73)</f>
        <v>0.00193915404458661</v>
      </c>
      <c r="AO18" s="63" t="n">
        <f aca="false">'GDP evolution by scenario'!G69</f>
        <v>0.0282056446976975</v>
      </c>
      <c r="AP18" s="63"/>
      <c r="AQ18" s="6" t="n">
        <f aca="false">AQ17*(1+AO18)</f>
        <v>509359709.516821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339201621.284379</v>
      </c>
      <c r="AS18" s="64" t="n">
        <f aca="false">AQ18/AG73</f>
        <v>0.0871324236061235</v>
      </c>
      <c r="AT18" s="64" t="n">
        <f aca="false">AR18/AG73</f>
        <v>0.0580247294817855</v>
      </c>
      <c r="AU18" s="5"/>
      <c r="AV18" s="5"/>
      <c r="AW18" s="65" t="n">
        <f aca="false">workers_and_wage_low!C6</f>
        <v>11050536</v>
      </c>
      <c r="AX18" s="5"/>
      <c r="AY18" s="61" t="n">
        <f aca="false">(AW18-AW17)/AW17</f>
        <v>0.000760359857781191</v>
      </c>
      <c r="AZ18" s="66" t="n">
        <f aca="false">workers_and_wage_low!B6</f>
        <v>6667.33976723902</v>
      </c>
      <c r="BA18" s="61" t="n">
        <f aca="false">(AZ18-AZ17)/AZ17</f>
        <v>-0.0553526241213121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61" t="n">
        <f aca="false">T25/AG25</f>
        <v>0.0171323856008362</v>
      </c>
      <c r="BJ18" s="5" t="n">
        <f aca="false">BJ17+1</f>
        <v>2029</v>
      </c>
      <c r="BK18" s="61" t="n">
        <f aca="false">SUM(T70:T73)/AVERAGE(AG70:AG73)</f>
        <v>0.0593719327527576</v>
      </c>
      <c r="BL18" s="61" t="n">
        <f aca="false">SUM(P70:P73)/AVERAGE(AG70:AG73)</f>
        <v>0.0192687614408122</v>
      </c>
      <c r="BM18" s="61" t="n">
        <f aca="false">SUM(D70:D73)/AVERAGE(AG70:AG73)</f>
        <v>0.093496798893103</v>
      </c>
      <c r="BN18" s="61" t="n">
        <f aca="false">(SUM(H70:H73)+SUM(J70:J73))/AVERAGE(AG70:AG73)</f>
        <v>0.00918064513212689</v>
      </c>
      <c r="BO18" s="63" t="n">
        <f aca="false">AL18-BN18</f>
        <v>-0.0625742727132845</v>
      </c>
      <c r="BP18" s="32" t="n">
        <f aca="false">BN18+BM18</f>
        <v>0.10267744402523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2" t="n">
        <f aca="false">'Low pensions'!Q19</f>
        <v>102480083.371224</v>
      </c>
      <c r="E19" s="9"/>
      <c r="F19" s="67" t="n">
        <f aca="false">'Low pensions'!I19</f>
        <v>18626968.2325262</v>
      </c>
      <c r="G19" s="82" t="n">
        <f aca="false">'Low pensions'!K19</f>
        <v>0</v>
      </c>
      <c r="H19" s="82" t="n">
        <f aca="false">'Low pensions'!V19</f>
        <v>0</v>
      </c>
      <c r="I19" s="82" t="n">
        <f aca="false">'Low pensions'!M19</f>
        <v>0</v>
      </c>
      <c r="J19" s="82" t="n">
        <f aca="false">'Low pensions'!W19</f>
        <v>0</v>
      </c>
      <c r="K19" s="9"/>
      <c r="L19" s="82" t="n">
        <f aca="false">'Low pensions'!N19</f>
        <v>2806275.73960396</v>
      </c>
      <c r="M19" s="67"/>
      <c r="N19" s="82" t="n">
        <f aca="false">'Low pensions'!L19</f>
        <v>762861.373951677</v>
      </c>
      <c r="O19" s="9"/>
      <c r="P19" s="82" t="n">
        <f aca="false">'Low pensions'!X19</f>
        <v>18758816.3522669</v>
      </c>
      <c r="Q19" s="67"/>
      <c r="R19" s="82" t="n">
        <f aca="false">'Low SIPA income'!G14</f>
        <v>21762421.3442765</v>
      </c>
      <c r="S19" s="67"/>
      <c r="T19" s="82" t="n">
        <f aca="false">'Low SIPA income'!J14</f>
        <v>83210504.1958952</v>
      </c>
      <c r="U19" s="9"/>
      <c r="V19" s="82" t="n">
        <f aca="false">'Low SIPA income'!F14</f>
        <v>135417.02832844</v>
      </c>
      <c r="W19" s="67"/>
      <c r="X19" s="82" t="n">
        <f aca="false">'Low SIPA income'!M14</f>
        <v>340128.533348437</v>
      </c>
      <c r="Y19" s="9"/>
      <c r="Z19" s="9" t="n">
        <f aca="false">R19+V19-N19-L19-F19</f>
        <v>-298266.973476898</v>
      </c>
      <c r="AA19" s="9"/>
      <c r="AB19" s="9" t="n">
        <f aca="false">T19-P19-D19</f>
        <v>-38028395.5275958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-0.0074358418435239</v>
      </c>
      <c r="AK19" s="68" t="n">
        <f aca="false">AK18+1</f>
        <v>2030</v>
      </c>
      <c r="AL19" s="69" t="n">
        <f aca="false">SUM(AB74:AB77)/AVERAGE(AG74:AG77)</f>
        <v>-0.0522024274134</v>
      </c>
      <c r="AM19" s="9" t="n">
        <f aca="false">'Central scenario'!AM18</f>
        <v>10452476.7322336</v>
      </c>
      <c r="AN19" s="69" t="n">
        <f aca="false">AM19/AVERAGE(AG74:AG77)</f>
        <v>0.00176924157526378</v>
      </c>
      <c r="AO19" s="69" t="n">
        <f aca="false">'GDP evolution by scenario'!G73</f>
        <v>0.0232203018860642</v>
      </c>
      <c r="AP19" s="69"/>
      <c r="AQ19" s="9" t="n">
        <f aca="false">AQ18*(1+AO19)</f>
        <v>521187195.7404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336514727.72007</v>
      </c>
      <c r="AS19" s="70" t="n">
        <f aca="false">AQ19/AG77</f>
        <v>0.0874294976882029</v>
      </c>
      <c r="AT19" s="70" t="n">
        <f aca="false">AR19/AG77</f>
        <v>0.0564505687202314</v>
      </c>
      <c r="AU19" s="7"/>
      <c r="AV19" s="7"/>
      <c r="AW19" s="71" t="n">
        <f aca="false">workers_and_wage_low!C7</f>
        <v>11069250</v>
      </c>
      <c r="AX19" s="7"/>
      <c r="AY19" s="40" t="n">
        <f aca="false">(AW19-AW18)/AW18</f>
        <v>0.00169349251475223</v>
      </c>
      <c r="AZ19" s="39" t="n">
        <f aca="false">workers_and_wage_low!B7</f>
        <v>6491.33335148956</v>
      </c>
      <c r="BA19" s="40" t="n">
        <f aca="false">(AZ19-AZ18)/AZ18</f>
        <v>-0.026398297056091</v>
      </c>
      <c r="BB19" s="39" t="n">
        <f aca="false">'Central scenario'!BB19</f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0.0136890012766455</v>
      </c>
      <c r="BJ19" s="7" t="n">
        <f aca="false">BJ18+1</f>
        <v>2030</v>
      </c>
      <c r="BK19" s="40" t="n">
        <f aca="false">SUM(T74:T77)/AVERAGE(AG74:AG77)</f>
        <v>0.0593757685543169</v>
      </c>
      <c r="BL19" s="40" t="n">
        <f aca="false">SUM(P74:P77)/AVERAGE(AG74:AG77)</f>
        <v>0.0190918210309748</v>
      </c>
      <c r="BM19" s="40" t="n">
        <f aca="false">SUM(D74:D77)/AVERAGE(AG74:AG77)</f>
        <v>0.0924863749367422</v>
      </c>
      <c r="BN19" s="40" t="n">
        <f aca="false">(SUM(H74:H77)+SUM(J74:J77))/AVERAGE(AG74:AG77)</f>
        <v>0.00997697733137785</v>
      </c>
      <c r="BO19" s="69" t="n">
        <f aca="false">AL19-BN19</f>
        <v>-0.0621794047447778</v>
      </c>
      <c r="BP19" s="32" t="n">
        <f aca="false">BN19+BM19</f>
        <v>0.10246335226812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2" t="n">
        <f aca="false">'Low pensions'!Q20</f>
        <v>98021013.4156225</v>
      </c>
      <c r="E20" s="9"/>
      <c r="F20" s="67" t="n">
        <f aca="false">'Low pensions'!I20</f>
        <v>17816479.4850812</v>
      </c>
      <c r="G20" s="82" t="n">
        <f aca="false">'Low pensions'!K20</f>
        <v>0</v>
      </c>
      <c r="H20" s="82" t="n">
        <f aca="false">'Low pensions'!V20</f>
        <v>0</v>
      </c>
      <c r="I20" s="82" t="n">
        <f aca="false">'Low pensions'!M20</f>
        <v>0</v>
      </c>
      <c r="J20" s="82" t="n">
        <f aca="false">'Low pensions'!W20</f>
        <v>0</v>
      </c>
      <c r="K20" s="9"/>
      <c r="L20" s="82" t="n">
        <f aca="false">'Low pensions'!N20</f>
        <v>2465377.23771734</v>
      </c>
      <c r="M20" s="67"/>
      <c r="N20" s="82" t="n">
        <f aca="false">'Low pensions'!L20</f>
        <v>732017.552874163</v>
      </c>
      <c r="O20" s="9"/>
      <c r="P20" s="82" t="n">
        <f aca="false">'Low pensions'!X20</f>
        <v>16820198.8022439</v>
      </c>
      <c r="Q20" s="67"/>
      <c r="R20" s="82" t="n">
        <f aca="false">'Low SIPA income'!G15</f>
        <v>19114622.6675472</v>
      </c>
      <c r="S20" s="67"/>
      <c r="T20" s="82" t="n">
        <f aca="false">'Low SIPA income'!J15</f>
        <v>73086416.466208</v>
      </c>
      <c r="U20" s="9"/>
      <c r="V20" s="82" t="n">
        <f aca="false">'Low SIPA income'!F15</f>
        <v>143638.968946757</v>
      </c>
      <c r="W20" s="67"/>
      <c r="X20" s="82" t="n">
        <f aca="false">'Low SIPA income'!M15</f>
        <v>360779.677730395</v>
      </c>
      <c r="Y20" s="9"/>
      <c r="Z20" s="9" t="n">
        <f aca="false">R20+V20-N20-L20-F20</f>
        <v>-1755612.63917877</v>
      </c>
      <c r="AA20" s="9"/>
      <c r="AB20" s="9" t="n">
        <f aca="false">T20-P20-D20</f>
        <v>-41754795.7516584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-0.00813520987840864</v>
      </c>
      <c r="AK20" s="68" t="n">
        <f aca="false">AK19+1</f>
        <v>2031</v>
      </c>
      <c r="AL20" s="69" t="n">
        <f aca="false">SUM(AB78:AB81)/AVERAGE(AG78:AG81)</f>
        <v>-0.0512629626084452</v>
      </c>
      <c r="AM20" s="9" t="n">
        <f aca="false">'Central scenario'!AM19</f>
        <v>9649081.86791266</v>
      </c>
      <c r="AN20" s="69" t="n">
        <f aca="false">AM20/AVERAGE(AG78:AG81)</f>
        <v>0.00160410719482373</v>
      </c>
      <c r="AO20" s="69" t="n">
        <f aca="false">'GDP evolution by scenario'!G77</f>
        <v>0.0203785515698389</v>
      </c>
      <c r="AP20" s="69"/>
      <c r="AQ20" s="9" t="n">
        <f aca="false">AQ19*(1+AO20)</f>
        <v>531808235.886335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333633532.797203</v>
      </c>
      <c r="AS20" s="70" t="n">
        <f aca="false">AQ20/AG81</f>
        <v>0.0878612885021763</v>
      </c>
      <c r="AT20" s="70" t="n">
        <f aca="false">AR20/AG81</f>
        <v>0.0551203800562439</v>
      </c>
      <c r="AU20" s="7"/>
      <c r="AV20" s="7"/>
      <c r="AW20" s="71" t="n">
        <f aca="false">workers_and_wage_low!C8</f>
        <v>11180372</v>
      </c>
      <c r="AX20" s="7"/>
      <c r="AY20" s="40" t="n">
        <f aca="false">(AW20-AW19)/AW19</f>
        <v>0.0100388011834587</v>
      </c>
      <c r="AZ20" s="39" t="n">
        <f aca="false">workers_and_wage_low!B8</f>
        <v>6555.04048268191</v>
      </c>
      <c r="BA20" s="40" t="n">
        <f aca="false">(AZ20-AZ19)/AZ19</f>
        <v>0.00981418265597698</v>
      </c>
      <c r="BB20" s="39" t="n">
        <f aca="false">'Central scenario'!BB20</f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0.0163860397012612</v>
      </c>
      <c r="BJ20" s="7" t="n">
        <f aca="false">BJ19+1</f>
        <v>2031</v>
      </c>
      <c r="BK20" s="40" t="n">
        <f aca="false">SUM(T78:T81)/AVERAGE(AG78:AG81)</f>
        <v>0.0597273064232299</v>
      </c>
      <c r="BL20" s="40" t="n">
        <f aca="false">SUM(P78:P81)/AVERAGE(AG78:AG81)</f>
        <v>0.0189734589133688</v>
      </c>
      <c r="BM20" s="40" t="n">
        <f aca="false">SUM(D78:D81)/AVERAGE(AG78:AG81)</f>
        <v>0.0920168101183062</v>
      </c>
      <c r="BN20" s="40" t="n">
        <f aca="false">(SUM(H78:H81)+SUM(J78:J81))/AVERAGE(AG78:AG81)</f>
        <v>0.0109211397748213</v>
      </c>
      <c r="BO20" s="69" t="n">
        <f aca="false">AL20-BN20</f>
        <v>-0.0621841023832665</v>
      </c>
      <c r="BP20" s="32" t="n">
        <f aca="false">BN20+BM20</f>
        <v>0.102937949893127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2" t="n">
        <f aca="false">'Low pensions'!Q21</f>
        <v>106853739.098329</v>
      </c>
      <c r="E21" s="9"/>
      <c r="F21" s="67" t="n">
        <f aca="false">'Low pensions'!I21</f>
        <v>19421931.9328745</v>
      </c>
      <c r="G21" s="82" t="n">
        <f aca="false">'Low pensions'!K21</f>
        <v>26222.2563016816</v>
      </c>
      <c r="H21" s="82" t="n">
        <f aca="false">'Low pensions'!V21</f>
        <v>144267.117355442</v>
      </c>
      <c r="I21" s="83" t="n">
        <f aca="false">'Low pensions'!M21</f>
        <v>810.997617577777</v>
      </c>
      <c r="J21" s="82" t="n">
        <f aca="false">'Low pensions'!W21</f>
        <v>4461.86960893116</v>
      </c>
      <c r="K21" s="9"/>
      <c r="L21" s="82" t="n">
        <f aca="false">'Low pensions'!N21</f>
        <v>3850141.96622837</v>
      </c>
      <c r="M21" s="67"/>
      <c r="N21" s="82" t="n">
        <f aca="false">'Low pensions'!L21</f>
        <v>799966.509301379</v>
      </c>
      <c r="O21" s="9"/>
      <c r="P21" s="82" t="n">
        <f aca="false">'Low pensions'!X21</f>
        <v>24379584.6714615</v>
      </c>
      <c r="Q21" s="67"/>
      <c r="R21" s="82" t="n">
        <f aca="false">'Low SIPA income'!G16</f>
        <v>22483835.7552593</v>
      </c>
      <c r="S21" s="67"/>
      <c r="T21" s="82" t="n">
        <f aca="false">'Low SIPA income'!J16</f>
        <v>85968894.7225016</v>
      </c>
      <c r="U21" s="9"/>
      <c r="V21" s="82" t="n">
        <f aca="false">'Low SIPA income'!F16</f>
        <v>144531.021624542</v>
      </c>
      <c r="W21" s="67"/>
      <c r="X21" s="82" t="n">
        <f aca="false">'Low SIPA income'!M16</f>
        <v>363020.256871067</v>
      </c>
      <c r="Y21" s="9"/>
      <c r="Z21" s="9" t="n">
        <f aca="false">R21+V21-N21-L21-F21</f>
        <v>-1443673.63152039</v>
      </c>
      <c r="AA21" s="9"/>
      <c r="AB21" s="9" t="n">
        <f aca="false">T21-P21-D21</f>
        <v>-45264429.0472892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-0.00875939782011935</v>
      </c>
      <c r="AK21" s="68" t="n">
        <f aca="false">AK20+1</f>
        <v>2032</v>
      </c>
      <c r="AL21" s="69" t="n">
        <f aca="false">SUM(AB82:AB85)/AVERAGE(AG82:AG85)</f>
        <v>-0.0506766107269871</v>
      </c>
      <c r="AM21" s="9" t="n">
        <f aca="false">'Central scenario'!AM20</f>
        <v>8873587.4679367</v>
      </c>
      <c r="AN21" s="69" t="n">
        <f aca="false">AM21/AVERAGE(AG82:AG85)</f>
        <v>0.00146175124746205</v>
      </c>
      <c r="AO21" s="69" t="n">
        <f aca="false">'GDP evolution by scenario'!G81</f>
        <v>0.0206470783494657</v>
      </c>
      <c r="AP21" s="69"/>
      <c r="AQ21" s="9" t="n">
        <f aca="false">AQ20*(1+AO21)</f>
        <v>542788522.199572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331564839.951725</v>
      </c>
      <c r="AS21" s="70" t="n">
        <f aca="false">AQ21/AG85</f>
        <v>0.0892446112335247</v>
      </c>
      <c r="AT21" s="70" t="n">
        <f aca="false">AR21/AG85</f>
        <v>0.0545154770780466</v>
      </c>
      <c r="AU21" s="7"/>
      <c r="AW21" s="71" t="n">
        <f aca="false">workers_and_wage_low!C9</f>
        <v>11199265</v>
      </c>
      <c r="AY21" s="40" t="n">
        <f aca="false">(AW21-AW20)/AW20</f>
        <v>0.00168983643835822</v>
      </c>
      <c r="AZ21" s="39" t="n">
        <f aca="false">workers_and_wage_low!B9</f>
        <v>6632.17373407298</v>
      </c>
      <c r="BA21" s="40" t="n">
        <f aca="false">(AZ21-AZ20)/AZ20</f>
        <v>0.0117670137346752</v>
      </c>
      <c r="BB21" s="39" t="n">
        <f aca="false">'Central scenario'!BB21</f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0.0135922822544307</v>
      </c>
      <c r="BJ21" s="7" t="n">
        <f aca="false">BJ20+1</f>
        <v>2032</v>
      </c>
      <c r="BK21" s="40" t="n">
        <f aca="false">SUM(T82:T85)/AVERAGE(AG82:AG85)</f>
        <v>0.0598656829713926</v>
      </c>
      <c r="BL21" s="40" t="n">
        <f aca="false">SUM(P82:P85)/AVERAGE(AG82:AG85)</f>
        <v>0.018685709150715</v>
      </c>
      <c r="BM21" s="40" t="n">
        <f aca="false">SUM(D82:D85)/AVERAGE(AG82:AG85)</f>
        <v>0.0918565845476646</v>
      </c>
      <c r="BN21" s="40" t="n">
        <f aca="false">(SUM(H82:H85)+SUM(J82:J85))/AVERAGE(AG82:AG85)</f>
        <v>0.0118392253929123</v>
      </c>
      <c r="BO21" s="69" t="n">
        <f aca="false">AL21-BN21</f>
        <v>-0.0625158361198994</v>
      </c>
      <c r="BP21" s="32" t="n">
        <f aca="false">BN21+BM21</f>
        <v>0.103695809940577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1" t="n">
        <f aca="false">'Low pensions'!Q22</f>
        <v>101933805.465942</v>
      </c>
      <c r="E22" s="6"/>
      <c r="F22" s="8" t="n">
        <f aca="false">'Low pensions'!I22</f>
        <v>18527675.7568267</v>
      </c>
      <c r="G22" s="81" t="n">
        <f aca="false">'Low pensions'!K22</f>
        <v>58062.5172962223</v>
      </c>
      <c r="H22" s="81" t="n">
        <f aca="false">'Low pensions'!V22</f>
        <v>319442.838951631</v>
      </c>
      <c r="I22" s="81" t="n">
        <f aca="false">'Low pensions'!M22</f>
        <v>1795.74795761512</v>
      </c>
      <c r="J22" s="81" t="n">
        <f aca="false">'Low pensions'!W22</f>
        <v>9879.67543149374</v>
      </c>
      <c r="K22" s="6"/>
      <c r="L22" s="81" t="n">
        <f aca="false">'Low pensions'!N22</f>
        <v>4283437.70764497</v>
      </c>
      <c r="M22" s="8"/>
      <c r="N22" s="81" t="n">
        <f aca="false">'Low pensions'!L22</f>
        <v>762753.790596038</v>
      </c>
      <c r="O22" s="6"/>
      <c r="P22" s="81" t="n">
        <f aca="false">'Low pensions'!X22</f>
        <v>26423224.9346837</v>
      </c>
      <c r="Q22" s="8"/>
      <c r="R22" s="81" t="n">
        <f aca="false">'Low SIPA income'!G17</f>
        <v>19448141.128856</v>
      </c>
      <c r="S22" s="8"/>
      <c r="T22" s="81" t="n">
        <f aca="false">'Low SIPA income'!J17</f>
        <v>74361653.2096345</v>
      </c>
      <c r="U22" s="6"/>
      <c r="V22" s="81" t="n">
        <f aca="false">'Low SIPA income'!F17</f>
        <v>122346.756582245</v>
      </c>
      <c r="W22" s="8"/>
      <c r="X22" s="81" t="n">
        <f aca="false">'Low SIPA income'!M17</f>
        <v>307299.778985902</v>
      </c>
      <c r="Y22" s="6"/>
      <c r="Z22" s="6" t="n">
        <f aca="false">R22+V22-N22-L22-F22</f>
        <v>-4003379.36962948</v>
      </c>
      <c r="AA22" s="6"/>
      <c r="AB22" s="6" t="n">
        <f aca="false">T22-P22-D22</f>
        <v>-53995377.1909916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-0.010341159260081</v>
      </c>
      <c r="AK22" s="62" t="n">
        <f aca="false">AK21+1</f>
        <v>2033</v>
      </c>
      <c r="AL22" s="63" t="n">
        <f aca="false">SUM(AB86:AB89)/AVERAGE(AG86:AG89)</f>
        <v>-0.0491330072215902</v>
      </c>
      <c r="AM22" s="6" t="n">
        <f aca="false">'Central scenario'!AM21</f>
        <v>8126011.66426731</v>
      </c>
      <c r="AN22" s="63" t="n">
        <f aca="false">AM22/AVERAGE(AG86:AG89)</f>
        <v>0.00132693552126321</v>
      </c>
      <c r="AO22" s="63" t="n">
        <f aca="false">'GDP evolution by scenario'!G85</f>
        <v>0.0200592174299672</v>
      </c>
      <c r="AP22" s="63"/>
      <c r="AQ22" s="6" t="n">
        <f aca="false">AQ21*(1+AO22)</f>
        <v>553676435.184863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330015318.414642</v>
      </c>
      <c r="AS22" s="64" t="n">
        <f aca="false">AQ22/AG89</f>
        <v>0.0900731966028387</v>
      </c>
      <c r="AT22" s="64" t="n">
        <f aca="false">AR22/AG89</f>
        <v>0.0536875560679868</v>
      </c>
      <c r="AU22" s="5"/>
      <c r="AV22" s="5"/>
      <c r="AW22" s="65" t="n">
        <f aca="false">workers_and_wage_low!C10</f>
        <v>11094069</v>
      </c>
      <c r="AX22" s="5"/>
      <c r="AY22" s="61" t="n">
        <f aca="false">(AW22-AW21)/AW21</f>
        <v>-0.00939311642326528</v>
      </c>
      <c r="AZ22" s="66" t="n">
        <f aca="false">workers_and_wage_low!B10</f>
        <v>6734.70062742595</v>
      </c>
      <c r="BA22" s="61" t="n">
        <f aca="false">(AZ22-AZ21)/AZ21</f>
        <v>0.0154590180329919</v>
      </c>
      <c r="BB22" s="66" t="n">
        <f aca="false">'Central scenario'!BB22</f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0.0151300498410518</v>
      </c>
      <c r="BJ22" s="5" t="n">
        <f aca="false">BJ21+1</f>
        <v>2033</v>
      </c>
      <c r="BK22" s="61" t="n">
        <f aca="false">SUM(T86:T89)/AVERAGE(AG86:AG89)</f>
        <v>0.0597514307336786</v>
      </c>
      <c r="BL22" s="61" t="n">
        <f aca="false">SUM(P86:P89)/AVERAGE(AG86:AG89)</f>
        <v>0.0183248797028521</v>
      </c>
      <c r="BM22" s="61" t="n">
        <f aca="false">SUM(D86:D89)/AVERAGE(AG86:AG89)</f>
        <v>0.0905595582524168</v>
      </c>
      <c r="BN22" s="61" t="n">
        <f aca="false">(SUM(H86:H89)+SUM(J86:J89))/AVERAGE(AG86:AG89)</f>
        <v>0.0126901793029217</v>
      </c>
      <c r="BO22" s="63" t="n">
        <f aca="false">AL22-BN22</f>
        <v>-0.0618231865245118</v>
      </c>
      <c r="BP22" s="32" t="n">
        <f aca="false">BN22+BM22</f>
        <v>0.103249737555338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2" t="n">
        <f aca="false">'Low pensions'!Q23</f>
        <v>109074500.619169</v>
      </c>
      <c r="E23" s="9"/>
      <c r="F23" s="67" t="n">
        <f aca="false">'Low pensions'!I23</f>
        <v>19825581.626941</v>
      </c>
      <c r="G23" s="82" t="n">
        <f aca="false">'Low pensions'!K23</f>
        <v>104343.699773103</v>
      </c>
      <c r="H23" s="82" t="n">
        <f aca="false">'Low pensions'!V23</f>
        <v>574068.249782984</v>
      </c>
      <c r="I23" s="82" t="n">
        <f aca="false">'Low pensions'!M23</f>
        <v>3227.1247352506</v>
      </c>
      <c r="J23" s="82" t="n">
        <f aca="false">'Low pensions'!W23</f>
        <v>17754.6881376181</v>
      </c>
      <c r="K23" s="9"/>
      <c r="L23" s="82" t="n">
        <f aca="false">'Low pensions'!N23</f>
        <v>3935455.5931213</v>
      </c>
      <c r="M23" s="67"/>
      <c r="N23" s="82" t="n">
        <f aca="false">'Low pensions'!L23</f>
        <v>819071.376297761</v>
      </c>
      <c r="O23" s="9"/>
      <c r="P23" s="82" t="n">
        <f aca="false">'Low pensions'!X23</f>
        <v>24927386.8283398</v>
      </c>
      <c r="Q23" s="67"/>
      <c r="R23" s="82" t="n">
        <f aca="false">'Low SIPA income'!G18</f>
        <v>23093446.9389812</v>
      </c>
      <c r="S23" s="67"/>
      <c r="T23" s="82" t="n">
        <f aca="false">'Low SIPA income'!J18</f>
        <v>88299795.9194998</v>
      </c>
      <c r="U23" s="9"/>
      <c r="V23" s="82" t="n">
        <f aca="false">'Low SIPA income'!F18</f>
        <v>129644.505564317</v>
      </c>
      <c r="W23" s="67"/>
      <c r="X23" s="82" t="n">
        <f aca="false">'Low SIPA income'!M18</f>
        <v>325629.620429455</v>
      </c>
      <c r="Y23" s="9"/>
      <c r="Z23" s="9" t="n">
        <f aca="false">R23+V23-N23-L23-F23</f>
        <v>-1357017.1518145</v>
      </c>
      <c r="AA23" s="9"/>
      <c r="AB23" s="9" t="n">
        <f aca="false">T23-P23-D23</f>
        <v>-45702091.5280091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-0.00868969886658882</v>
      </c>
      <c r="AK23" s="68" t="n">
        <f aca="false">AK22+1</f>
        <v>2034</v>
      </c>
      <c r="AL23" s="69" t="n">
        <f aca="false">SUM(AB90:AB93)/AVERAGE(AG90:AG93)</f>
        <v>-0.0475424159021782</v>
      </c>
      <c r="AM23" s="9" t="n">
        <f aca="false">'Central scenario'!AM22</f>
        <v>7406781.38079157</v>
      </c>
      <c r="AN23" s="69" t="n">
        <f aca="false">AM23/AVERAGE(AG90:AG93)</f>
        <v>0.00118966775696954</v>
      </c>
      <c r="AO23" s="69" t="n">
        <f aca="false">'GDP evolution by scenario'!G89</f>
        <v>0.0168840638610617</v>
      </c>
      <c r="AP23" s="69"/>
      <c r="AQ23" s="9" t="n">
        <f aca="false">AQ22*(1+AO23)</f>
        <v>563024743.47489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328123392.424407</v>
      </c>
      <c r="AS23" s="70" t="n">
        <f aca="false">AQ23/AG93</f>
        <v>0.0900069511915537</v>
      </c>
      <c r="AT23" s="70" t="n">
        <f aca="false">AR23/AG93</f>
        <v>0.0524548636787714</v>
      </c>
      <c r="AU23" s="7"/>
      <c r="AV23" s="7"/>
      <c r="AW23" s="71" t="n">
        <f aca="false">workers_and_wage_low!C11</f>
        <v>11267029</v>
      </c>
      <c r="AX23" s="7"/>
      <c r="AY23" s="40" t="n">
        <f aca="false">(AW23-AW22)/AW22</f>
        <v>0.015590312265049</v>
      </c>
      <c r="AZ23" s="39" t="n">
        <f aca="false">workers_and_wage_low!B11</f>
        <v>6701.96580105074</v>
      </c>
      <c r="BA23" s="40" t="n">
        <f aca="false">(AZ23-AZ22)/AZ22</f>
        <v>-0.00486062086292303</v>
      </c>
      <c r="BB23" s="39" t="n">
        <f aca="false">'Central scenario'!BB23</f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0.0119829365316619</v>
      </c>
      <c r="BJ23" s="7" t="n">
        <f aca="false">BJ22+1</f>
        <v>2034</v>
      </c>
      <c r="BK23" s="40" t="n">
        <f aca="false">SUM(T90:T93)/AVERAGE(AG90:AG93)</f>
        <v>0.0601130615965125</v>
      </c>
      <c r="BL23" s="40" t="n">
        <f aca="false">SUM(P90:P93)/AVERAGE(AG90:AG93)</f>
        <v>0.0178470596240604</v>
      </c>
      <c r="BM23" s="40" t="n">
        <f aca="false">SUM(D90:D93)/AVERAGE(AG90:AG93)</f>
        <v>0.0898084178746303</v>
      </c>
      <c r="BN23" s="40" t="n">
        <f aca="false">(SUM(H90:H93)+SUM(J90:J93))/AVERAGE(AG90:AG93)</f>
        <v>0.0134018707385804</v>
      </c>
      <c r="BO23" s="69" t="n">
        <f aca="false">AL23-BN23</f>
        <v>-0.0609442866407585</v>
      </c>
      <c r="BP23" s="32" t="n">
        <f aca="false">BN23+BM23</f>
        <v>0.103210288613211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2" t="n">
        <f aca="false">'Low pensions'!Q24</f>
        <v>104729156.737732</v>
      </c>
      <c r="E24" s="9"/>
      <c r="F24" s="67" t="n">
        <f aca="false">'Low pensions'!I24</f>
        <v>19035763.9396765</v>
      </c>
      <c r="G24" s="82" t="n">
        <f aca="false">'Low pensions'!K24</f>
        <v>126373.771711172</v>
      </c>
      <c r="H24" s="82" t="n">
        <f aca="false">'Low pensions'!V24</f>
        <v>695271.205664184</v>
      </c>
      <c r="I24" s="82" t="n">
        <f aca="false">'Low pensions'!M24</f>
        <v>3908.46716632492</v>
      </c>
      <c r="J24" s="82" t="n">
        <f aca="false">'Low pensions'!W24</f>
        <v>21503.2331648717</v>
      </c>
      <c r="K24" s="9"/>
      <c r="L24" s="82" t="n">
        <f aca="false">'Low pensions'!N24</f>
        <v>3541186.58305837</v>
      </c>
      <c r="M24" s="67"/>
      <c r="N24" s="82" t="n">
        <f aca="false">'Low pensions'!L24</f>
        <v>787472.373751808</v>
      </c>
      <c r="O24" s="9"/>
      <c r="P24" s="82" t="n">
        <f aca="false">'Low pensions'!X24</f>
        <v>22707674.6720524</v>
      </c>
      <c r="Q24" s="67"/>
      <c r="R24" s="82" t="n">
        <f aca="false">'Low SIPA income'!G19</f>
        <v>20445833.258289</v>
      </c>
      <c r="S24" s="67"/>
      <c r="T24" s="82" t="n">
        <f aca="false">'Low SIPA income'!J19</f>
        <v>78176415.5381942</v>
      </c>
      <c r="U24" s="9"/>
      <c r="V24" s="82" t="n">
        <f aca="false">'Low SIPA income'!F19</f>
        <v>138597.576903819</v>
      </c>
      <c r="W24" s="67"/>
      <c r="X24" s="82" t="n">
        <f aca="false">'Low SIPA income'!M19</f>
        <v>348117.15439219</v>
      </c>
      <c r="Y24" s="9"/>
      <c r="Z24" s="9" t="n">
        <f aca="false">R24+V24-N24-L24-F24</f>
        <v>-2779992.06129392</v>
      </c>
      <c r="AA24" s="9"/>
      <c r="AB24" s="9" t="n">
        <f aca="false">T24-P24-D24</f>
        <v>-49260415.8715902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-0.00924358561919413</v>
      </c>
      <c r="AK24" s="68" t="n">
        <f aca="false">AK23+1</f>
        <v>2035</v>
      </c>
      <c r="AL24" s="69" t="n">
        <f aca="false">SUM(AB94:AB97)/AVERAGE(AG94:AG97)</f>
        <v>-0.0464490339696517</v>
      </c>
      <c r="AM24" s="9" t="n">
        <f aca="false">'Central scenario'!AM23</f>
        <v>6738583.40306814</v>
      </c>
      <c r="AN24" s="69" t="n">
        <f aca="false">AM24/AVERAGE(AG94:AG97)</f>
        <v>0.00106899462556862</v>
      </c>
      <c r="AO24" s="69" t="n">
        <f aca="false">'GDP evolution by scenario'!G93</f>
        <v>0.0192819291164554</v>
      </c>
      <c r="AP24" s="69"/>
      <c r="AQ24" s="9" t="n">
        <f aca="false">AQ23*(1+AO24)</f>
        <v>573880946.669383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327652313.797148</v>
      </c>
      <c r="AS24" s="70" t="n">
        <f aca="false">AQ24/AG97</f>
        <v>0.0901623453405147</v>
      </c>
      <c r="AT24" s="70" t="n">
        <f aca="false">AR24/AG97</f>
        <v>0.0514774035270707</v>
      </c>
      <c r="AU24" s="7"/>
      <c r="AV24" s="7"/>
      <c r="AW24" s="71" t="n">
        <f aca="false">workers_and_wage_low!C12</f>
        <v>11480136</v>
      </c>
      <c r="AX24" s="7"/>
      <c r="AY24" s="40" t="n">
        <f aca="false">(AW24-AW23)/AW23</f>
        <v>0.0189142142085549</v>
      </c>
      <c r="AZ24" s="39" t="n">
        <f aca="false">workers_and_wage_low!B12</f>
        <v>6834.5291797154</v>
      </c>
      <c r="BA24" s="40" t="n">
        <f aca="false">(AZ24-AZ23)/AZ23</f>
        <v>0.0197797754569079</v>
      </c>
      <c r="BB24" s="39" t="n">
        <f aca="false">'Central scenario'!BB24</f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0.0142311722421286</v>
      </c>
      <c r="BJ24" s="7" t="n">
        <f aca="false">BJ23+1</f>
        <v>2035</v>
      </c>
      <c r="BK24" s="40" t="n">
        <f aca="false">SUM(T94:T97)/AVERAGE(AG94:AG97)</f>
        <v>0.0601898374923707</v>
      </c>
      <c r="BL24" s="40" t="n">
        <f aca="false">SUM(P94:P97)/AVERAGE(AG94:AG97)</f>
        <v>0.0176185218729964</v>
      </c>
      <c r="BM24" s="40" t="n">
        <f aca="false">SUM(D94:D97)/AVERAGE(AG94:AG97)</f>
        <v>0.089020349589026</v>
      </c>
      <c r="BN24" s="40" t="n">
        <f aca="false">(SUM(H94:H97)+SUM(J94:J97))/AVERAGE(AG94:AG97)</f>
        <v>0.0141526017731714</v>
      </c>
      <c r="BO24" s="69" t="n">
        <f aca="false">AL24-BN24</f>
        <v>-0.0606016357428231</v>
      </c>
      <c r="BP24" s="32" t="n">
        <f aca="false">BN24+BM24</f>
        <v>0.103172951362197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2" t="n">
        <f aca="false">'Low pensions'!Q25</f>
        <v>114007081.712307</v>
      </c>
      <c r="E25" s="9"/>
      <c r="F25" s="67" t="n">
        <f aca="false">'Low pensions'!I25</f>
        <v>20722136.6286911</v>
      </c>
      <c r="G25" s="82" t="n">
        <f aca="false">'Low pensions'!K25</f>
        <v>170128.835009028</v>
      </c>
      <c r="H25" s="82" t="n">
        <f aca="false">'Low pensions'!V25</f>
        <v>935998.654098198</v>
      </c>
      <c r="I25" s="82" t="n">
        <f aca="false">'Low pensions'!M25</f>
        <v>5261.71654667103</v>
      </c>
      <c r="J25" s="82" t="n">
        <f aca="false">'Low pensions'!W25</f>
        <v>28948.4119824189</v>
      </c>
      <c r="K25" s="9"/>
      <c r="L25" s="82" t="n">
        <f aca="false">'Low pensions'!N25</f>
        <v>4002808.92783046</v>
      </c>
      <c r="M25" s="67"/>
      <c r="N25" s="82" t="n">
        <f aca="false">'Low pensions'!L25</f>
        <v>859761.515001815</v>
      </c>
      <c r="O25" s="9"/>
      <c r="P25" s="82" t="n">
        <f aca="false">'Low pensions'!X25</f>
        <v>25500748.7399477</v>
      </c>
      <c r="Q25" s="67"/>
      <c r="R25" s="82" t="n">
        <f aca="false">'Low SIPA income'!G20</f>
        <v>24154273.6142832</v>
      </c>
      <c r="S25" s="67"/>
      <c r="T25" s="82" t="n">
        <f aca="false">'Low SIPA income'!J20</f>
        <v>92355958.6561681</v>
      </c>
      <c r="U25" s="9"/>
      <c r="V25" s="82" t="n">
        <f aca="false">'Low SIPA income'!F20</f>
        <v>140143.065168911</v>
      </c>
      <c r="W25" s="67"/>
      <c r="X25" s="82" t="n">
        <f aca="false">'Low SIPA income'!M20</f>
        <v>351998.975337471</v>
      </c>
      <c r="Y25" s="9"/>
      <c r="Z25" s="9" t="n">
        <f aca="false">R25+V25-N25-L25-F25</f>
        <v>-1290290.39207135</v>
      </c>
      <c r="AA25" s="9"/>
      <c r="AB25" s="9" t="n">
        <f aca="false">T25-P25-D25</f>
        <v>-47151871.796087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-0.00874685359955172</v>
      </c>
      <c r="AK25" s="68" t="n">
        <f aca="false">AK24+1</f>
        <v>2036</v>
      </c>
      <c r="AL25" s="69" t="n">
        <f aca="false">SUM(AB98:AB101)/AVERAGE(AG98:AG101)</f>
        <v>-0.0450343054627245</v>
      </c>
      <c r="AM25" s="9" t="n">
        <f aca="false">'Central scenario'!AM24</f>
        <v>6098422.29766839</v>
      </c>
      <c r="AN25" s="69" t="n">
        <f aca="false">AM25/AVERAGE(AG98:AG101)</f>
        <v>0.000950981841981558</v>
      </c>
      <c r="AO25" s="69" t="n">
        <f aca="false">'GDP evolution by scenario'!G97</f>
        <v>0.0172024789589034</v>
      </c>
      <c r="AP25" s="69"/>
      <c r="AQ25" s="9" t="n">
        <f aca="false">AQ24*(1+AO25)</f>
        <v>583753121.579379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327142388.783338</v>
      </c>
      <c r="AS25" s="70" t="n">
        <f aca="false">AQ25/AG101</f>
        <v>0.0909176875330782</v>
      </c>
      <c r="AT25" s="70" t="n">
        <f aca="false">AR25/AG101</f>
        <v>0.0509513840401518</v>
      </c>
      <c r="AU25" s="7"/>
      <c r="AV25" s="7"/>
      <c r="AW25" s="71" t="n">
        <f aca="false">workers_and_wage_low!C13</f>
        <v>11579909</v>
      </c>
      <c r="AX25" s="7"/>
      <c r="AY25" s="40" t="n">
        <f aca="false">(AW25-AW24)/AW24</f>
        <v>0.00869092491587208</v>
      </c>
      <c r="AZ25" s="39" t="n">
        <f aca="false">workers_and_wage_low!B13</f>
        <v>6831.76913075884</v>
      </c>
      <c r="BA25" s="40" t="n">
        <f aca="false">(AZ25-AZ24)/AZ24</f>
        <v>-0.00040383893081554</v>
      </c>
      <c r="BB25" s="39" t="n">
        <f aca="false">'Central scenario'!BB25</f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F25" s="7"/>
      <c r="BI25" s="40" t="n">
        <f aca="false">T32/AG32</f>
        <v>0.0118155366890227</v>
      </c>
      <c r="BJ25" s="7" t="n">
        <f aca="false">BJ24+1</f>
        <v>2036</v>
      </c>
      <c r="BK25" s="40" t="n">
        <f aca="false">SUM(T98:T101)/AVERAGE(AG98:AG101)</f>
        <v>0.0606184633307222</v>
      </c>
      <c r="BL25" s="40" t="n">
        <f aca="false">SUM(P98:P101)/AVERAGE(AG98:AG101)</f>
        <v>0.0174082321076761</v>
      </c>
      <c r="BM25" s="40" t="n">
        <f aca="false">SUM(D98:D101)/AVERAGE(AG98:AG101)</f>
        <v>0.0882445366857706</v>
      </c>
      <c r="BN25" s="40" t="n">
        <f aca="false">(SUM(H98:H101)+SUM(J98:J101))/AVERAGE(AG98:AG101)</f>
        <v>0.0152686790548037</v>
      </c>
      <c r="BO25" s="69" t="n">
        <f aca="false">AL25-BN25</f>
        <v>-0.0603029845175282</v>
      </c>
      <c r="BP25" s="32" t="n">
        <f aca="false">BN25+BM25</f>
        <v>0.103513215740574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8595121.6250364</v>
      </c>
      <c r="D26" s="81" t="n">
        <f aca="false">'Low pensions'!Q26</f>
        <v>106112612.65477</v>
      </c>
      <c r="E26" s="6"/>
      <c r="F26" s="8" t="n">
        <f aca="false">'Low pensions'!I26</f>
        <v>19287223.4288772</v>
      </c>
      <c r="G26" s="81" t="n">
        <f aca="false">'Low pensions'!K26</f>
        <v>183049.23783698</v>
      </c>
      <c r="H26" s="81" t="n">
        <f aca="false">'Low pensions'!V26</f>
        <v>1007082.89832246</v>
      </c>
      <c r="I26" s="81" t="n">
        <f aca="false">'Low pensions'!M26</f>
        <v>5661.31663413343</v>
      </c>
      <c r="J26" s="81" t="n">
        <f aca="false">'Low pensions'!W26</f>
        <v>31146.8937625503</v>
      </c>
      <c r="K26" s="6"/>
      <c r="L26" s="81" t="n">
        <f aca="false">'Low pensions'!N26</f>
        <v>4245386.95990992</v>
      </c>
      <c r="M26" s="8"/>
      <c r="N26" s="81" t="n">
        <f aca="false">'Low pensions'!L26</f>
        <v>799994.692332089</v>
      </c>
      <c r="O26" s="6"/>
      <c r="P26" s="81" t="n">
        <f aca="false">'Low pensions'!X26</f>
        <v>26430667.8773103</v>
      </c>
      <c r="Q26" s="8"/>
      <c r="R26" s="81" t="n">
        <f aca="false">'Low SIPA income'!G21</f>
        <v>19277046.1045286</v>
      </c>
      <c r="S26" s="8"/>
      <c r="T26" s="81" t="n">
        <f aca="false">'Low SIPA income'!J21</f>
        <v>73707456.5550218</v>
      </c>
      <c r="U26" s="6"/>
      <c r="V26" s="81" t="n">
        <f aca="false">'Low SIPA income'!F21</f>
        <v>123938.240955641</v>
      </c>
      <c r="W26" s="8"/>
      <c r="X26" s="81" t="n">
        <f aca="false">'Low SIPA income'!M21</f>
        <v>311297.128894197</v>
      </c>
      <c r="Y26" s="6"/>
      <c r="Z26" s="6" t="n">
        <f aca="false">R26+V26-N26-L26-F26</f>
        <v>-4931620.73563504</v>
      </c>
      <c r="AA26" s="6"/>
      <c r="AB26" s="6" t="n">
        <f aca="false">T26-P26-D26</f>
        <v>-58835823.9770589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-0.0109270310926171</v>
      </c>
      <c r="AK26" s="62" t="n">
        <f aca="false">AK25+1</f>
        <v>2037</v>
      </c>
      <c r="AL26" s="63" t="n">
        <f aca="false">SUM(AB102:AB105)/AVERAGE(AG102:AG105)</f>
        <v>-0.0432986279740292</v>
      </c>
      <c r="AM26" s="6" t="n">
        <f aca="false">'Central scenario'!AM25</f>
        <v>5493111.4769607</v>
      </c>
      <c r="AN26" s="63" t="n">
        <f aca="false">AM26/AVERAGE(AG102:AG105)</f>
        <v>0.000844182302174104</v>
      </c>
      <c r="AO26" s="63" t="n">
        <f aca="false">'GDP evolution by scenario'!G101</f>
        <v>0.0193814969510657</v>
      </c>
      <c r="AP26" s="63"/>
      <c r="AQ26" s="6" t="n">
        <f aca="false">AQ25*(1+AO26)</f>
        <v>595067130.925444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327941159.310541</v>
      </c>
      <c r="AS26" s="64" t="n">
        <f aca="false">AQ26/AG105</f>
        <v>0.0909633913655654</v>
      </c>
      <c r="AT26" s="64" t="n">
        <f aca="false">AR26/AG105</f>
        <v>0.0501298735368723</v>
      </c>
      <c r="AU26" s="61" t="n">
        <f aca="false">AVERAGE(AH26:AH29)</f>
        <v>-0.0157471676160662</v>
      </c>
      <c r="AV26" s="5"/>
      <c r="AW26" s="65" t="n">
        <f aca="false">workers_and_wage_low!C14</f>
        <v>11497914</v>
      </c>
      <c r="AX26" s="5"/>
      <c r="AY26" s="61" t="n">
        <f aca="false">(AW26-AW25)/AW25</f>
        <v>-0.00708079830333727</v>
      </c>
      <c r="AZ26" s="66" t="n">
        <f aca="false">workers_and_wage_low!B14</f>
        <v>6789.76485539962</v>
      </c>
      <c r="BA26" s="61" t="n">
        <f aca="false">(AZ26-AZ25)/AZ25</f>
        <v>-0.00614837453597543</v>
      </c>
      <c r="BB26" s="66" t="n">
        <f aca="false">'Central scenario'!BB26</f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0.0135425265188584</v>
      </c>
      <c r="BJ26" s="5" t="n">
        <f aca="false">BJ25+1</f>
        <v>2037</v>
      </c>
      <c r="BK26" s="61" t="n">
        <f aca="false">SUM(T102:T105)/AVERAGE(AG102:AG105)</f>
        <v>0.0606148039869136</v>
      </c>
      <c r="BL26" s="61" t="n">
        <f aca="false">SUM(P102:P105)/AVERAGE(AG102:AG105)</f>
        <v>0.0170139116730103</v>
      </c>
      <c r="BM26" s="61" t="n">
        <f aca="false">SUM(D102:D105)/AVERAGE(AG102:AG105)</f>
        <v>0.0868995202879325</v>
      </c>
      <c r="BN26" s="61" t="n">
        <f aca="false">(SUM(H102:H105)+SUM(J102:J105))/AVERAGE(AG102:AG105)</f>
        <v>0.0162986296419746</v>
      </c>
      <c r="BO26" s="63" t="n">
        <f aca="false">AL26-BN26</f>
        <v>-0.0595972576160038</v>
      </c>
      <c r="BP26" s="32" t="n">
        <f aca="false">BN26+BM26</f>
        <v>0.103198149929907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8629369.4200833</v>
      </c>
      <c r="D27" s="82" t="n">
        <f aca="false">'Low pensions'!Q27</f>
        <v>106535424.9393</v>
      </c>
      <c r="E27" s="9"/>
      <c r="F27" s="67" t="n">
        <f aca="false">'Low pensions'!I27</f>
        <v>19364074.5665146</v>
      </c>
      <c r="G27" s="82" t="n">
        <f aca="false">'Low pensions'!K27</f>
        <v>207795.382800816</v>
      </c>
      <c r="H27" s="82" t="n">
        <f aca="false">'Low pensions'!V27</f>
        <v>1143228.88662032</v>
      </c>
      <c r="I27" s="82" t="n">
        <f aca="false">'Low pensions'!M27</f>
        <v>6426.6613237366</v>
      </c>
      <c r="J27" s="82" t="n">
        <f aca="false">'Low pensions'!W27</f>
        <v>35357.5944315565</v>
      </c>
      <c r="K27" s="9"/>
      <c r="L27" s="82" t="n">
        <f aca="false">'Low pensions'!N27</f>
        <v>3638783.13527951</v>
      </c>
      <c r="M27" s="67"/>
      <c r="N27" s="82" t="n">
        <f aca="false">'Low pensions'!L27</f>
        <v>791925.673946198</v>
      </c>
      <c r="O27" s="9"/>
      <c r="P27" s="82" t="n">
        <f aca="false">'Low pensions'!X27</f>
        <v>23238604.389216</v>
      </c>
      <c r="Q27" s="67"/>
      <c r="R27" s="82" t="n">
        <f aca="false">'Low SIPA income'!G22</f>
        <v>21901408.3867087</v>
      </c>
      <c r="S27" s="67"/>
      <c r="T27" s="82" t="n">
        <f aca="false">'Low SIPA income'!J22</f>
        <v>83741933.1988778</v>
      </c>
      <c r="U27" s="9"/>
      <c r="V27" s="82" t="n">
        <f aca="false">'Low SIPA income'!F22</f>
        <v>128194.98488325</v>
      </c>
      <c r="W27" s="67"/>
      <c r="X27" s="82" t="n">
        <f aca="false">'Low SIPA income'!M22</f>
        <v>321988.842387022</v>
      </c>
      <c r="Y27" s="9"/>
      <c r="Z27" s="9" t="n">
        <f aca="false">R27+V27-N27-L27-F27</f>
        <v>-1765180.00414843</v>
      </c>
      <c r="AA27" s="9"/>
      <c r="AB27" s="9" t="n">
        <f aca="false">T27-P27-D27</f>
        <v>-46032096.1296381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-0.00900724076814874</v>
      </c>
      <c r="AK27" s="68" t="n">
        <f aca="false">AK26+1</f>
        <v>2038</v>
      </c>
      <c r="AL27" s="69" t="n">
        <f aca="false">SUM(AB106:AB109)/AVERAGE(AG106:AG109)</f>
        <v>-0.0425650913912081</v>
      </c>
      <c r="AM27" s="9" t="n">
        <f aca="false">'Central scenario'!AM26</f>
        <v>4920541.96276278</v>
      </c>
      <c r="AN27" s="69" t="n">
        <f aca="false">AM27/AVERAGE(AG106:AG109)</f>
        <v>0.000749516894215946</v>
      </c>
      <c r="AO27" s="69" t="n">
        <f aca="false">'GDP evolution by scenario'!G105</f>
        <v>0.0200045743996389</v>
      </c>
      <c r="AP27" s="69"/>
      <c r="AQ27" s="9" t="n">
        <f aca="false">AQ26*(1+AO27)</f>
        <v>606971195.618822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329535986.727523</v>
      </c>
      <c r="AS27" s="70" t="n">
        <f aca="false">AQ27/AG109</f>
        <v>0.0918257060398669</v>
      </c>
      <c r="AT27" s="70" t="n">
        <f aca="false">AR27/AG109</f>
        <v>0.0498538890563799</v>
      </c>
      <c r="AU27" s="7"/>
      <c r="AV27" s="7"/>
      <c r="AW27" s="71" t="n">
        <f aca="false">workers_and_wage_low!C15</f>
        <v>11454626</v>
      </c>
      <c r="AX27" s="7"/>
      <c r="AY27" s="40" t="n">
        <f aca="false">(AW27-AW26)/AW26</f>
        <v>-0.00376485682533371</v>
      </c>
      <c r="AZ27" s="39" t="n">
        <f aca="false">workers_and_wage_low!B15</f>
        <v>6709.64745113228</v>
      </c>
      <c r="BA27" s="40" t="n">
        <f aca="false">(AZ27-AZ26)/AZ26</f>
        <v>-0.0117997317983137</v>
      </c>
      <c r="BB27" s="39" t="n">
        <f aca="false">'Central scenario'!BB27</f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0.0130451069708468</v>
      </c>
      <c r="BJ27" s="7" t="n">
        <f aca="false">BJ26+1</f>
        <v>2038</v>
      </c>
      <c r="BK27" s="40" t="n">
        <f aca="false">SUM(T106:T109)/AVERAGE(AG106:AG109)</f>
        <v>0.0607688892546692</v>
      </c>
      <c r="BL27" s="40" t="n">
        <f aca="false">SUM(P106:P109)/AVERAGE(AG106:AG109)</f>
        <v>0.0169759183483864</v>
      </c>
      <c r="BM27" s="40" t="n">
        <f aca="false">SUM(D106:D109)/AVERAGE(AG106:AG109)</f>
        <v>0.086358062297491</v>
      </c>
      <c r="BN27" s="40" t="n">
        <f aca="false">(SUM(H106:H109)+SUM(J106:J109))/AVERAGE(AG106:AG109)</f>
        <v>0.0172415704391314</v>
      </c>
      <c r="BO27" s="69" t="n">
        <f aca="false">AL27-BN27</f>
        <v>-0.0598066618303395</v>
      </c>
      <c r="BP27" s="32" t="n">
        <f aca="false">BN27+BM27</f>
        <v>0.103599632736622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8060581.89034681</v>
      </c>
      <c r="D28" s="82" t="n">
        <f aca="false">'Low pensions'!Q28</f>
        <v>99513356.6709483</v>
      </c>
      <c r="E28" s="9"/>
      <c r="F28" s="67" t="n">
        <f aca="false">'Low pensions'!I28</f>
        <v>18087730.5369396</v>
      </c>
      <c r="G28" s="82" t="n">
        <f aca="false">'Low pensions'!K28</f>
        <v>224136.505682143</v>
      </c>
      <c r="H28" s="82" t="n">
        <f aca="false">'Low pensions'!V28</f>
        <v>1233132.92330266</v>
      </c>
      <c r="I28" s="82" t="n">
        <f aca="false">'Low pensions'!M28</f>
        <v>6932.05687676731</v>
      </c>
      <c r="J28" s="82" t="n">
        <f aca="false">'Low pensions'!W28</f>
        <v>38138.131648536</v>
      </c>
      <c r="K28" s="9"/>
      <c r="L28" s="82" t="n">
        <f aca="false">'Low pensions'!N28</f>
        <v>3267878.84085963</v>
      </c>
      <c r="M28" s="67"/>
      <c r="N28" s="82" t="n">
        <f aca="false">'Low pensions'!L28</f>
        <v>750574.607033629</v>
      </c>
      <c r="O28" s="9"/>
      <c r="P28" s="82" t="n">
        <f aca="false">'Low pensions'!X28</f>
        <v>21086478.8726506</v>
      </c>
      <c r="Q28" s="67"/>
      <c r="R28" s="82" t="n">
        <f aca="false">'Low SIPA income'!G23</f>
        <v>18155178.8866792</v>
      </c>
      <c r="S28" s="67"/>
      <c r="T28" s="82" t="n">
        <f aca="false">'Low SIPA income'!J23</f>
        <v>69417900.0134358</v>
      </c>
      <c r="U28" s="9"/>
      <c r="V28" s="82" t="n">
        <f aca="false">'Low SIPA income'!F23</f>
        <v>114951.911089814</v>
      </c>
      <c r="W28" s="67"/>
      <c r="X28" s="82" t="n">
        <f aca="false">'Low SIPA income'!M23</f>
        <v>288726.05910203</v>
      </c>
      <c r="Y28" s="9"/>
      <c r="Z28" s="9" t="n">
        <f aca="false">R28+V28-N28-L28-F28</f>
        <v>-3836053.18706382</v>
      </c>
      <c r="AA28" s="9"/>
      <c r="AB28" s="9" t="n">
        <f aca="false">T28-P28-D28</f>
        <v>-51181935.5301631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-0.0100216127817091</v>
      </c>
      <c r="AK28" s="68" t="n">
        <f aca="false">AK27+1</f>
        <v>2039</v>
      </c>
      <c r="AL28" s="69" t="n">
        <f aca="false">SUM(AB110:AB113)/AVERAGE(AG110:AG113)</f>
        <v>-0.0407766525944969</v>
      </c>
      <c r="AM28" s="9" t="n">
        <f aca="false">'Central scenario'!AM27</f>
        <v>4379286.21321994</v>
      </c>
      <c r="AN28" s="69" t="n">
        <f aca="false">AM28/AVERAGE(AG110:AG113)</f>
        <v>0.000657901774030432</v>
      </c>
      <c r="AO28" s="69" t="n">
        <f aca="false">'GDP evolution by scenario'!G109</f>
        <v>0.0159314108631399</v>
      </c>
      <c r="AP28" s="69"/>
      <c r="AQ28" s="9" t="n">
        <f aca="false">AQ27*(1+AO28)</f>
        <v>616641103.118317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330374787.87461</v>
      </c>
      <c r="AS28" s="70" t="n">
        <f aca="false">AQ28/AG113</f>
        <v>0.0921918754399274</v>
      </c>
      <c r="AT28" s="70" t="n">
        <f aca="false">AR28/AG113</f>
        <v>0.0493931902012448</v>
      </c>
      <c r="AU28" s="9"/>
      <c r="AV28" s="7"/>
      <c r="AW28" s="71" t="n">
        <f aca="false">workers_and_wage_low!C16</f>
        <v>11584007</v>
      </c>
      <c r="AX28" s="7"/>
      <c r="AY28" s="40" t="n">
        <f aca="false">(AW28-AW27)/AW27</f>
        <v>0.0112950872424818</v>
      </c>
      <c r="AZ28" s="39" t="n">
        <f aca="false">workers_and_wage_low!B16</f>
        <v>6341.72956125173</v>
      </c>
      <c r="BA28" s="40" t="n">
        <f aca="false">(AZ28-AZ27)/AZ27</f>
        <v>-0.0548341611925482</v>
      </c>
      <c r="BB28" s="39" t="n">
        <f aca="false">'Central scenario'!BB28</f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0.0174220429814471</v>
      </c>
      <c r="BJ28" s="7" t="n">
        <f aca="false">BJ27+1</f>
        <v>2039</v>
      </c>
      <c r="BK28" s="40" t="n">
        <f aca="false">SUM(T110:T113)/AVERAGE(AG110:AG113)</f>
        <v>0.0608845016313321</v>
      </c>
      <c r="BL28" s="40" t="n">
        <f aca="false">SUM(P110:P113)/AVERAGE(AG110:AG113)</f>
        <v>0.0164982977675433</v>
      </c>
      <c r="BM28" s="40" t="n">
        <f aca="false">SUM(D110:D113)/AVERAGE(AG110:AG113)</f>
        <v>0.0851628564582857</v>
      </c>
      <c r="BN28" s="40" t="n">
        <f aca="false">(SUM(H110:H113)+SUM(J110:J113))/AVERAGE(AG110:AG113)</f>
        <v>0.0183613978129696</v>
      </c>
      <c r="BO28" s="69" t="n">
        <f aca="false">AL28-BN28</f>
        <v>-0.0591380504074665</v>
      </c>
      <c r="BP28" s="32" t="n">
        <f aca="false">BN28+BM28</f>
        <v>0.103524254271255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7380345.9779733</v>
      </c>
      <c r="D29" s="82" t="n">
        <f aca="false">'Low pensions'!Q29</f>
        <v>91115382.4441148</v>
      </c>
      <c r="E29" s="9"/>
      <c r="F29" s="67" t="n">
        <f aca="false">'Low pensions'!I29</f>
        <v>16561299.312502</v>
      </c>
      <c r="G29" s="82" t="n">
        <f aca="false">'Low pensions'!K29</f>
        <v>224867.318215857</v>
      </c>
      <c r="H29" s="82" t="n">
        <f aca="false">'Low pensions'!V29</f>
        <v>1237153.6382386</v>
      </c>
      <c r="I29" s="82" t="n">
        <f aca="false">'Low pensions'!M29</f>
        <v>6954.65932626362</v>
      </c>
      <c r="J29" s="82" t="n">
        <f aca="false">'Low pensions'!W29</f>
        <v>38262.4836568639</v>
      </c>
      <c r="K29" s="9"/>
      <c r="L29" s="82" t="n">
        <f aca="false">'Low pensions'!N29</f>
        <v>2997014.76629459</v>
      </c>
      <c r="M29" s="67"/>
      <c r="N29" s="82" t="n">
        <f aca="false">'Low pensions'!L29</f>
        <v>686034.660716327</v>
      </c>
      <c r="O29" s="9"/>
      <c r="P29" s="82" t="n">
        <f aca="false">'Low pensions'!X29</f>
        <v>19325884.1598239</v>
      </c>
      <c r="Q29" s="67"/>
      <c r="R29" s="82" t="n">
        <f aca="false">'Low SIPA income'!G24</f>
        <v>20001186.5760818</v>
      </c>
      <c r="S29" s="67"/>
      <c r="T29" s="82" t="n">
        <f aca="false">'Low SIPA income'!J24</f>
        <v>76476270.4104914</v>
      </c>
      <c r="U29" s="9"/>
      <c r="V29" s="82" t="n">
        <f aca="false">'Low SIPA income'!F24</f>
        <v>113858.881260517</v>
      </c>
      <c r="W29" s="67"/>
      <c r="X29" s="82" t="n">
        <f aca="false">'Low SIPA income'!M24</f>
        <v>285980.68330008</v>
      </c>
      <c r="Y29" s="9"/>
      <c r="Z29" s="9" t="n">
        <f aca="false">R29+V29-N29-L29-F29</f>
        <v>-129303.282170599</v>
      </c>
      <c r="AA29" s="9"/>
      <c r="AB29" s="9" t="n">
        <f aca="false">T29-P29-D29</f>
        <v>-33964996.1934474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-0.00671962796432992</v>
      </c>
      <c r="AK29" s="68" t="n">
        <f aca="false">AK28+1</f>
        <v>2040</v>
      </c>
      <c r="AL29" s="69" t="n">
        <f aca="false">SUM(AB114:AB117)/AVERAGE(AG114:AG117)</f>
        <v>-0.0391340224383105</v>
      </c>
      <c r="AM29" s="9" t="n">
        <f aca="false">'Central scenario'!AM28</f>
        <v>3887732.69163583</v>
      </c>
      <c r="AN29" s="69" t="n">
        <f aca="false">AM29/AVERAGE(AG114:AG117)</f>
        <v>0.000575612372618968</v>
      </c>
      <c r="AO29" s="69" t="n">
        <f aca="false">'GDP evolution by scenario'!G113</f>
        <v>0.0184434704027128</v>
      </c>
      <c r="AP29" s="69"/>
      <c r="AQ29" s="9" t="n">
        <f aca="false">AQ28*(1+AO29)</f>
        <v>628014105.052776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332547557.24219</v>
      </c>
      <c r="AS29" s="70" t="n">
        <f aca="false">AQ29/AG117</f>
        <v>0.0926335896044687</v>
      </c>
      <c r="AT29" s="70" t="n">
        <f aca="false">AR29/AG117</f>
        <v>0.0490515638003909</v>
      </c>
      <c r="AV29" s="7"/>
      <c r="AW29" s="71" t="n">
        <f aca="false">workers_and_wage_low!C17</f>
        <v>11550412</v>
      </c>
      <c r="AX29" s="7"/>
      <c r="AY29" s="40" t="n">
        <f aca="false">(AW29-AW28)/AW28</f>
        <v>-0.00290011910386449</v>
      </c>
      <c r="AZ29" s="39" t="n">
        <f aca="false">workers_and_wage_low!B17</f>
        <v>6044.1777289778</v>
      </c>
      <c r="BA29" s="40" t="n">
        <f aca="false">(AZ29-AZ28)/AZ28</f>
        <v>-0.0469196659050208</v>
      </c>
      <c r="BB29" s="39" t="n">
        <f aca="false">'Central scenario'!BB29</f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0.0133606840409188</v>
      </c>
      <c r="BJ29" s="7" t="n">
        <f aca="false">BJ28+1</f>
        <v>2040</v>
      </c>
      <c r="BK29" s="40" t="n">
        <f aca="false">SUM(T114:T117)/AVERAGE(AG114:AG117)</f>
        <v>0.0607760849393664</v>
      </c>
      <c r="BL29" s="40" t="n">
        <f aca="false">SUM(P114:P117)/AVERAGE(AG114:AG117)</f>
        <v>0.015954758684243</v>
      </c>
      <c r="BM29" s="40" t="n">
        <f aca="false">SUM(D114:D117)/AVERAGE(AG114:AG117)</f>
        <v>0.083955348693434</v>
      </c>
      <c r="BN29" s="40" t="n">
        <f aca="false">(SUM(H114:H117)+SUM(J114:J117))/AVERAGE(AG114:AG117)</f>
        <v>0.0188752637644008</v>
      </c>
      <c r="BO29" s="69" t="n">
        <f aca="false">AL29-BN29</f>
        <v>-0.0580092862027113</v>
      </c>
      <c r="BP29" s="32" t="n">
        <f aca="false">BN29+BM29</f>
        <v>0.102830612457835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1" t="n">
        <f aca="false">'Low pensions'!Q30</f>
        <v>90494049.7984785</v>
      </c>
      <c r="E30" s="6"/>
      <c r="F30" s="8" t="n">
        <f aca="false">'Low pensions'!I30</f>
        <v>16448364.7493033</v>
      </c>
      <c r="G30" s="81" t="n">
        <f aca="false">'Low pensions'!K30</f>
        <v>175346.654802382</v>
      </c>
      <c r="H30" s="81" t="n">
        <f aca="false">'Low pensions'!V30</f>
        <v>964705.559095501</v>
      </c>
      <c r="I30" s="81" t="n">
        <f aca="false">'Low pensions'!M30</f>
        <v>5423.09241656851</v>
      </c>
      <c r="J30" s="81" t="n">
        <f aca="false">'Low pensions'!W30</f>
        <v>29836.2544050156</v>
      </c>
      <c r="K30" s="6"/>
      <c r="L30" s="81" t="n">
        <f aca="false">'Low pensions'!N30</f>
        <v>3514113.18561026</v>
      </c>
      <c r="M30" s="8"/>
      <c r="N30" s="81" t="n">
        <f aca="false">'Low pensions'!L30</f>
        <v>681523.578224169</v>
      </c>
      <c r="O30" s="6"/>
      <c r="P30" s="81" t="n">
        <f aca="false">'Low pensions'!X30</f>
        <v>21984291.670948</v>
      </c>
      <c r="Q30" s="8"/>
      <c r="R30" s="81" t="n">
        <f aca="false">'Low SIPA income'!G25</f>
        <v>15862738.8132122</v>
      </c>
      <c r="S30" s="8"/>
      <c r="T30" s="81" t="n">
        <f aca="false">'Low SIPA income'!J25</f>
        <v>60652556.7028565</v>
      </c>
      <c r="U30" s="6"/>
      <c r="V30" s="81" t="n">
        <f aca="false">'Low SIPA income'!F25</f>
        <v>109595.017329619</v>
      </c>
      <c r="W30" s="8"/>
      <c r="X30" s="81" t="n">
        <f aca="false">'Low SIPA income'!M25</f>
        <v>275271.086411746</v>
      </c>
      <c r="Y30" s="6"/>
      <c r="Z30" s="6" t="n">
        <f aca="false">R30+V30-N30-L30-F30</f>
        <v>-4671667.68259586</v>
      </c>
      <c r="AA30" s="6"/>
      <c r="AB30" s="6" t="n">
        <f aca="false">T30-P30-D30</f>
        <v>-51825784.7665701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-0.0102390587193851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-0.427309149794725</v>
      </c>
      <c r="AS30" s="5"/>
      <c r="AT30" s="5"/>
      <c r="AU30" s="61" t="n">
        <f aca="false">AVERAGE(AH30:AH33)</f>
        <v>-0.000814920483286916</v>
      </c>
      <c r="AV30" s="5"/>
      <c r="AW30" s="65" t="n">
        <f aca="false">workers_and_wage_low!C18</f>
        <v>11444480</v>
      </c>
      <c r="AX30" s="5"/>
      <c r="AY30" s="61" t="n">
        <f aca="false">(AW30-AW29)/AW29</f>
        <v>-0.00917127458310578</v>
      </c>
      <c r="AZ30" s="66" t="n">
        <f aca="false">workers_and_wage_low!B18</f>
        <v>6009.71845284106</v>
      </c>
      <c r="BA30" s="61" t="n">
        <f aca="false">(AZ30-AZ29)/AZ29</f>
        <v>-0.00570123475547884</v>
      </c>
      <c r="BB30" s="66" t="n">
        <f aca="false">'Central scenario'!BB30</f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0.0151457095185271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2" t="n">
        <f aca="false">'Low pensions'!Q31</f>
        <v>91674495.8027361</v>
      </c>
      <c r="E31" s="9"/>
      <c r="F31" s="67" t="n">
        <f aca="false">'Low pensions'!I31</f>
        <v>16662924.783782</v>
      </c>
      <c r="G31" s="82" t="n">
        <f aca="false">'Low pensions'!K31</f>
        <v>180975.053057989</v>
      </c>
      <c r="H31" s="82" t="n">
        <f aca="false">'Low pensions'!V31</f>
        <v>995671.345651895</v>
      </c>
      <c r="I31" s="82" t="n">
        <f aca="false">'Low pensions'!M31</f>
        <v>5597.16658942236</v>
      </c>
      <c r="J31" s="82" t="n">
        <f aca="false">'Low pensions'!W31</f>
        <v>30793.9591438731</v>
      </c>
      <c r="K31" s="9"/>
      <c r="L31" s="82" t="n">
        <f aca="false">'Low pensions'!N31</f>
        <v>3220351.57066625</v>
      </c>
      <c r="M31" s="67"/>
      <c r="N31" s="82" t="n">
        <f aca="false">'Low pensions'!L31</f>
        <v>692237.280121459</v>
      </c>
      <c r="O31" s="9"/>
      <c r="P31" s="82" t="n">
        <f aca="false">'Low pensions'!X31</f>
        <v>20518904.8813054</v>
      </c>
      <c r="Q31" s="67"/>
      <c r="R31" s="82" t="n">
        <f aca="false">'Low SIPA income'!G26</f>
        <v>18767862.8028863</v>
      </c>
      <c r="S31" s="67"/>
      <c r="T31" s="82" t="n">
        <f aca="false">'Low SIPA income'!J26</f>
        <v>71760550.0694104</v>
      </c>
      <c r="U31" s="9"/>
      <c r="V31" s="82" t="n">
        <f aca="false">'Low SIPA income'!F26</f>
        <v>107810.670661791</v>
      </c>
      <c r="W31" s="67"/>
      <c r="X31" s="82" t="n">
        <f aca="false">'Low SIPA income'!M26</f>
        <v>270789.322023582</v>
      </c>
      <c r="Y31" s="9"/>
      <c r="Z31" s="9" t="n">
        <f aca="false">R31+V31-N31-L31-F31</f>
        <v>-1699840.16102164</v>
      </c>
      <c r="AA31" s="9"/>
      <c r="AB31" s="9" t="n">
        <f aca="false">T31-P31-D31</f>
        <v>-40432850.6146311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-0.0080184287993962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1" t="n">
        <f aca="false">workers_and_wage_low!C19</f>
        <v>11554378</v>
      </c>
      <c r="AX31" s="7"/>
      <c r="AY31" s="40" t="n">
        <f aca="false">(AW31-AW30)/AW30</f>
        <v>0.00960270803042165</v>
      </c>
      <c r="AZ31" s="39" t="n">
        <f aca="false">workers_and_wage_low!B19</f>
        <v>5955.74185556688</v>
      </c>
      <c r="BA31" s="40" t="n">
        <f aca="false">(AZ31-AZ30)/AZ30</f>
        <v>-0.00898155174784707</v>
      </c>
      <c r="BB31" s="39" t="n">
        <f aca="false">'Central scenario'!BB31</f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0.0133038607914403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32665418.9134398</v>
      </c>
      <c r="D32" s="82" t="n">
        <f aca="false">'Low pensions'!Q32</f>
        <v>94080276.8878</v>
      </c>
      <c r="E32" s="9"/>
      <c r="F32" s="67" t="n">
        <f aca="false">'Low pensions'!I32</f>
        <v>17100203.9737644</v>
      </c>
      <c r="G32" s="82" t="n">
        <f aca="false">'Low pensions'!K32</f>
        <v>193766.820082053</v>
      </c>
      <c r="H32" s="82" t="n">
        <f aca="false">'Low pensions'!V32</f>
        <v>1066047.87363685</v>
      </c>
      <c r="I32" s="82" t="n">
        <f aca="false">'Low pensions'!M32</f>
        <v>5992.7882499604</v>
      </c>
      <c r="J32" s="82" t="n">
        <f aca="false">'Low pensions'!W32</f>
        <v>32970.5527928924</v>
      </c>
      <c r="K32" s="9"/>
      <c r="L32" s="82" t="n">
        <f aca="false">'Low pensions'!N32</f>
        <v>3151590.38644392</v>
      </c>
      <c r="M32" s="67"/>
      <c r="N32" s="82" t="n">
        <f aca="false">'Low pensions'!L32</f>
        <v>712286.567573395</v>
      </c>
      <c r="O32" s="9"/>
      <c r="P32" s="82" t="n">
        <f aca="false">'Low pensions'!X32</f>
        <v>20272408.0335632</v>
      </c>
      <c r="Q32" s="67"/>
      <c r="R32" s="82" t="n">
        <f aca="false">'Low SIPA income'!G27</f>
        <v>15709287.9702997</v>
      </c>
      <c r="S32" s="67"/>
      <c r="T32" s="82" t="n">
        <f aca="false">'Low SIPA income'!J27</f>
        <v>60065824.1051349</v>
      </c>
      <c r="U32" s="9"/>
      <c r="V32" s="82" t="n">
        <f aca="false">'Low SIPA income'!F27</f>
        <v>110759.347632462</v>
      </c>
      <c r="W32" s="67"/>
      <c r="X32" s="82" t="n">
        <f aca="false">'Low SIPA income'!M27</f>
        <v>278195.548446746</v>
      </c>
      <c r="Y32" s="9"/>
      <c r="Z32" s="9" t="n">
        <f aca="false">R32+V32-N32-L32-F32</f>
        <v>-5144033.60984964</v>
      </c>
      <c r="AA32" s="9"/>
      <c r="AB32" s="9" t="n">
        <f aca="false">T32-P32-D32</f>
        <v>-54286860.8162282</v>
      </c>
      <c r="AC32" s="50"/>
      <c r="AD32" s="9" t="n">
        <v>22287255273.2248</v>
      </c>
      <c r="AE32" s="9" t="n">
        <f aca="false">'Central scenario'!AE32</f>
        <v>696715.277109837</v>
      </c>
      <c r="AF32" s="9" t="n">
        <f aca="false">'Central scenario'!AF32</f>
        <v>397.614228233701</v>
      </c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-0.0106787579336846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71" t="n">
        <f aca="false">workers_and_wage_low!C20</f>
        <v>11614513</v>
      </c>
      <c r="AX32" s="7"/>
      <c r="AY32" s="40" t="n">
        <f aca="false">(AW32-AW31)/AW31</f>
        <v>0.00520452074529672</v>
      </c>
      <c r="AZ32" s="39" t="n">
        <f aca="false">workers_and_wage_low!B20</f>
        <v>5853.55338883486</v>
      </c>
      <c r="BA32" s="40" t="n">
        <f aca="false">(AZ32-AZ31)/AZ31</f>
        <v>-0.0171579744740792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0.0154418057892453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2" t="n">
        <f aca="false">'Low pensions'!Q33</f>
        <v>92375571.0792527</v>
      </c>
      <c r="E33" s="9"/>
      <c r="F33" s="67" t="n">
        <f aca="false">'Low pensions'!I33</f>
        <v>16790353.5140747</v>
      </c>
      <c r="G33" s="82" t="n">
        <f aca="false">'Low pensions'!K33</f>
        <v>203620.113530334</v>
      </c>
      <c r="H33" s="82" t="n">
        <f aca="false">'Low pensions'!V33</f>
        <v>1120257.78699773</v>
      </c>
      <c r="I33" s="82" t="n">
        <f aca="false">'Low pensions'!M33</f>
        <v>6297.5292844433</v>
      </c>
      <c r="J33" s="82" t="n">
        <f aca="false">'Low pensions'!W33</f>
        <v>34647.148051476</v>
      </c>
      <c r="K33" s="9"/>
      <c r="L33" s="82" t="n">
        <f aca="false">'Low pensions'!N33</f>
        <v>3305159.67618815</v>
      </c>
      <c r="M33" s="67"/>
      <c r="N33" s="82" t="n">
        <f aca="false">'Low pensions'!L33</f>
        <v>699437.487053532</v>
      </c>
      <c r="O33" s="9"/>
      <c r="P33" s="82" t="n">
        <f aca="false">'Low pensions'!X33</f>
        <v>20998587.9581551</v>
      </c>
      <c r="Q33" s="67"/>
      <c r="R33" s="82" t="n">
        <f aca="false">'Low SIPA income'!G28</f>
        <v>17842830.106962</v>
      </c>
      <c r="S33" s="67"/>
      <c r="T33" s="82" t="n">
        <f aca="false">'Low SIPA income'!J28</f>
        <v>68223607.3823874</v>
      </c>
      <c r="U33" s="9"/>
      <c r="V33" s="82" t="n">
        <f aca="false">'Low SIPA income'!F28</f>
        <v>108218.534622524</v>
      </c>
      <c r="W33" s="67"/>
      <c r="X33" s="82" t="n">
        <f aca="false">'Low SIPA income'!M28</f>
        <v>271813.758702501</v>
      </c>
      <c r="Y33" s="9"/>
      <c r="Z33" s="9" t="n">
        <f aca="false">R33+V33-N33-L33-F33</f>
        <v>-2843902.03573188</v>
      </c>
      <c r="AA33" s="9"/>
      <c r="AB33" s="9" t="n">
        <f aca="false">T33-P33-D33</f>
        <v>-45150551.6550203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-0.00896247745596415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71" t="n">
        <f aca="false">workers_and_wage_low!C21</f>
        <v>11654037</v>
      </c>
      <c r="AX33" s="7"/>
      <c r="AY33" s="40" t="n">
        <f aca="false">(AW33-AW32)/AW32</f>
        <v>0.00340298383582678</v>
      </c>
      <c r="AZ33" s="39" t="n">
        <f aca="false">workers_and_wage_low!B21</f>
        <v>5679.1478127964</v>
      </c>
      <c r="BA33" s="40" t="n">
        <f aca="false">(AZ33-AZ32)/AZ32</f>
        <v>-0.0297948211032152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0.0134968460765182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1" t="n">
        <f aca="false">'Low pensions'!Q34</f>
        <v>105670298.855559</v>
      </c>
      <c r="E34" s="6"/>
      <c r="F34" s="8" t="n">
        <f aca="false">'Low pensions'!I34</f>
        <v>19206827.6601026</v>
      </c>
      <c r="G34" s="81" t="n">
        <f aca="false">'Low pensions'!K34</f>
        <v>227496.203324326</v>
      </c>
      <c r="H34" s="81" t="n">
        <f aca="false">'Low pensions'!V34</f>
        <v>1251616.98845889</v>
      </c>
      <c r="I34" s="81" t="n">
        <f aca="false">'Low pensions'!M34</f>
        <v>7035.96505126779</v>
      </c>
      <c r="J34" s="81" t="n">
        <f aca="false">'Low pensions'!W34</f>
        <v>38709.8037667697</v>
      </c>
      <c r="K34" s="6"/>
      <c r="L34" s="81" t="n">
        <f aca="false">'Low pensions'!N34</f>
        <v>3797939.19645477</v>
      </c>
      <c r="M34" s="8"/>
      <c r="N34" s="81" t="n">
        <f aca="false">'Low pensions'!L34</f>
        <v>714826.376907803</v>
      </c>
      <c r="O34" s="6"/>
      <c r="P34" s="81" t="n">
        <f aca="false">'Low pensions'!X34</f>
        <v>23640288.3629155</v>
      </c>
      <c r="Q34" s="8"/>
      <c r="R34" s="81" t="n">
        <f aca="false">'Low SIPA income'!G29</f>
        <v>16354855.2154784</v>
      </c>
      <c r="S34" s="8"/>
      <c r="T34" s="81" t="n">
        <f aca="false">'Low SIPA income'!J29</f>
        <v>62534206.4194864</v>
      </c>
      <c r="U34" s="6"/>
      <c r="V34" s="81" t="n">
        <f aca="false">'Low SIPA income'!F29</f>
        <v>114223.960654247</v>
      </c>
      <c r="W34" s="8"/>
      <c r="X34" s="81" t="n">
        <f aca="false">'Low SIPA income'!M29</f>
        <v>286897.657481821</v>
      </c>
      <c r="Y34" s="6"/>
      <c r="Z34" s="6" t="n">
        <f aca="false">R34+V34-N34-L34-F34</f>
        <v>-7250514.05733252</v>
      </c>
      <c r="AA34" s="6"/>
      <c r="AB34" s="6" t="n">
        <f aca="false">T34-P34-D34</f>
        <v>-66776380.798988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-0.0139300565326652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-0.0131140428878798</v>
      </c>
      <c r="AV34" s="5"/>
      <c r="AW34" s="65" t="n">
        <f aca="false">workers_and_wage_low!C22</f>
        <v>11459125</v>
      </c>
      <c r="AX34" s="5"/>
      <c r="AY34" s="61" t="n">
        <f aca="false">(AW34-AW33)/AW33</f>
        <v>-0.0167248482221225</v>
      </c>
      <c r="AZ34" s="66" t="n">
        <f aca="false">workers_and_wage_low!B22</f>
        <v>5987.4537603861</v>
      </c>
      <c r="BA34" s="61" t="n">
        <f aca="false">(AZ34-AZ33)/AZ33</f>
        <v>0.0542873610183224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61" t="n">
        <f aca="false">BD34/BD33-1</f>
        <v>0.00666479873825954</v>
      </c>
      <c r="BF34" s="5"/>
      <c r="BG34" s="5"/>
      <c r="BH34" s="5"/>
      <c r="BI34" s="61" t="n">
        <f aca="false">T41/AG41</f>
        <v>0.0159004298564409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2" t="n">
        <f aca="false">'Low pensions'!Q35</f>
        <v>97675413.3059564</v>
      </c>
      <c r="E35" s="9"/>
      <c r="F35" s="67" t="n">
        <f aca="false">'Low pensions'!I35</f>
        <v>17753662.5742031</v>
      </c>
      <c r="G35" s="82" t="n">
        <f aca="false">'Low pensions'!K35</f>
        <v>279307.043137103</v>
      </c>
      <c r="H35" s="82" t="n">
        <f aca="false">'Low pensions'!V35</f>
        <v>1536664.94243967</v>
      </c>
      <c r="I35" s="82" t="n">
        <f aca="false">'Low pensions'!M35</f>
        <v>8638.3621588794</v>
      </c>
      <c r="J35" s="82" t="n">
        <f aca="false">'Low pensions'!W35</f>
        <v>47525.7198692677</v>
      </c>
      <c r="K35" s="9"/>
      <c r="L35" s="82" t="n">
        <f aca="false">'Low pensions'!N35</f>
        <v>2945031.41658614</v>
      </c>
      <c r="M35" s="67"/>
      <c r="N35" s="82" t="n">
        <f aca="false">'Low pensions'!L35</f>
        <v>730595.767970614</v>
      </c>
      <c r="O35" s="9"/>
      <c r="P35" s="82" t="n">
        <f aca="false">'Low pensions'!X35</f>
        <v>19301304.3755292</v>
      </c>
      <c r="Q35" s="67"/>
      <c r="R35" s="82" t="n">
        <f aca="false">'Low SIPA income'!G30</f>
        <v>18316763.5602497</v>
      </c>
      <c r="S35" s="67"/>
      <c r="T35" s="82" t="n">
        <f aca="false">'Low SIPA income'!J30</f>
        <v>70035733.0176511</v>
      </c>
      <c r="U35" s="9"/>
      <c r="V35" s="82" t="n">
        <f aca="false">'Low SIPA income'!F30</f>
        <v>83174.492669337</v>
      </c>
      <c r="W35" s="67"/>
      <c r="X35" s="82" t="n">
        <f aca="false">'Low SIPA income'!M30</f>
        <v>208910.345713742</v>
      </c>
      <c r="Y35" s="9"/>
      <c r="Z35" s="9" t="n">
        <f aca="false">R35+V35-N35-L35-F35</f>
        <v>-3029351.70584079</v>
      </c>
      <c r="AA35" s="9"/>
      <c r="AB35" s="9" t="n">
        <f aca="false">T35-P35-D35</f>
        <v>-46940984.6638344</v>
      </c>
      <c r="AC35" s="50"/>
      <c r="AD35" s="9"/>
      <c r="AE35" s="9"/>
      <c r="AF35" s="9"/>
      <c r="AG35" s="9" t="n">
        <f aca="false">AG34*'Pessimist macro hypothesis'!B17/'Pessimist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-0.0116770085378939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workers_and_wage_low!C23</f>
        <v>9344932</v>
      </c>
      <c r="AX35" s="7"/>
      <c r="AY35" s="40" t="n">
        <f aca="false">(AW35-AW34)/AW34</f>
        <v>-0.184498641912013</v>
      </c>
      <c r="AZ35" s="39" t="n">
        <f aca="false">workers_and_wage_low!B23</f>
        <v>6406.04690793818</v>
      </c>
      <c r="BA35" s="40" t="n">
        <f aca="false">(AZ35-AZ34)/AZ34</f>
        <v>0.0699117127753969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40" t="n">
        <f aca="false">BD35/BD34-1</f>
        <v>0.0066206732833145</v>
      </c>
      <c r="BF35" s="7"/>
      <c r="BG35" s="7" t="e">
        <f aca="false">AVERAGE(BF34:BF37)</f>
        <v>#DIV/0!</v>
      </c>
      <c r="BH35" s="7"/>
      <c r="BI35" s="40" t="n">
        <f aca="false">T42/AG42</f>
        <v>0.013682644393702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2" t="n">
        <f aca="false">'Low pensions'!Q36</f>
        <v>96998018.6451092</v>
      </c>
      <c r="E36" s="9"/>
      <c r="F36" s="67" t="n">
        <f aca="false">'Low pensions'!I36</f>
        <v>17630538.0761211</v>
      </c>
      <c r="G36" s="82" t="n">
        <f aca="false">'Low pensions'!K36</f>
        <v>300504.884463561</v>
      </c>
      <c r="H36" s="82" t="n">
        <f aca="false">'Low pensions'!V36</f>
        <v>1653289.21104351</v>
      </c>
      <c r="I36" s="82" t="n">
        <f aca="false">'Low pensions'!M36</f>
        <v>9293.96549887303</v>
      </c>
      <c r="J36" s="82" t="n">
        <f aca="false">'Low pensions'!W36</f>
        <v>51132.6560116551</v>
      </c>
      <c r="K36" s="9"/>
      <c r="L36" s="82" t="n">
        <f aca="false">'Low pensions'!N36</f>
        <v>2909983.196962</v>
      </c>
      <c r="M36" s="67"/>
      <c r="N36" s="82" t="n">
        <f aca="false">'Low pensions'!L36</f>
        <v>727300.870120924</v>
      </c>
      <c r="O36" s="9"/>
      <c r="P36" s="82" t="n">
        <f aca="false">'Low pensions'!X36</f>
        <v>19101311.4414703</v>
      </c>
      <c r="Q36" s="67"/>
      <c r="R36" s="82" t="n">
        <f aca="false">'Low SIPA income'!G31</f>
        <v>15597780.5352305</v>
      </c>
      <c r="S36" s="67"/>
      <c r="T36" s="82" t="n">
        <f aca="false">'Low SIPA income'!J31</f>
        <v>59639465.7626089</v>
      </c>
      <c r="U36" s="9"/>
      <c r="V36" s="82" t="n">
        <f aca="false">'Low SIPA income'!F31</f>
        <v>84398.6334716862</v>
      </c>
      <c r="W36" s="67"/>
      <c r="X36" s="82" t="n">
        <f aca="false">'Low SIPA income'!M31</f>
        <v>211985.034479657</v>
      </c>
      <c r="Y36" s="9"/>
      <c r="Z36" s="9" t="n">
        <f aca="false">R36+V36-N36-L36-F36</f>
        <v>-5585642.97450188</v>
      </c>
      <c r="AA36" s="9"/>
      <c r="AB36" s="9" t="n">
        <f aca="false">T36-P36-D36</f>
        <v>-56459864.3239706</v>
      </c>
      <c r="AC36" s="50"/>
      <c r="AD36" s="9"/>
      <c r="AE36" s="9"/>
      <c r="AF36" s="9"/>
      <c r="AG36" s="9" t="n">
        <f aca="false">AG35*'Pessimist macro hypothesis'!B18/'Pessimist macro hypothesis'!B17</f>
        <v>4463803318.74889</v>
      </c>
      <c r="AH36" s="40" t="n">
        <f aca="false">(AG36-AG35)/AG35</f>
        <v>0.110412784005119</v>
      </c>
      <c r="AI36" s="40"/>
      <c r="AJ36" s="40" t="n">
        <f aca="false">AB36/AG36</f>
        <v>-0.0126483763491164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71" t="n">
        <f aca="false">workers_and_wage_low!C24</f>
        <v>9833529</v>
      </c>
      <c r="AX36" s="7"/>
      <c r="AY36" s="40" t="n">
        <f aca="false">(AW36-AW35)/AW35</f>
        <v>0.0522847036233115</v>
      </c>
      <c r="AZ36" s="39" t="n">
        <f aca="false">workers_and_wage_low!B24</f>
        <v>6099.20934338815</v>
      </c>
      <c r="BA36" s="40" t="n">
        <f aca="false">(AZ36-AZ35)/AZ35</f>
        <v>-0.0478981139163696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40" t="n">
        <f aca="false">BD36/BD35-1</f>
        <v>0.00657712826592327</v>
      </c>
      <c r="BF36" s="7"/>
      <c r="BG36" s="7"/>
      <c r="BH36" s="7"/>
      <c r="BI36" s="40" t="n">
        <f aca="false">T43/AG43</f>
        <v>0.0158573472896457</v>
      </c>
      <c r="BJ36" s="7"/>
      <c r="BK36" s="7"/>
      <c r="BL36" s="7"/>
      <c r="BM36" s="7"/>
      <c r="BN36" s="7"/>
      <c r="BO36" s="7"/>
      <c r="BP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2" t="n">
        <f aca="false">'Low pensions'!Q37</f>
        <v>94544421.1501914</v>
      </c>
      <c r="E37" s="9"/>
      <c r="F37" s="67" t="n">
        <f aca="false">'Low pensions'!I37</f>
        <v>17184567.6876342</v>
      </c>
      <c r="G37" s="82" t="n">
        <f aca="false">'Low pensions'!K37</f>
        <v>313115.340618621</v>
      </c>
      <c r="H37" s="82" t="n">
        <f aca="false">'Low pensions'!V37</f>
        <v>1722668.22012257</v>
      </c>
      <c r="I37" s="82" t="n">
        <f aca="false">'Low pensions'!M37</f>
        <v>9683.9796067616</v>
      </c>
      <c r="J37" s="82" t="n">
        <f aca="false">'Low pensions'!W37</f>
        <v>53278.3985604925</v>
      </c>
      <c r="K37" s="9"/>
      <c r="L37" s="82" t="n">
        <f aca="false">'Low pensions'!N37</f>
        <v>2926673.67510381</v>
      </c>
      <c r="M37" s="67"/>
      <c r="N37" s="82" t="n">
        <f aca="false">'Low pensions'!L37</f>
        <v>710521.665003158</v>
      </c>
      <c r="O37" s="9"/>
      <c r="P37" s="82" t="n">
        <f aca="false">'Low pensions'!X37</f>
        <v>19095604.1759993</v>
      </c>
      <c r="Q37" s="67"/>
      <c r="R37" s="82" t="n">
        <f aca="false">'Low SIPA income'!G32</f>
        <v>18512406.3567963</v>
      </c>
      <c r="S37" s="67"/>
      <c r="T37" s="82" t="n">
        <f aca="false">'Low SIPA income'!J32</f>
        <v>70783790.2069408</v>
      </c>
      <c r="U37" s="9"/>
      <c r="V37" s="82" t="n">
        <f aca="false">'Low SIPA income'!F32</f>
        <v>89324.2409541214</v>
      </c>
      <c r="W37" s="67"/>
      <c r="X37" s="82" t="n">
        <f aca="false">'Low SIPA income'!M32</f>
        <v>224356.740383492</v>
      </c>
      <c r="Y37" s="9"/>
      <c r="Z37" s="9" t="n">
        <f aca="false">R37+V37-N37-L37-F37</f>
        <v>-2220032.42999067</v>
      </c>
      <c r="AA37" s="9"/>
      <c r="AB37" s="9" t="n">
        <f aca="false">T37-P37-D37</f>
        <v>-42856235.1192499</v>
      </c>
      <c r="AC37" s="50"/>
      <c r="AD37" s="9"/>
      <c r="AE37" s="9"/>
      <c r="AF37" s="9"/>
      <c r="AG37" s="9" t="n">
        <f aca="false">AG36*'Pessimist macro hypothesis'!B19/'Pessimist macro hypothesis'!B18</f>
        <v>4673520914.97293</v>
      </c>
      <c r="AH37" s="40" t="n">
        <f aca="false">(AG37-AG36)/AG36</f>
        <v>0.0469818182497381</v>
      </c>
      <c r="AI37" s="40" t="n">
        <f aca="false">(AG37-AG33)/AG33</f>
        <v>-0.0722964768966578</v>
      </c>
      <c r="AJ37" s="40" t="n">
        <f aca="false">AB37/AG37</f>
        <v>-0.00917001034101462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71" t="n">
        <f aca="false">workers_and_wage_low!C25</f>
        <v>10346870</v>
      </c>
      <c r="AX37" s="7"/>
      <c r="AY37" s="40" t="n">
        <f aca="false">(AW37-AW36)/AW36</f>
        <v>0.0522031307377036</v>
      </c>
      <c r="AZ37" s="39" t="n">
        <f aca="false">workers_and_wage_low!B25</f>
        <v>5989.78897621345</v>
      </c>
      <c r="BA37" s="40" t="n">
        <f aca="false">(AZ37-AZ36)/AZ36</f>
        <v>-0.0179400904304613</v>
      </c>
      <c r="BB37" s="76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40" t="n">
        <f aca="false">BD37/BD36-1</f>
        <v>0.00653415230808396</v>
      </c>
      <c r="BG37" s="73" t="n">
        <f aca="false">(BB37-BB33)/BB33</f>
        <v>0.0300536211024986</v>
      </c>
      <c r="BH37" s="7"/>
      <c r="BI37" s="40" t="n">
        <f aca="false">T44/AG44</f>
        <v>0.0134977224981212</v>
      </c>
      <c r="BJ37" s="7"/>
      <c r="BK37" s="7"/>
      <c r="BL37" s="7"/>
      <c r="BM37" s="7"/>
      <c r="BN37" s="7"/>
      <c r="BO37" s="7"/>
      <c r="BP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1" t="n">
        <f aca="false">'Low pensions'!Q38</f>
        <v>91847503.8828922</v>
      </c>
      <c r="E38" s="6"/>
      <c r="F38" s="8" t="n">
        <f aca="false">'Low pensions'!I38</f>
        <v>16694371.050286</v>
      </c>
      <c r="G38" s="81" t="n">
        <f aca="false">'Low pensions'!K38</f>
        <v>306920.079089884</v>
      </c>
      <c r="H38" s="81" t="n">
        <f aca="false">'Low pensions'!V38</f>
        <v>1688583.71908912</v>
      </c>
      <c r="I38" s="81" t="n">
        <f aca="false">'Low pensions'!M38</f>
        <v>9492.37358009949</v>
      </c>
      <c r="J38" s="81" t="n">
        <f aca="false">'Low pensions'!W38</f>
        <v>52224.2387347151</v>
      </c>
      <c r="K38" s="6"/>
      <c r="L38" s="81" t="n">
        <f aca="false">'Low pensions'!N38</f>
        <v>3430207.73497467</v>
      </c>
      <c r="M38" s="8"/>
      <c r="N38" s="81" t="n">
        <f aca="false">'Low pensions'!L38</f>
        <v>691678.505004361</v>
      </c>
      <c r="O38" s="6"/>
      <c r="P38" s="81" t="n">
        <f aca="false">'Low pensions'!X38</f>
        <v>21604775.299687</v>
      </c>
      <c r="Q38" s="8"/>
      <c r="R38" s="81" t="n">
        <f aca="false">'Low SIPA income'!G33</f>
        <v>16178881.1706201</v>
      </c>
      <c r="S38" s="8"/>
      <c r="T38" s="81" t="n">
        <f aca="false">'Low SIPA income'!J33</f>
        <v>61861354.407001</v>
      </c>
      <c r="U38" s="6"/>
      <c r="V38" s="81" t="n">
        <f aca="false">'Low SIPA income'!F33</f>
        <v>96486.4262896842</v>
      </c>
      <c r="W38" s="8"/>
      <c r="X38" s="81" t="n">
        <f aca="false">'Low SIPA income'!M33</f>
        <v>242346.085031096</v>
      </c>
      <c r="Y38" s="6"/>
      <c r="Z38" s="6" t="n">
        <f aca="false">R38+V38-N38-L38-F38</f>
        <v>-4540889.69335526</v>
      </c>
      <c r="AA38" s="6"/>
      <c r="AB38" s="6" t="n">
        <f aca="false">T38-P38-D38</f>
        <v>-51590924.7755782</v>
      </c>
      <c r="AC38" s="50"/>
      <c r="AD38" s="6"/>
      <c r="AE38" s="6"/>
      <c r="AF38" s="6"/>
      <c r="AG38" s="6" t="n">
        <f aca="false">AG37*'Pessimist macro hypothesis'!B20/'Pessimist macro hypothesis'!B19</f>
        <v>4649879863.95668</v>
      </c>
      <c r="AH38" s="61" t="n">
        <f aca="false">(AG38-AG37)/AG37</f>
        <v>-0.00505850972882206</v>
      </c>
      <c r="AI38" s="61"/>
      <c r="AJ38" s="61" t="n">
        <f aca="false">AB38/AG38</f>
        <v>-0.0110951091823862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0.0069725138069943</v>
      </c>
      <c r="AV38" s="5"/>
      <c r="AW38" s="65" t="n">
        <f aca="false">workers_and_wage_low!C26</f>
        <v>10799194</v>
      </c>
      <c r="AX38" s="5"/>
      <c r="AY38" s="61" t="n">
        <f aca="false">(AW38-AW37)/AW37</f>
        <v>0.043716022333324</v>
      </c>
      <c r="AZ38" s="66" t="n">
        <f aca="false">workers_and_wage_low!B26</f>
        <v>5870.31053640182</v>
      </c>
      <c r="BA38" s="61" t="n">
        <f aca="false">(AZ38-AZ37)/AZ37</f>
        <v>-0.0199470198843571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61" t="n">
        <f aca="false">BD38/BD37-1</f>
        <v>0.0145106607117969</v>
      </c>
      <c r="BF38" s="5"/>
      <c r="BG38" s="5"/>
      <c r="BH38" s="5"/>
      <c r="BI38" s="61" t="n">
        <f aca="false">T45/AG45</f>
        <v>0.0155111288830351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2" t="n">
        <f aca="false">'Low pensions'!Q39</f>
        <v>93145302.0561543</v>
      </c>
      <c r="E39" s="9"/>
      <c r="F39" s="67" t="n">
        <f aca="false">'Low pensions'!I39</f>
        <v>16930261.2306054</v>
      </c>
      <c r="G39" s="82" t="n">
        <f aca="false">'Low pensions'!K39</f>
        <v>344523.188711972</v>
      </c>
      <c r="H39" s="82" t="n">
        <f aca="false">'Low pensions'!V39</f>
        <v>1895464.93351884</v>
      </c>
      <c r="I39" s="82" t="n">
        <f aca="false">'Low pensions'!M39</f>
        <v>10655.3563519166</v>
      </c>
      <c r="J39" s="82" t="n">
        <f aca="false">'Low pensions'!W39</f>
        <v>58622.6268098609</v>
      </c>
      <c r="K39" s="9"/>
      <c r="L39" s="82" t="n">
        <f aca="false">'Low pensions'!N39</f>
        <v>2913921.83210722</v>
      </c>
      <c r="M39" s="67"/>
      <c r="N39" s="82" t="n">
        <f aca="false">'Low pensions'!L39</f>
        <v>702999.807721969</v>
      </c>
      <c r="O39" s="9"/>
      <c r="P39" s="82" t="n">
        <f aca="false">'Low pensions'!X39</f>
        <v>18988051.7626159</v>
      </c>
      <c r="Q39" s="67"/>
      <c r="R39" s="82" t="n">
        <f aca="false">'Low SIPA income'!G34</f>
        <v>19157099.3680595</v>
      </c>
      <c r="S39" s="67"/>
      <c r="T39" s="82" t="n">
        <f aca="false">'Low SIPA income'!J34</f>
        <v>73248829.8121446</v>
      </c>
      <c r="U39" s="9"/>
      <c r="V39" s="82" t="n">
        <f aca="false">'Low SIPA income'!F34</f>
        <v>95046.7252244613</v>
      </c>
      <c r="W39" s="67"/>
      <c r="X39" s="82" t="n">
        <f aca="false">'Low SIPA income'!M34</f>
        <v>238729.971032591</v>
      </c>
      <c r="Y39" s="9"/>
      <c r="Z39" s="9" t="n">
        <f aca="false">R39+V39-N39-L39-F39</f>
        <v>-1295036.77715066</v>
      </c>
      <c r="AA39" s="9"/>
      <c r="AB39" s="9" t="n">
        <f aca="false">T39-P39-D39</f>
        <v>-38884524.0066256</v>
      </c>
      <c r="AC39" s="50"/>
      <c r="AD39" s="9"/>
      <c r="AE39" s="9"/>
      <c r="AF39" s="9"/>
      <c r="AG39" s="9" t="n">
        <f aca="false">AG38*'Pessimist macro hypothesis'!B21/'Pessimist macro hypothesis'!B20</f>
        <v>4743540413.07527</v>
      </c>
      <c r="AH39" s="40" t="n">
        <f aca="false">(AG39-AG38)/AG38</f>
        <v>0.0201425739715537</v>
      </c>
      <c r="AI39" s="40"/>
      <c r="AJ39" s="40" t="n">
        <f aca="false">AB39/AG39</f>
        <v>-0.00819736328153605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workers_and_wage_low!C27</f>
        <v>11079402</v>
      </c>
      <c r="AX39" s="7"/>
      <c r="AY39" s="40" t="n">
        <f aca="false">(AW39-AW38)/AW38</f>
        <v>0.0259471216092608</v>
      </c>
      <c r="AZ39" s="39" t="n">
        <f aca="false">workers_and_wage_low!B27</f>
        <v>5861.19210876101</v>
      </c>
      <c r="BA39" s="40" t="n">
        <f aca="false">(AZ39-AZ38)/AZ38</f>
        <v>-0.00155331265429155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40" t="n">
        <f aca="false">BD39/BD38-1</f>
        <v>0.0143031130906166</v>
      </c>
      <c r="BF39" s="7"/>
      <c r="BG39" s="7"/>
      <c r="BH39" s="7"/>
      <c r="BI39" s="40" t="n">
        <f aca="false">T46/AG46</f>
        <v>0.01353260128148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2" t="n">
        <f aca="false">'Low pensions'!Q40</f>
        <v>87237874.739291</v>
      </c>
      <c r="E40" s="9"/>
      <c r="F40" s="67" t="n">
        <f aca="false">'Low pensions'!I40</f>
        <v>15856516.3882191</v>
      </c>
      <c r="G40" s="82" t="n">
        <f aca="false">'Low pensions'!K40</f>
        <v>342399.987377205</v>
      </c>
      <c r="H40" s="82" t="n">
        <f aca="false">'Low pensions'!V40</f>
        <v>1883783.70622063</v>
      </c>
      <c r="I40" s="82" t="n">
        <f aca="false">'Low pensions'!M40</f>
        <v>10589.6903312538</v>
      </c>
      <c r="J40" s="82" t="n">
        <f aca="false">'Low pensions'!W40</f>
        <v>58261.3517387825</v>
      </c>
      <c r="K40" s="9"/>
      <c r="L40" s="82" t="n">
        <f aca="false">'Low pensions'!N40</f>
        <v>2605349.43893414</v>
      </c>
      <c r="M40" s="67"/>
      <c r="N40" s="82" t="n">
        <f aca="false">'Low pensions'!L40</f>
        <v>660171.940168534</v>
      </c>
      <c r="O40" s="9"/>
      <c r="P40" s="82" t="n">
        <f aca="false">'Low pensions'!X40</f>
        <v>17151241.8565342</v>
      </c>
      <c r="Q40" s="67"/>
      <c r="R40" s="82" t="n">
        <f aca="false">'Low SIPA income'!G35</f>
        <v>16859713.270727</v>
      </c>
      <c r="S40" s="67"/>
      <c r="T40" s="82" t="n">
        <f aca="false">'Low SIPA income'!J35</f>
        <v>64464574.9506353</v>
      </c>
      <c r="U40" s="9"/>
      <c r="V40" s="82" t="n">
        <f aca="false">'Low SIPA income'!F35</f>
        <v>98687.4709558507</v>
      </c>
      <c r="W40" s="67"/>
      <c r="X40" s="82" t="n">
        <f aca="false">'Low SIPA income'!M35</f>
        <v>247874.474653721</v>
      </c>
      <c r="Y40" s="9"/>
      <c r="Z40" s="9" t="n">
        <f aca="false">R40+V40-N40-L40-F40</f>
        <v>-2163637.02563893</v>
      </c>
      <c r="AA40" s="9"/>
      <c r="AB40" s="9" t="n">
        <f aca="false">T40-P40-D40</f>
        <v>-39924541.6451899</v>
      </c>
      <c r="AC40" s="50"/>
      <c r="AD40" s="9"/>
      <c r="AE40" s="9"/>
      <c r="AF40" s="9"/>
      <c r="AG40" s="9" t="n">
        <f aca="false">AG39*'Pessimist macro hypothesis'!B22/'Pessimist macro hypothesis'!B21</f>
        <v>4776269551.06131</v>
      </c>
      <c r="AH40" s="40" t="n">
        <f aca="false">(AG40-AG39)/AG39</f>
        <v>0.00689972786904613</v>
      </c>
      <c r="AI40" s="40"/>
      <c r="AJ40" s="40" t="n">
        <f aca="false">AB40/AG40</f>
        <v>-0.00835893812490514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1" t="n">
        <f aca="false">workers_and_wage_low!C28</f>
        <v>11518692</v>
      </c>
      <c r="AX40" s="7"/>
      <c r="AY40" s="40" t="n">
        <f aca="false">(AW40-AW39)/AW39</f>
        <v>0.0396492518278514</v>
      </c>
      <c r="AZ40" s="39" t="n">
        <f aca="false">workers_and_wage_low!B28</f>
        <v>5806.96654872282</v>
      </c>
      <c r="BA40" s="40" t="n">
        <f aca="false">(AZ40-AZ39)/AZ39</f>
        <v>-0.00925162646641978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40" t="n">
        <f aca="false">BD40/BD39-1</f>
        <v>0.0141014189013327</v>
      </c>
      <c r="BF40" s="7"/>
      <c r="BG40" s="7"/>
      <c r="BH40" s="7"/>
      <c r="BI40" s="40" t="n">
        <f aca="false">T47/AG47</f>
        <v>0.0155455581238599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2" t="n">
        <f aca="false">'Low pensions'!Q41</f>
        <v>98724896.8641756</v>
      </c>
      <c r="E41" s="9"/>
      <c r="F41" s="67" t="n">
        <f aca="false">'Low pensions'!I41</f>
        <v>17944418.6338825</v>
      </c>
      <c r="G41" s="82" t="n">
        <f aca="false">'Low pensions'!K41</f>
        <v>406138.152632347</v>
      </c>
      <c r="H41" s="82" t="n">
        <f aca="false">'Low pensions'!V41</f>
        <v>2234452.28565536</v>
      </c>
      <c r="I41" s="82" t="n">
        <f aca="false">'Low pensions'!M41</f>
        <v>12560.973792753</v>
      </c>
      <c r="J41" s="82" t="n">
        <f aca="false">'Low pensions'!W41</f>
        <v>69106.7717212994</v>
      </c>
      <c r="K41" s="9"/>
      <c r="L41" s="82" t="n">
        <f aca="false">'Low pensions'!N41</f>
        <v>3140765.18598478</v>
      </c>
      <c r="M41" s="67"/>
      <c r="N41" s="82" t="n">
        <f aca="false">'Low pensions'!L41</f>
        <v>748045.914471161</v>
      </c>
      <c r="O41" s="9"/>
      <c r="P41" s="82" t="n">
        <f aca="false">'Low pensions'!X41</f>
        <v>20412973.3928383</v>
      </c>
      <c r="Q41" s="67"/>
      <c r="R41" s="82" t="n">
        <f aca="false">'Low SIPA income'!G36</f>
        <v>19979483.961534</v>
      </c>
      <c r="S41" s="67"/>
      <c r="T41" s="82" t="n">
        <f aca="false">'Low SIPA income'!J36</f>
        <v>76393288.5827654</v>
      </c>
      <c r="U41" s="9"/>
      <c r="V41" s="82" t="n">
        <f aca="false">'Low SIPA income'!F36</f>
        <v>95428.3566955193</v>
      </c>
      <c r="W41" s="67"/>
      <c r="X41" s="82" t="n">
        <f aca="false">'Low SIPA income'!M36</f>
        <v>239688.519260482</v>
      </c>
      <c r="Y41" s="9"/>
      <c r="Z41" s="9" t="n">
        <f aca="false">R41+V41-N41-L41-F41</f>
        <v>-1758317.41610889</v>
      </c>
      <c r="AA41" s="9"/>
      <c r="AB41" s="9" t="n">
        <f aca="false">T41-P41-D41</f>
        <v>-42744581.6742486</v>
      </c>
      <c r="AC41" s="50"/>
      <c r="AD41" s="9"/>
      <c r="AE41" s="9"/>
      <c r="AF41" s="9"/>
      <c r="AG41" s="9" t="n">
        <f aca="false">AG40*'Pessimist macro hypothesis'!B23/'Pessimist macro hypothesis'!B22</f>
        <v>4804479455.74377</v>
      </c>
      <c r="AH41" s="40" t="n">
        <f aca="false">(AG41-AG40)/AG40</f>
        <v>0.00590626311619943</v>
      </c>
      <c r="AI41" s="40" t="n">
        <f aca="false">(AG41-AG37)/AG37</f>
        <v>0.0280213875477226</v>
      </c>
      <c r="AJ41" s="40" t="n">
        <f aca="false">AB41/AG41</f>
        <v>-0.0088968184936554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1" t="n">
        <f aca="false">workers_and_wage_low!C29</f>
        <v>11612813</v>
      </c>
      <c r="AX41" s="7"/>
      <c r="AY41" s="40" t="n">
        <f aca="false">(AW41-AW40)/AW40</f>
        <v>0.00817115346082698</v>
      </c>
      <c r="AZ41" s="39" t="n">
        <f aca="false">workers_and_wage_low!B29</f>
        <v>5863.26324694265</v>
      </c>
      <c r="BA41" s="40" t="n">
        <f aca="false">(AZ41-AZ40)/AZ40</f>
        <v>0.00969468271385365</v>
      </c>
      <c r="BB41" s="76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40" t="n">
        <f aca="false">BD41/BD40-1</f>
        <v>0.0139053339621691</v>
      </c>
      <c r="BF41" s="7"/>
      <c r="BG41" s="73" t="n">
        <f aca="false">(BB41-BB37)/BB37</f>
        <v>0.0652173913043478</v>
      </c>
      <c r="BH41" s="7"/>
      <c r="BI41" s="40" t="n">
        <f aca="false">T48/AG48</f>
        <v>0.0135167875790425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1" t="n">
        <f aca="false">'Low pensions'!Q42</f>
        <v>93151329.7050624</v>
      </c>
      <c r="E42" s="6"/>
      <c r="F42" s="8" t="n">
        <f aca="false">'Low pensions'!I42</f>
        <v>16931356.8271451</v>
      </c>
      <c r="G42" s="81" t="n">
        <f aca="false">'Low pensions'!K42</f>
        <v>403409.910798812</v>
      </c>
      <c r="H42" s="81" t="n">
        <f aca="false">'Low pensions'!V42</f>
        <v>2219442.30404872</v>
      </c>
      <c r="I42" s="81" t="n">
        <f aca="false">'Low pensions'!M42</f>
        <v>12476.5951793446</v>
      </c>
      <c r="J42" s="81" t="n">
        <f aca="false">'Low pensions'!W42</f>
        <v>68642.5454860427</v>
      </c>
      <c r="K42" s="6"/>
      <c r="L42" s="81" t="n">
        <f aca="false">'Low pensions'!N42</f>
        <v>3443027.77769217</v>
      </c>
      <c r="M42" s="8"/>
      <c r="N42" s="81" t="n">
        <f aca="false">'Low pensions'!L42</f>
        <v>707952.34814639</v>
      </c>
      <c r="O42" s="6"/>
      <c r="P42" s="81" t="n">
        <f aca="false">'Low pensions'!X42</f>
        <v>21760832.4456995</v>
      </c>
      <c r="Q42" s="8"/>
      <c r="R42" s="81" t="n">
        <f aca="false">'Low SIPA income'!G37</f>
        <v>17305102.3657362</v>
      </c>
      <c r="S42" s="8"/>
      <c r="T42" s="81" t="n">
        <f aca="false">'Low SIPA income'!J37</f>
        <v>66167558.7580331</v>
      </c>
      <c r="U42" s="6"/>
      <c r="V42" s="81" t="n">
        <f aca="false">'Low SIPA income'!F37</f>
        <v>100541.191084649</v>
      </c>
      <c r="W42" s="8"/>
      <c r="X42" s="81" t="n">
        <f aca="false">'Low SIPA income'!M37</f>
        <v>252530.48517492</v>
      </c>
      <c r="Y42" s="6"/>
      <c r="Z42" s="6" t="n">
        <f aca="false">R42+V42-N42-L42-F42</f>
        <v>-3676693.39616278</v>
      </c>
      <c r="AA42" s="6"/>
      <c r="AB42" s="6" t="n">
        <f aca="false">T42-P42-D42</f>
        <v>-48744603.3927289</v>
      </c>
      <c r="AC42" s="50"/>
      <c r="AD42" s="6"/>
      <c r="AE42" s="6"/>
      <c r="AF42" s="6"/>
      <c r="AG42" s="6" t="n">
        <f aca="false">AG41*'Pessimist macro hypothesis'!B24/'Pessimist macro hypothesis'!B23</f>
        <v>4835875058.51497</v>
      </c>
      <c r="AH42" s="61" t="n">
        <f aca="false">(AG42-AG41)/AG41</f>
        <v>0.00653465230945318</v>
      </c>
      <c r="AI42" s="61"/>
      <c r="AJ42" s="61" t="n">
        <f aca="false">AB42/AG42</f>
        <v>-0.0100797896560416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0.0131904002136156</v>
      </c>
      <c r="AV42" s="5"/>
      <c r="AW42" s="65" t="n">
        <f aca="false">workers_and_wage_low!C30</f>
        <v>11576804</v>
      </c>
      <c r="AX42" s="5"/>
      <c r="AY42" s="61" t="n">
        <f aca="false">(AW42-AW41)/AW41</f>
        <v>-0.00310079909148627</v>
      </c>
      <c r="AZ42" s="66" t="n">
        <f aca="false">workers_and_wage_low!B30</f>
        <v>5897.52452768741</v>
      </c>
      <c r="BA42" s="61" t="n">
        <f aca="false">(AZ42-AZ41)/AZ41</f>
        <v>0.00584338094705618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0.0157341316062581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2" t="n">
        <f aca="false">'Low pensions'!Q43</f>
        <v>104057925.620366</v>
      </c>
      <c r="E43" s="9"/>
      <c r="F43" s="67" t="n">
        <f aca="false">'Low pensions'!I43</f>
        <v>18913759.7385815</v>
      </c>
      <c r="G43" s="82" t="n">
        <f aca="false">'Low pensions'!K43</f>
        <v>469547.27059708</v>
      </c>
      <c r="H43" s="82" t="n">
        <f aca="false">'Low pensions'!V43</f>
        <v>2583310.5439829</v>
      </c>
      <c r="I43" s="82" t="n">
        <f aca="false">'Low pensions'!M43</f>
        <v>14522.0805339304</v>
      </c>
      <c r="J43" s="82" t="n">
        <f aca="false">'Low pensions'!W43</f>
        <v>79896.2023912243</v>
      </c>
      <c r="K43" s="9"/>
      <c r="L43" s="82" t="n">
        <f aca="false">'Low pensions'!N43</f>
        <v>3318341.58422763</v>
      </c>
      <c r="M43" s="67"/>
      <c r="N43" s="82" t="n">
        <f aca="false">'Low pensions'!L43</f>
        <v>791598.681027807</v>
      </c>
      <c r="O43" s="9"/>
      <c r="P43" s="82" t="n">
        <f aca="false">'Low pensions'!X43</f>
        <v>21574032.6389342</v>
      </c>
      <c r="Q43" s="67"/>
      <c r="R43" s="82" t="n">
        <f aca="false">'Low SIPA income'!G38</f>
        <v>20459524.8226259</v>
      </c>
      <c r="S43" s="67"/>
      <c r="T43" s="82" t="n">
        <f aca="false">'Low SIPA income'!J38</f>
        <v>78228766.4211079</v>
      </c>
      <c r="U43" s="9"/>
      <c r="V43" s="82" t="n">
        <f aca="false">'Low SIPA income'!F38</f>
        <v>96965.978356143</v>
      </c>
      <c r="W43" s="67"/>
      <c r="X43" s="82" t="n">
        <f aca="false">'Low SIPA income'!M38</f>
        <v>243550.581563343</v>
      </c>
      <c r="Y43" s="9"/>
      <c r="Z43" s="9" t="n">
        <f aca="false">R43+V43-N43-L43-F43</f>
        <v>-2467209.20285485</v>
      </c>
      <c r="AA43" s="9"/>
      <c r="AB43" s="9" t="n">
        <f aca="false">T43-P43-D43</f>
        <v>-47403191.8381926</v>
      </c>
      <c r="AC43" s="50"/>
      <c r="AD43" s="9"/>
      <c r="AE43" s="9"/>
      <c r="AF43" s="9"/>
      <c r="AG43" s="9" t="n">
        <f aca="false">AG42*'Pessimist macro hypothesis'!B25/'Pessimist macro hypothesis'!B24</f>
        <v>4933282029.59826</v>
      </c>
      <c r="AH43" s="40" t="n">
        <f aca="false">(AG43-AG42)/AG42</f>
        <v>0.0201425739715462</v>
      </c>
      <c r="AI43" s="40"/>
      <c r="AJ43" s="40" t="n">
        <f aca="false">AB43/AG43</f>
        <v>-0.00960885502871864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workers_and_wage_low!C31</f>
        <v>11656890</v>
      </c>
      <c r="AX43" s="7"/>
      <c r="AY43" s="40" t="n">
        <f aca="false">(AW43-AW42)/AW42</f>
        <v>0.00691779872925205</v>
      </c>
      <c r="AZ43" s="39" t="n">
        <f aca="false">workers_and_wage_low!B31</f>
        <v>5926.10429193487</v>
      </c>
      <c r="BA43" s="40" t="n">
        <f aca="false">(AZ43-AZ42)/AZ42</f>
        <v>0.00484606110806053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0.0136848234877017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2" t="n">
        <f aca="false">'Low pensions'!Q44</f>
        <v>98864577.9444624</v>
      </c>
      <c r="E44" s="9"/>
      <c r="F44" s="67" t="n">
        <f aca="false">'Low pensions'!I44</f>
        <v>17969807.323661</v>
      </c>
      <c r="G44" s="82" t="n">
        <f aca="false">'Low pensions'!K44</f>
        <v>467128.545805245</v>
      </c>
      <c r="H44" s="82" t="n">
        <f aca="false">'Low pensions'!V44</f>
        <v>2570003.43381741</v>
      </c>
      <c r="I44" s="82" t="n">
        <f aca="false">'Low pensions'!M44</f>
        <v>14447.2746125333</v>
      </c>
      <c r="J44" s="82" t="n">
        <f aca="false">'Low pensions'!W44</f>
        <v>79484.6422830124</v>
      </c>
      <c r="K44" s="9"/>
      <c r="L44" s="82" t="n">
        <f aca="false">'Low pensions'!N44</f>
        <v>3044366.77496718</v>
      </c>
      <c r="M44" s="67"/>
      <c r="N44" s="82" t="n">
        <f aca="false">'Low pensions'!L44</f>
        <v>754727.306236099</v>
      </c>
      <c r="O44" s="9"/>
      <c r="P44" s="82" t="n">
        <f aca="false">'Low pensions'!X44</f>
        <v>19949520.6259707</v>
      </c>
      <c r="Q44" s="67"/>
      <c r="R44" s="82" t="n">
        <f aca="false">'Low SIPA income'!G39</f>
        <v>17703848.4641378</v>
      </c>
      <c r="S44" s="67"/>
      <c r="T44" s="82" t="n">
        <f aca="false">'Low SIPA income'!J39</f>
        <v>67692199.0252739</v>
      </c>
      <c r="U44" s="9"/>
      <c r="V44" s="82" t="n">
        <f aca="false">'Low SIPA income'!F39</f>
        <v>99890.506251974</v>
      </c>
      <c r="W44" s="67"/>
      <c r="X44" s="82" t="n">
        <f aca="false">'Low SIPA income'!M39</f>
        <v>250896.152472882</v>
      </c>
      <c r="Y44" s="9"/>
      <c r="Z44" s="9" t="n">
        <f aca="false">R44+V44-N44-L44-F44</f>
        <v>-3965162.43447445</v>
      </c>
      <c r="AA44" s="9"/>
      <c r="AB44" s="9" t="n">
        <f aca="false">T44-P44-D44</f>
        <v>-51121899.5451591</v>
      </c>
      <c r="AC44" s="50"/>
      <c r="AD44" s="9"/>
      <c r="AE44" s="9"/>
      <c r="AF44" s="9"/>
      <c r="AG44" s="9" t="n">
        <f aca="false">AG43*'Pessimist macro hypothesis'!B26/'Pessimist macro hypothesis'!B25</f>
        <v>5015083028.61438</v>
      </c>
      <c r="AH44" s="40" t="n">
        <f aca="false">(AG44-AG43)/AG43</f>
        <v>0.0165814560216373</v>
      </c>
      <c r="AI44" s="40"/>
      <c r="AJ44" s="40" t="n">
        <f aca="false">AB44/AG44</f>
        <v>-0.0101936297471995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1" t="n">
        <f aca="false">workers_and_wage_low!C32</f>
        <v>11674108</v>
      </c>
      <c r="AX44" s="7"/>
      <c r="AY44" s="40" t="n">
        <f aca="false">(AW44-AW43)/AW43</f>
        <v>0.00147706635303241</v>
      </c>
      <c r="AZ44" s="39" t="n">
        <f aca="false">workers_and_wage_low!B32</f>
        <v>5933.106270149</v>
      </c>
      <c r="BA44" s="40" t="n">
        <f aca="false">(AZ44-AZ43)/AZ43</f>
        <v>0.0011815482599017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0.0156198704821018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2" t="n">
        <f aca="false">'Low pensions'!Q45</f>
        <v>108456586.253232</v>
      </c>
      <c r="E45" s="9"/>
      <c r="F45" s="67" t="n">
        <f aca="false">'Low pensions'!I45</f>
        <v>19713268.3765406</v>
      </c>
      <c r="G45" s="82" t="n">
        <f aca="false">'Low pensions'!K45</f>
        <v>520003.039187628</v>
      </c>
      <c r="H45" s="82" t="n">
        <f aca="false">'Low pensions'!V45</f>
        <v>2860903.29590962</v>
      </c>
      <c r="I45" s="82" t="n">
        <f aca="false">'Low pensions'!M45</f>
        <v>16082.5682222979</v>
      </c>
      <c r="J45" s="82" t="n">
        <f aca="false">'Low pensions'!W45</f>
        <v>88481.5452343189</v>
      </c>
      <c r="K45" s="9"/>
      <c r="L45" s="82" t="n">
        <f aca="false">'Low pensions'!N45</f>
        <v>3475461.68897669</v>
      </c>
      <c r="M45" s="67"/>
      <c r="N45" s="82" t="n">
        <f aca="false">'Low pensions'!L45</f>
        <v>830729.595403027</v>
      </c>
      <c r="O45" s="9"/>
      <c r="P45" s="82" t="n">
        <f aca="false">'Low pensions'!X45</f>
        <v>22604616.3548008</v>
      </c>
      <c r="Q45" s="67"/>
      <c r="R45" s="82" t="n">
        <f aca="false">'Low SIPA income'!G40</f>
        <v>20538001.1450278</v>
      </c>
      <c r="S45" s="67" t="n">
        <f aca="false">SUM(T42:T45)/AVERAGE(AG42:AG45)</f>
        <v>0.0585715984930535</v>
      </c>
      <c r="T45" s="82" t="n">
        <f aca="false">'Low SIPA income'!J40</f>
        <v>78528827.4414878</v>
      </c>
      <c r="U45" s="9"/>
      <c r="V45" s="82" t="n">
        <f aca="false">'Low SIPA income'!F40</f>
        <v>98778.5497070357</v>
      </c>
      <c r="W45" s="67"/>
      <c r="X45" s="82" t="n">
        <f aca="false">'Low SIPA income'!M40</f>
        <v>248103.238217965</v>
      </c>
      <c r="Y45" s="9"/>
      <c r="Z45" s="9" t="n">
        <f aca="false">R45+V45-N45-L45-F45</f>
        <v>-3382679.96618543</v>
      </c>
      <c r="AA45" s="9"/>
      <c r="AB45" s="9" t="n">
        <f aca="false">T45-P45-D45</f>
        <v>-52532375.1665454</v>
      </c>
      <c r="AC45" s="50"/>
      <c r="AD45" s="9"/>
      <c r="AE45" s="9"/>
      <c r="AF45" s="9"/>
      <c r="AG45" s="9" t="n">
        <f aca="false">AG44*'Pessimist macro hypothesis'!B27/'Pessimist macro hypothesis'!B26</f>
        <v>5062740954.16594</v>
      </c>
      <c r="AH45" s="40" t="n">
        <f aca="false">(AG45-AG44)/AG44</f>
        <v>0.00950291855182558</v>
      </c>
      <c r="AI45" s="40" t="n">
        <f aca="false">(AG45-AG41)/AG41</f>
        <v>0.0537543142396871</v>
      </c>
      <c r="AJ45" s="40" t="n">
        <f aca="false">AB45/AG45</f>
        <v>-0.0103762715971708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1" t="n">
        <f aca="false">workers_and_wage_low!C33</f>
        <v>11701230</v>
      </c>
      <c r="AX45" s="7"/>
      <c r="AY45" s="40" t="n">
        <f aca="false">(AW45-AW44)/AW44</f>
        <v>0.00232326101488867</v>
      </c>
      <c r="AZ45" s="39" t="n">
        <f aca="false">workers_and_wage_low!B33</f>
        <v>5956.44277265208</v>
      </c>
      <c r="BA45" s="40" t="n">
        <f aca="false">(AZ45-AZ44)/AZ44</f>
        <v>0.00393326892196328</v>
      </c>
      <c r="BB45" s="76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0.0135058279033059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1" t="n">
        <f aca="false">'Low pensions'!Q46</f>
        <v>103117965.887893</v>
      </c>
      <c r="E46" s="6"/>
      <c r="F46" s="8" t="n">
        <f aca="false">'Low pensions'!I46</f>
        <v>18742910.9306897</v>
      </c>
      <c r="G46" s="81" t="n">
        <f aca="false">'Low pensions'!K46</f>
        <v>506745.277329467</v>
      </c>
      <c r="H46" s="81" t="n">
        <f aca="false">'Low pensions'!V46</f>
        <v>2787963.00183816</v>
      </c>
      <c r="I46" s="81" t="n">
        <f aca="false">'Low pensions'!M46</f>
        <v>15672.5343503959</v>
      </c>
      <c r="J46" s="81" t="n">
        <f aca="false">'Low pensions'!W46</f>
        <v>86225.659850665</v>
      </c>
      <c r="K46" s="6"/>
      <c r="L46" s="81" t="n">
        <f aca="false">'Low pensions'!N46</f>
        <v>3877147.79346913</v>
      </c>
      <c r="M46" s="8"/>
      <c r="N46" s="81" t="n">
        <f aca="false">'Low pensions'!L46</f>
        <v>791141.467768487</v>
      </c>
      <c r="O46" s="6"/>
      <c r="P46" s="81" t="n">
        <f aca="false">'Low pensions'!X46</f>
        <v>24471165.2626883</v>
      </c>
      <c r="Q46" s="8"/>
      <c r="R46" s="81" t="n">
        <f aca="false">'Low SIPA income'!G41</f>
        <v>17971102.361355</v>
      </c>
      <c r="S46" s="8"/>
      <c r="T46" s="81" t="n">
        <f aca="false">'Low SIPA income'!J41</f>
        <v>68714067.4646332</v>
      </c>
      <c r="U46" s="6"/>
      <c r="V46" s="81" t="n">
        <f aca="false">'Low SIPA income'!F41</f>
        <v>101591.182409638</v>
      </c>
      <c r="W46" s="8"/>
      <c r="X46" s="81" t="n">
        <f aca="false">'Low SIPA income'!M41</f>
        <v>255167.760662391</v>
      </c>
      <c r="Y46" s="6"/>
      <c r="Z46" s="6" t="n">
        <f aca="false">R46+V46-N46-L46-F46</f>
        <v>-5338506.64816273</v>
      </c>
      <c r="AA46" s="6"/>
      <c r="AB46" s="6" t="n">
        <f aca="false">T46-P46-D46</f>
        <v>-58875063.6859484</v>
      </c>
      <c r="AC46" s="50"/>
      <c r="AD46" s="6"/>
      <c r="AE46" s="6"/>
      <c r="AF46" s="6"/>
      <c r="AG46" s="6" t="n">
        <f aca="false">AG45*'Pessimist macro hypothesis'!B28/'Pessimist macro hypothesis'!B27</f>
        <v>5077668811.4407</v>
      </c>
      <c r="AH46" s="61" t="n">
        <f aca="false">(AG46-AG45)/AG45</f>
        <v>0.00294857220819833</v>
      </c>
      <c r="AI46" s="61"/>
      <c r="AJ46" s="61" t="n">
        <f aca="false">AB46/AG46</f>
        <v>-0.0115949003119886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0.00515550575852843</v>
      </c>
      <c r="AV46" s="5"/>
      <c r="AW46" s="65" t="n">
        <f aca="false">workers_and_wage_low!C34</f>
        <v>11754216</v>
      </c>
      <c r="AX46" s="5"/>
      <c r="AY46" s="61" t="n">
        <f aca="false">(AW46-AW45)/AW45</f>
        <v>0.00452824190277432</v>
      </c>
      <c r="AZ46" s="66" t="n">
        <f aca="false">workers_and_wage_low!B34</f>
        <v>5958.12466400225</v>
      </c>
      <c r="BA46" s="61" t="n">
        <f aca="false">(AZ46-AZ45)/AZ45</f>
        <v>0.000282365064915394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61" t="n">
        <f aca="false">BD46/BD45-1</f>
        <v>0.00457154249559943</v>
      </c>
      <c r="BF46" s="5"/>
      <c r="BG46" s="5"/>
      <c r="BH46" s="5"/>
      <c r="BI46" s="61" t="n">
        <f aca="false">T53/AG53</f>
        <v>0.0157165810831527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2" t="n">
        <f aca="false">'Low pensions'!Q47</f>
        <v>111356484.122042</v>
      </c>
      <c r="E47" s="9"/>
      <c r="F47" s="67" t="n">
        <f aca="false">'Low pensions'!I47</f>
        <v>20240359.1409404</v>
      </c>
      <c r="G47" s="82" t="n">
        <f aca="false">'Low pensions'!K47</f>
        <v>562269.912608109</v>
      </c>
      <c r="H47" s="82" t="n">
        <f aca="false">'Low pensions'!V47</f>
        <v>3093443.16272532</v>
      </c>
      <c r="I47" s="82" t="n">
        <f aca="false">'Low pensions'!M47</f>
        <v>17389.7911115912</v>
      </c>
      <c r="J47" s="82" t="n">
        <f aca="false">'Low pensions'!W47</f>
        <v>95673.4998781036</v>
      </c>
      <c r="K47" s="9"/>
      <c r="L47" s="82" t="n">
        <f aca="false">'Low pensions'!N47</f>
        <v>3604074.44802552</v>
      </c>
      <c r="M47" s="67"/>
      <c r="N47" s="82" t="n">
        <f aca="false">'Low pensions'!L47</f>
        <v>854811.804131184</v>
      </c>
      <c r="O47" s="9"/>
      <c r="P47" s="82" t="n">
        <f aca="false">'Low pensions'!X47</f>
        <v>23404481.7799266</v>
      </c>
      <c r="Q47" s="67"/>
      <c r="R47" s="82" t="n">
        <f aca="false">'Low SIPA income'!G42</f>
        <v>20859536.9431898</v>
      </c>
      <c r="S47" s="67"/>
      <c r="T47" s="82" t="n">
        <f aca="false">'Low SIPA income'!J42</f>
        <v>79758247.4338143</v>
      </c>
      <c r="U47" s="9"/>
      <c r="V47" s="82" t="n">
        <f aca="false">'Low SIPA income'!F42</f>
        <v>103977.915287358</v>
      </c>
      <c r="W47" s="67"/>
      <c r="X47" s="82" t="n">
        <f aca="false">'Low SIPA income'!M42</f>
        <v>261162.545537044</v>
      </c>
      <c r="Y47" s="9"/>
      <c r="Z47" s="9" t="n">
        <f aca="false">R47+V47-N47-L47-F47</f>
        <v>-3735730.5346199</v>
      </c>
      <c r="AA47" s="9"/>
      <c r="AB47" s="9" t="n">
        <f aca="false">T47-P47-D47</f>
        <v>-55002718.4681544</v>
      </c>
      <c r="AC47" s="50"/>
      <c r="AD47" s="9"/>
      <c r="AE47" s="9"/>
      <c r="AF47" s="9"/>
      <c r="AG47" s="9" t="n">
        <f aca="false">AG46*'Pessimist macro hypothesis'!B29/'Pessimist macro hypothesis'!B28</f>
        <v>5130613310.78222</v>
      </c>
      <c r="AH47" s="40" t="n">
        <f aca="false">(AG47-AG46)/AG46</f>
        <v>0.0104269304099199</v>
      </c>
      <c r="AI47" s="40"/>
      <c r="AJ47" s="40" t="n">
        <f aca="false">AB47/AG47</f>
        <v>-0.0107204958036038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workers_and_wage_low!C35</f>
        <v>11840328</v>
      </c>
      <c r="AX47" s="7"/>
      <c r="AY47" s="40" t="n">
        <f aca="false">(AW47-AW46)/AW46</f>
        <v>0.00732605220118466</v>
      </c>
      <c r="AZ47" s="39" t="n">
        <f aca="false">workers_and_wage_low!B35</f>
        <v>5959.59105228831</v>
      </c>
      <c r="BA47" s="40" t="n">
        <f aca="false">(AZ47-AZ46)/AZ46</f>
        <v>0.000246115744258514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40" t="n">
        <f aca="false">BD47/BD46-1</f>
        <v>0.00455073860069999</v>
      </c>
      <c r="BF47" s="7"/>
      <c r="BG47" s="7"/>
      <c r="BH47" s="7"/>
      <c r="BI47" s="40" t="n">
        <f aca="false">T54/AG54</f>
        <v>0.0136150980085901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2" t="n">
        <f aca="false">'Low pensions'!Q48</f>
        <v>106285956.183636</v>
      </c>
      <c r="E48" s="9"/>
      <c r="F48" s="67" t="n">
        <f aca="false">'Low pensions'!I48</f>
        <v>19318730.6671549</v>
      </c>
      <c r="G48" s="82" t="n">
        <f aca="false">'Low pensions'!K48</f>
        <v>540428.381841336</v>
      </c>
      <c r="H48" s="82" t="n">
        <f aca="false">'Low pensions'!V48</f>
        <v>2973277.50473995</v>
      </c>
      <c r="I48" s="82" t="n">
        <f aca="false">'Low pensions'!M48</f>
        <v>16714.279850763</v>
      </c>
      <c r="J48" s="82" t="n">
        <f aca="false">'Low pensions'!W48</f>
        <v>91957.0362290711</v>
      </c>
      <c r="K48" s="9"/>
      <c r="L48" s="82" t="n">
        <f aca="false">'Low pensions'!N48</f>
        <v>3296666.64895778</v>
      </c>
      <c r="M48" s="67"/>
      <c r="N48" s="82" t="n">
        <f aca="false">'Low pensions'!L48</f>
        <v>817371.568935063</v>
      </c>
      <c r="O48" s="9"/>
      <c r="P48" s="82" t="n">
        <f aca="false">'Low pensions'!X48</f>
        <v>21603356.1218151</v>
      </c>
      <c r="Q48" s="67"/>
      <c r="R48" s="82" t="n">
        <f aca="false">'Low SIPA income'!G43</f>
        <v>18260720.1938147</v>
      </c>
      <c r="S48" s="67"/>
      <c r="T48" s="82" t="n">
        <f aca="false">'Low SIPA income'!J43</f>
        <v>69821446.348713</v>
      </c>
      <c r="U48" s="9"/>
      <c r="V48" s="82" t="n">
        <f aca="false">'Low SIPA income'!F43</f>
        <v>104933.060944835</v>
      </c>
      <c r="W48" s="67"/>
      <c r="X48" s="82" t="n">
        <f aca="false">'Low SIPA income'!M43</f>
        <v>263561.596052492</v>
      </c>
      <c r="Y48" s="9"/>
      <c r="Z48" s="9" t="n">
        <f aca="false">R48+V48-N48-L48-F48</f>
        <v>-5067115.63028819</v>
      </c>
      <c r="AA48" s="9"/>
      <c r="AB48" s="9" t="n">
        <f aca="false">T48-P48-D48</f>
        <v>-58067865.9567381</v>
      </c>
      <c r="AC48" s="50"/>
      <c r="AD48" s="9"/>
      <c r="AE48" s="9"/>
      <c r="AF48" s="9"/>
      <c r="AG48" s="9" t="n">
        <f aca="false">AG47*'Pessimist macro hypothesis'!B30/'Pessimist macro hypothesis'!B29</f>
        <v>5165535519.47281</v>
      </c>
      <c r="AH48" s="40" t="n">
        <f aca="false">(AG48-AG47)/AG47</f>
        <v>0.00680663432911659</v>
      </c>
      <c r="AI48" s="40"/>
      <c r="AJ48" s="40" t="n">
        <f aca="false">AB48/AG48</f>
        <v>-0.0112414028976931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1" t="n">
        <f aca="false">workers_and_wage_low!C36</f>
        <v>11828714</v>
      </c>
      <c r="AX48" s="7"/>
      <c r="AY48" s="40" t="n">
        <f aca="false">(AW48-AW47)/AW47</f>
        <v>-0.000980884988996927</v>
      </c>
      <c r="AZ48" s="39" t="n">
        <f aca="false">workers_and_wage_low!B36</f>
        <v>5990.96279772013</v>
      </c>
      <c r="BA48" s="40" t="n">
        <f aca="false">(AZ48-AZ47)/AZ47</f>
        <v>0.00526407687315541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40" t="n">
        <f aca="false">BD48/BD47-1</f>
        <v>0.00453012319421409</v>
      </c>
      <c r="BF48" s="7"/>
      <c r="BG48" s="7"/>
      <c r="BH48" s="7"/>
      <c r="BI48" s="40" t="n">
        <f aca="false">T55/AG55</f>
        <v>0.0157887764633611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2" t="n">
        <f aca="false">'Low pensions'!Q49</f>
        <v>114023152.585428</v>
      </c>
      <c r="E49" s="9"/>
      <c r="F49" s="67" t="n">
        <f aca="false">'Low pensions'!I49</f>
        <v>20725057.7001153</v>
      </c>
      <c r="G49" s="82" t="n">
        <f aca="false">'Low pensions'!K49</f>
        <v>601448.642312452</v>
      </c>
      <c r="H49" s="82" t="n">
        <f aca="false">'Low pensions'!V49</f>
        <v>3308992.97396453</v>
      </c>
      <c r="I49" s="82" t="n">
        <f aca="false">'Low pensions'!M49</f>
        <v>18601.5044014159</v>
      </c>
      <c r="J49" s="82" t="n">
        <f aca="false">'Low pensions'!W49</f>
        <v>102339.9888855</v>
      </c>
      <c r="K49" s="9"/>
      <c r="L49" s="82" t="n">
        <f aca="false">'Low pensions'!N49</f>
        <v>3650752.94993018</v>
      </c>
      <c r="M49" s="67"/>
      <c r="N49" s="82" t="n">
        <f aca="false">'Low pensions'!L49</f>
        <v>877940.916628268</v>
      </c>
      <c r="O49" s="9"/>
      <c r="P49" s="82" t="n">
        <f aca="false">'Low pensions'!X49</f>
        <v>23773946.3009776</v>
      </c>
      <c r="Q49" s="67"/>
      <c r="R49" s="82" t="n">
        <f aca="false">'Low SIPA income'!G44</f>
        <v>21265626.8834152</v>
      </c>
      <c r="S49" s="67"/>
      <c r="T49" s="82" t="n">
        <f aca="false">'Low SIPA income'!J44</f>
        <v>81310967.5167715</v>
      </c>
      <c r="U49" s="9"/>
      <c r="V49" s="82" t="n">
        <f aca="false">'Low SIPA income'!F44</f>
        <v>102979.852490694</v>
      </c>
      <c r="W49" s="67"/>
      <c r="X49" s="82" t="n">
        <f aca="false">'Low SIPA income'!M44</f>
        <v>258655.699541311</v>
      </c>
      <c r="Y49" s="9"/>
      <c r="Z49" s="9" t="n">
        <f aca="false">R49+V49-N49-L49-F49</f>
        <v>-3885144.83076791</v>
      </c>
      <c r="AA49" s="9"/>
      <c r="AB49" s="9" t="n">
        <f aca="false">T49-P49-D49</f>
        <v>-56486131.3696339</v>
      </c>
      <c r="AC49" s="50"/>
      <c r="AD49" s="9"/>
      <c r="AE49" s="9"/>
      <c r="AF49" s="9"/>
      <c r="AG49" s="9" t="n">
        <f aca="false">AG48*'Pessimist macro hypothesis'!B31/'Pessimist macro hypothesis'!B30</f>
        <v>5167807766.6791</v>
      </c>
      <c r="AH49" s="40" t="n">
        <f aca="false">(AG49-AG48)/AG48</f>
        <v>0.00043988608687893</v>
      </c>
      <c r="AI49" s="40" t="n">
        <f aca="false">(AG49-AG45)/AG45</f>
        <v>0.0207529505191661</v>
      </c>
      <c r="AJ49" s="40" t="n">
        <f aca="false">AB49/AG49</f>
        <v>-0.0109303855561045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1" t="n">
        <f aca="false">workers_and_wage_low!C37</f>
        <v>11872845</v>
      </c>
      <c r="AX49" s="7"/>
      <c r="AY49" s="40" t="n">
        <f aca="false">(AW49-AW48)/AW48</f>
        <v>0.00373083667421497</v>
      </c>
      <c r="AZ49" s="39" t="n">
        <f aca="false">workers_and_wage_low!B37</f>
        <v>6001.211699049</v>
      </c>
      <c r="BA49" s="40" t="n">
        <f aca="false">(AZ49-AZ48)/AZ48</f>
        <v>0.00171072691901433</v>
      </c>
      <c r="BB49" s="76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40" t="n">
        <f aca="false">BD49/BD48-1</f>
        <v>0.00450969372606691</v>
      </c>
      <c r="BF49" s="7"/>
      <c r="BG49" s="73" t="n">
        <f aca="false">(BB49-BB45)/BB45</f>
        <v>0.0204081632653061</v>
      </c>
      <c r="BH49" s="7"/>
      <c r="BI49" s="40" t="n">
        <f aca="false">T56/AG56</f>
        <v>0.0136160673565403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1" t="n">
        <f aca="false">'Low pensions'!Q50</f>
        <v>109448570.132829</v>
      </c>
      <c r="E50" s="6"/>
      <c r="F50" s="8" t="n">
        <f aca="false">'Low pensions'!I50</f>
        <v>19893573.1889936</v>
      </c>
      <c r="G50" s="81" t="n">
        <f aca="false">'Low pensions'!K50</f>
        <v>611157.16105914</v>
      </c>
      <c r="H50" s="81" t="n">
        <f aca="false">'Low pensions'!V50</f>
        <v>3362406.37963268</v>
      </c>
      <c r="I50" s="81" t="n">
        <f aca="false">'Low pensions'!M50</f>
        <v>18901.7678678085</v>
      </c>
      <c r="J50" s="81" t="n">
        <f aca="false">'Low pensions'!W50</f>
        <v>103991.949885547</v>
      </c>
      <c r="K50" s="6"/>
      <c r="L50" s="81" t="n">
        <f aca="false">'Low pensions'!N50</f>
        <v>4103075.00012398</v>
      </c>
      <c r="M50" s="8"/>
      <c r="N50" s="81" t="n">
        <f aca="false">'Low pensions'!L50</f>
        <v>844742.253992919</v>
      </c>
      <c r="O50" s="6"/>
      <c r="P50" s="81" t="n">
        <f aca="false">'Low pensions'!X50</f>
        <v>25938398.3230512</v>
      </c>
      <c r="Q50" s="8"/>
      <c r="R50" s="81" t="n">
        <f aca="false">'Low SIPA income'!G45</f>
        <v>18718448.8286126</v>
      </c>
      <c r="S50" s="8"/>
      <c r="T50" s="81" t="n">
        <f aca="false">'Low SIPA income'!J45</f>
        <v>71571611.4559818</v>
      </c>
      <c r="U50" s="6"/>
      <c r="V50" s="81" t="n">
        <f aca="false">'Low SIPA income'!F45</f>
        <v>104646.862306117</v>
      </c>
      <c r="W50" s="8"/>
      <c r="X50" s="81" t="n">
        <f aca="false">'Low SIPA income'!M45</f>
        <v>262842.747585389</v>
      </c>
      <c r="Y50" s="6"/>
      <c r="Z50" s="6" t="n">
        <f aca="false">R50+V50-N50-L50-F50</f>
        <v>-6018294.75219177</v>
      </c>
      <c r="AA50" s="6"/>
      <c r="AB50" s="6" t="n">
        <f aca="false">T50-P50-D50</f>
        <v>-63815356.9998981</v>
      </c>
      <c r="AC50" s="50"/>
      <c r="AD50" s="6"/>
      <c r="AE50" s="6"/>
      <c r="AF50" s="6"/>
      <c r="AG50" s="6" t="n">
        <f aca="false">AG49*'Pessimist macro hypothesis'!B32/'Pessimist macro hypothesis'!B31</f>
        <v>5229998875.78395</v>
      </c>
      <c r="AH50" s="61" t="n">
        <f aca="false">(AG50-AG49)/AG49</f>
        <v>0.0120343309799248</v>
      </c>
      <c r="AI50" s="61"/>
      <c r="AJ50" s="61" t="n">
        <f aca="false">AB50/AG50</f>
        <v>-0.0122017917241584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0.00742694545145858</v>
      </c>
      <c r="AV50" s="5"/>
      <c r="AW50" s="65" t="n">
        <f aca="false">workers_and_wage_low!C38</f>
        <v>11946204</v>
      </c>
      <c r="AX50" s="5"/>
      <c r="AY50" s="61" t="n">
        <f aca="false">(AW50-AW49)/AW49</f>
        <v>0.00617872127531354</v>
      </c>
      <c r="AZ50" s="66" t="n">
        <f aca="false">workers_and_wage_low!B38</f>
        <v>6034.60456481834</v>
      </c>
      <c r="BA50" s="61" t="n">
        <f aca="false">(AZ50-AZ49)/AZ49</f>
        <v>0.00556435390783382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61" t="n">
        <f aca="false">BD50/BD49-1</f>
        <v>0.00224472384598839</v>
      </c>
      <c r="BF50" s="5"/>
      <c r="BG50" s="5"/>
      <c r="BH50" s="5"/>
      <c r="BI50" s="61" t="n">
        <f aca="false">T57/AG57</f>
        <v>0.0157369628045687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2" t="n">
        <f aca="false">'Low pensions'!Q51</f>
        <v>117336661.528647</v>
      </c>
      <c r="E51" s="9"/>
      <c r="F51" s="67" t="n">
        <f aca="false">'Low pensions'!I51</f>
        <v>21327327.1732964</v>
      </c>
      <c r="G51" s="82" t="n">
        <f aca="false">'Low pensions'!K51</f>
        <v>664996.537294222</v>
      </c>
      <c r="H51" s="82" t="n">
        <f aca="false">'Low pensions'!V51</f>
        <v>3658614.74249397</v>
      </c>
      <c r="I51" s="82" t="n">
        <f aca="false">'Low pensions'!M51</f>
        <v>20566.9032152853</v>
      </c>
      <c r="J51" s="82" t="n">
        <f aca="false">'Low pensions'!W51</f>
        <v>113153.03327301</v>
      </c>
      <c r="K51" s="9"/>
      <c r="L51" s="82" t="n">
        <f aca="false">'Low pensions'!N51</f>
        <v>3705218.72388093</v>
      </c>
      <c r="M51" s="67"/>
      <c r="N51" s="82" t="n">
        <f aca="false">'Low pensions'!L51</f>
        <v>907697.037641909</v>
      </c>
      <c r="O51" s="9"/>
      <c r="P51" s="82" t="n">
        <f aca="false">'Low pensions'!X51</f>
        <v>24220278.8592695</v>
      </c>
      <c r="Q51" s="67"/>
      <c r="R51" s="82" t="n">
        <f aca="false">'Low SIPA income'!G46</f>
        <v>21588029.24002</v>
      </c>
      <c r="S51" s="67"/>
      <c r="T51" s="82" t="n">
        <f aca="false">'Low SIPA income'!J46</f>
        <v>82543700.8704105</v>
      </c>
      <c r="U51" s="9"/>
      <c r="V51" s="82" t="n">
        <f aca="false">'Low SIPA income'!F46</f>
        <v>99644.4844233849</v>
      </c>
      <c r="W51" s="67"/>
      <c r="X51" s="82" t="n">
        <f aca="false">'Low SIPA income'!M46</f>
        <v>250278.216569528</v>
      </c>
      <c r="Y51" s="9"/>
      <c r="Z51" s="9" t="n">
        <f aca="false">R51+V51-N51-L51-F51</f>
        <v>-4252569.21037577</v>
      </c>
      <c r="AA51" s="9"/>
      <c r="AB51" s="9" t="n">
        <f aca="false">T51-P51-D51</f>
        <v>-59013239.5175059</v>
      </c>
      <c r="AC51" s="50"/>
      <c r="AD51" s="9"/>
      <c r="AE51" s="9"/>
      <c r="AF51" s="9"/>
      <c r="AG51" s="9" t="n">
        <f aca="false">AG50*'Pessimist macro hypothesis'!B33/'Pessimist macro hypothesis'!B32</f>
        <v>5284531710.10566</v>
      </c>
      <c r="AH51" s="40" t="n">
        <f aca="false">(AG51-AG50)/AG50</f>
        <v>0.0104269304099113</v>
      </c>
      <c r="AI51" s="40"/>
      <c r="AJ51" s="40" t="n">
        <f aca="false">AB51/AG51</f>
        <v>-0.011167165371466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workers_and_wage_low!C39</f>
        <v>11898272</v>
      </c>
      <c r="AX51" s="7"/>
      <c r="AY51" s="40" t="n">
        <f aca="false">(AW51-AW50)/AW50</f>
        <v>-0.00401232056643265</v>
      </c>
      <c r="AZ51" s="39" t="n">
        <f aca="false">workers_and_wage_low!B39</f>
        <v>6044.9950235051</v>
      </c>
      <c r="BA51" s="40" t="n">
        <f aca="false">(AZ51-AZ50)/AZ50</f>
        <v>0.00172181268468316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40" t="n">
        <f aca="false">BD51/BD50-1</f>
        <v>0.00223969634619237</v>
      </c>
      <c r="BF51" s="7"/>
      <c r="BG51" s="7"/>
      <c r="BH51" s="7"/>
      <c r="BI51" s="40" t="n">
        <f aca="false">T58/AG58</f>
        <v>0.0136397642877124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2" t="n">
        <f aca="false">'Low pensions'!Q52</f>
        <v>112995769.289352</v>
      </c>
      <c r="E52" s="9"/>
      <c r="F52" s="67" t="n">
        <f aca="false">'Low pensions'!I52</f>
        <v>20538318.6246863</v>
      </c>
      <c r="G52" s="82" t="n">
        <f aca="false">'Low pensions'!K52</f>
        <v>648562.348070923</v>
      </c>
      <c r="H52" s="82" t="n">
        <f aca="false">'Low pensions'!V52</f>
        <v>3568198.68225711</v>
      </c>
      <c r="I52" s="82" t="n">
        <f aca="false">'Low pensions'!M52</f>
        <v>20058.6293217812</v>
      </c>
      <c r="J52" s="82" t="n">
        <f aca="false">'Low pensions'!W52</f>
        <v>110356.660275994</v>
      </c>
      <c r="K52" s="9"/>
      <c r="L52" s="82" t="n">
        <f aca="false">'Low pensions'!N52</f>
        <v>3497606.33027162</v>
      </c>
      <c r="M52" s="67"/>
      <c r="N52" s="82" t="n">
        <f aca="false">'Low pensions'!L52</f>
        <v>876106.292410735</v>
      </c>
      <c r="O52" s="9"/>
      <c r="P52" s="82" t="n">
        <f aca="false">'Low pensions'!X52</f>
        <v>22969174.2023978</v>
      </c>
      <c r="Q52" s="67"/>
      <c r="R52" s="82" t="n">
        <f aca="false">'Low SIPA income'!G47</f>
        <v>18793291.4660719</v>
      </c>
      <c r="S52" s="67"/>
      <c r="T52" s="82" t="n">
        <f aca="false">'Low SIPA income'!J47</f>
        <v>71857778.7670458</v>
      </c>
      <c r="U52" s="9"/>
      <c r="V52" s="82" t="n">
        <f aca="false">'Low SIPA income'!F47</f>
        <v>100366.686989299</v>
      </c>
      <c r="W52" s="67"/>
      <c r="X52" s="82" t="n">
        <f aca="false">'Low SIPA income'!M47</f>
        <v>252092.181198327</v>
      </c>
      <c r="Y52" s="9"/>
      <c r="Z52" s="9" t="n">
        <f aca="false">R52+V52-N52-L52-F52</f>
        <v>-6018373.09430748</v>
      </c>
      <c r="AA52" s="9"/>
      <c r="AB52" s="9" t="n">
        <f aca="false">T52-P52-D52</f>
        <v>-64107164.7247039</v>
      </c>
      <c r="AC52" s="50"/>
      <c r="AD52" s="9"/>
      <c r="AE52" s="9"/>
      <c r="AF52" s="9"/>
      <c r="AG52" s="9" t="n">
        <f aca="false">AG51*'Pessimist macro hypothesis'!B34/'Pessimist macro hypothesis'!B33</f>
        <v>5320501585.05699</v>
      </c>
      <c r="AH52" s="40" t="n">
        <f aca="false">(AG52-AG51)/AG51</f>
        <v>0.00680663432912106</v>
      </c>
      <c r="AI52" s="40"/>
      <c r="AJ52" s="40" t="n">
        <f aca="false">AB52/AG52</f>
        <v>-0.0120490829106702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1" t="n">
        <f aca="false">workers_and_wage_low!C40</f>
        <v>11924970</v>
      </c>
      <c r="AX52" s="7"/>
      <c r="AY52" s="40" t="n">
        <f aca="false">(AW52-AW51)/AW51</f>
        <v>0.00224385524217298</v>
      </c>
      <c r="AZ52" s="39" t="n">
        <f aca="false">workers_and_wage_low!B40</f>
        <v>6031.13319749655</v>
      </c>
      <c r="BA52" s="40" t="n">
        <f aca="false">(AZ52-AZ51)/AZ51</f>
        <v>-0.00229310792724331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40" t="n">
        <f aca="false">BD52/BD51-1</f>
        <v>0.00223469131621656</v>
      </c>
      <c r="BF52" s="7"/>
      <c r="BG52" s="7"/>
      <c r="BH52" s="7"/>
      <c r="BI52" s="40" t="n">
        <f aca="false">T59/AG59</f>
        <v>0.0157483124986193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2" t="n">
        <f aca="false">'Low pensions'!Q53</f>
        <v>119821976.713166</v>
      </c>
      <c r="E53" s="9"/>
      <c r="F53" s="67" t="n">
        <f aca="false">'Low pensions'!I53</f>
        <v>21779062.6273177</v>
      </c>
      <c r="G53" s="82" t="n">
        <f aca="false">'Low pensions'!K53</f>
        <v>763314.424227178</v>
      </c>
      <c r="H53" s="82" t="n">
        <f aca="false">'Low pensions'!V53</f>
        <v>4199530.74793269</v>
      </c>
      <c r="I53" s="82" t="n">
        <f aca="false">'Low pensions'!M53</f>
        <v>23607.6626049642</v>
      </c>
      <c r="J53" s="82" t="n">
        <f aca="false">'Low pensions'!W53</f>
        <v>129882.394265959</v>
      </c>
      <c r="K53" s="9"/>
      <c r="L53" s="82" t="n">
        <f aca="false">'Low pensions'!N53</f>
        <v>3831979.5837181</v>
      </c>
      <c r="M53" s="67"/>
      <c r="N53" s="82" t="n">
        <f aca="false">'Low pensions'!L53</f>
        <v>931734.351223122</v>
      </c>
      <c r="O53" s="9"/>
      <c r="P53" s="82" t="n">
        <f aca="false">'Low pensions'!X53</f>
        <v>25010287.7707301</v>
      </c>
      <c r="Q53" s="67"/>
      <c r="R53" s="82" t="n">
        <f aca="false">'Low SIPA income'!G48</f>
        <v>21879163.4827983</v>
      </c>
      <c r="S53" s="67"/>
      <c r="T53" s="82" t="n">
        <f aca="false">'Low SIPA income'!J48</f>
        <v>83656877.8807731</v>
      </c>
      <c r="U53" s="9"/>
      <c r="V53" s="82" t="n">
        <f aca="false">'Low SIPA income'!F48</f>
        <v>101827.909059892</v>
      </c>
      <c r="W53" s="67"/>
      <c r="X53" s="82" t="n">
        <f aca="false">'Low SIPA income'!M48</f>
        <v>255762.349757642</v>
      </c>
      <c r="Y53" s="9"/>
      <c r="Z53" s="9" t="n">
        <f aca="false">R53+V53-N53-L53-F53</f>
        <v>-4561785.17040074</v>
      </c>
      <c r="AA53" s="9"/>
      <c r="AB53" s="9" t="n">
        <f aca="false">T53-P53-D53</f>
        <v>-61175386.6031228</v>
      </c>
      <c r="AC53" s="50"/>
      <c r="AD53" s="9"/>
      <c r="AE53" s="9"/>
      <c r="AF53" s="9"/>
      <c r="AG53" s="9" t="n">
        <f aca="false">AG52*'Pessimist macro hypothesis'!B35/'Pessimist macro hypothesis'!B34</f>
        <v>5322841999.67947</v>
      </c>
      <c r="AH53" s="40" t="n">
        <f aca="false">(AG53-AG52)/AG52</f>
        <v>0.000439886086877202</v>
      </c>
      <c r="AI53" s="40" t="n">
        <f aca="false">(AG53-AG49)/AG49</f>
        <v>0.0299999999999983</v>
      </c>
      <c r="AJ53" s="40" t="n">
        <f aca="false">AB53/AG53</f>
        <v>-0.0114929931429125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1" t="n">
        <f aca="false">workers_and_wage_low!C41</f>
        <v>12021392</v>
      </c>
      <c r="AX53" s="7"/>
      <c r="AY53" s="40" t="n">
        <f aca="false">(AW53-AW52)/AW52</f>
        <v>0.00808572264752029</v>
      </c>
      <c r="AZ53" s="39" t="n">
        <f aca="false">workers_and_wage_low!B41</f>
        <v>6049.55803950894</v>
      </c>
      <c r="BA53" s="40" t="n">
        <f aca="false">(AZ53-AZ52)/AZ52</f>
        <v>0.00305495524788536</v>
      </c>
      <c r="BB53" s="77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40" t="n">
        <f aca="false">BD53/BD52-1</f>
        <v>0.00222970860575766</v>
      </c>
      <c r="BF53" s="7"/>
      <c r="BG53" s="73" t="n">
        <f aca="false">(BB53-BB49)/BB49</f>
        <v>0.01</v>
      </c>
      <c r="BH53" s="7"/>
      <c r="BI53" s="40" t="n">
        <f aca="false">T60/AG60</f>
        <v>0.0136835277259496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1" t="n">
        <f aca="false">'Low pensions'!Q54</f>
        <v>115247378.687535</v>
      </c>
      <c r="E54" s="6"/>
      <c r="F54" s="8" t="n">
        <f aca="false">'Low pensions'!I54</f>
        <v>20947575.2856132</v>
      </c>
      <c r="G54" s="81" t="n">
        <f aca="false">'Low pensions'!K54</f>
        <v>808517.609613591</v>
      </c>
      <c r="H54" s="81" t="n">
        <f aca="false">'Low pensions'!V54</f>
        <v>4448225.33683285</v>
      </c>
      <c r="I54" s="81" t="n">
        <f aca="false">'Low pensions'!M54</f>
        <v>25005.6992663995</v>
      </c>
      <c r="J54" s="81" t="n">
        <f aca="false">'Low pensions'!W54</f>
        <v>137573.979489675</v>
      </c>
      <c r="K54" s="6"/>
      <c r="L54" s="81" t="n">
        <f aca="false">'Low pensions'!N54</f>
        <v>4254166.27675239</v>
      </c>
      <c r="M54" s="8"/>
      <c r="N54" s="81" t="n">
        <f aca="false">'Low pensions'!L54</f>
        <v>898283.176401463</v>
      </c>
      <c r="O54" s="6"/>
      <c r="P54" s="81" t="n">
        <f aca="false">'Low pensions'!X54</f>
        <v>27016978.0336995</v>
      </c>
      <c r="Q54" s="8"/>
      <c r="R54" s="81" t="n">
        <f aca="false">'Low SIPA income'!G49</f>
        <v>19088653.4626738</v>
      </c>
      <c r="S54" s="8"/>
      <c r="T54" s="81" t="n">
        <f aca="false">'Low SIPA income'!J49</f>
        <v>72987120.9605796</v>
      </c>
      <c r="U54" s="6"/>
      <c r="V54" s="81" t="n">
        <f aca="false">'Low SIPA income'!F49</f>
        <v>103702.445372865</v>
      </c>
      <c r="W54" s="8"/>
      <c r="X54" s="81" t="n">
        <f aca="false">'Low SIPA income'!M49</f>
        <v>260470.644532016</v>
      </c>
      <c r="Y54" s="6"/>
      <c r="Z54" s="6" t="n">
        <f aca="false">R54+V54-N54-L54-F54</f>
        <v>-6907668.83072036</v>
      </c>
      <c r="AA54" s="6"/>
      <c r="AB54" s="6" t="n">
        <f aca="false">T54-P54-D54</f>
        <v>-69277235.760655</v>
      </c>
      <c r="AC54" s="50"/>
      <c r="AD54" s="6"/>
      <c r="AE54" s="6"/>
      <c r="AF54" s="6"/>
      <c r="AG54" s="6" t="n">
        <f aca="false">AG53*'Pessimist macro hypothesis'!B36/'Pessimist macro hypothesis'!B35</f>
        <v>5360748847.67851</v>
      </c>
      <c r="AH54" s="61" t="n">
        <f aca="false">(AG54-AG53)/AG53</f>
        <v>0.00712154296545439</v>
      </c>
      <c r="AI54" s="61"/>
      <c r="AJ54" s="61" t="n">
        <f aca="false">AB54/AG54</f>
        <v>-0.0129230519334357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0.00741161968354968</v>
      </c>
      <c r="AV54" s="5"/>
      <c r="AW54" s="65" t="n">
        <f aca="false">workers_and_wage_low!C42</f>
        <v>12054165</v>
      </c>
      <c r="AX54" s="5"/>
      <c r="AY54" s="61" t="n">
        <f aca="false">(AW54-AW53)/AW53</f>
        <v>0.00272622338577762</v>
      </c>
      <c r="AZ54" s="66" t="n">
        <f aca="false">workers_and_wage_low!B42</f>
        <v>6071.41139684433</v>
      </c>
      <c r="BA54" s="61" t="n">
        <f aca="false">(AZ54-AZ53)/AZ53</f>
        <v>0.0036123890691963</v>
      </c>
      <c r="BB54" s="61"/>
      <c r="BC54" s="61"/>
      <c r="BD54" s="61"/>
      <c r="BE54" s="61"/>
      <c r="BF54" s="5"/>
      <c r="BG54" s="5"/>
      <c r="BH54" s="5"/>
      <c r="BI54" s="61" t="n">
        <f aca="false">T61/AG61</f>
        <v>0.015866180828486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2" t="n">
        <f aca="false">'Low pensions'!Q55</f>
        <v>121978836.165477</v>
      </c>
      <c r="E55" s="9"/>
      <c r="F55" s="67" t="n">
        <f aca="false">'Low pensions'!I55</f>
        <v>22171097.3640059</v>
      </c>
      <c r="G55" s="82" t="n">
        <f aca="false">'Low pensions'!K55</f>
        <v>916350.020340344</v>
      </c>
      <c r="H55" s="82" t="n">
        <f aca="false">'Low pensions'!V55</f>
        <v>5041487.44494668</v>
      </c>
      <c r="I55" s="82" t="n">
        <f aca="false">'Low pensions'!M55</f>
        <v>28340.7222785674</v>
      </c>
      <c r="J55" s="82" t="n">
        <f aca="false">'Low pensions'!W55</f>
        <v>155922.292111753</v>
      </c>
      <c r="K55" s="9"/>
      <c r="L55" s="82" t="n">
        <f aca="false">'Low pensions'!N55</f>
        <v>3863603.61550638</v>
      </c>
      <c r="M55" s="67"/>
      <c r="N55" s="82" t="n">
        <f aca="false">'Low pensions'!L55</f>
        <v>953263.577261686</v>
      </c>
      <c r="O55" s="9"/>
      <c r="P55" s="82" t="n">
        <f aca="false">'Low pensions'!X55</f>
        <v>25292832.4715293</v>
      </c>
      <c r="Q55" s="67"/>
      <c r="R55" s="82" t="n">
        <f aca="false">'Low SIPA income'!G50</f>
        <v>22257901.5435922</v>
      </c>
      <c r="S55" s="67"/>
      <c r="T55" s="82" t="n">
        <f aca="false">'Low SIPA income'!J50</f>
        <v>85105015.6820901</v>
      </c>
      <c r="U55" s="9"/>
      <c r="V55" s="82" t="n">
        <f aca="false">'Low SIPA income'!F50</f>
        <v>99516.1950499042</v>
      </c>
      <c r="W55" s="67"/>
      <c r="X55" s="82" t="n">
        <f aca="false">'Low SIPA income'!M50</f>
        <v>249955.990650197</v>
      </c>
      <c r="Y55" s="9"/>
      <c r="Z55" s="9" t="n">
        <f aca="false">R55+V55-N55-L55-F55</f>
        <v>-4630546.81813186</v>
      </c>
      <c r="AA55" s="9"/>
      <c r="AB55" s="9" t="n">
        <f aca="false">T55-P55-D55</f>
        <v>-62166652.9549161</v>
      </c>
      <c r="AC55" s="50"/>
      <c r="AD55" s="9"/>
      <c r="AE55" s="9"/>
      <c r="AF55" s="9"/>
      <c r="AG55" s="9" t="n">
        <f aca="false">AG54*'Pessimist macro hypothesis'!B37/'Pessimist macro hypothesis'!B36</f>
        <v>5390222344.30779</v>
      </c>
      <c r="AH55" s="40" t="n">
        <f aca="false">(AG55-AG54)/AG54</f>
        <v>0.00549801855426311</v>
      </c>
      <c r="AI55" s="40"/>
      <c r="AJ55" s="40" t="n">
        <f aca="false">AB55/AG55</f>
        <v>-0.0115332260867802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workers_and_wage_low!C43</f>
        <v>12087750</v>
      </c>
      <c r="AX55" s="7"/>
      <c r="AY55" s="40" t="n">
        <f aca="false">(AW55-AW54)/AW54</f>
        <v>0.00278617390752491</v>
      </c>
      <c r="AZ55" s="39" t="n">
        <f aca="false">workers_and_wage_low!B43</f>
        <v>6077.01502443281</v>
      </c>
      <c r="BA55" s="40" t="n">
        <f aca="false">(AZ55-AZ54)/AZ54</f>
        <v>0.000922953037146676</v>
      </c>
      <c r="BB55" s="40"/>
      <c r="BC55" s="40"/>
      <c r="BD55" s="40"/>
      <c r="BE55" s="40"/>
      <c r="BF55" s="7"/>
      <c r="BG55" s="7"/>
      <c r="BH55" s="7"/>
      <c r="BI55" s="40" t="n">
        <f aca="false">T62/AG62</f>
        <v>0.0136987967866039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2" t="n">
        <f aca="false">'Low pensions'!Q56</f>
        <v>117937310.535895</v>
      </c>
      <c r="E56" s="9"/>
      <c r="F56" s="67" t="n">
        <f aca="false">'Low pensions'!I56</f>
        <v>21436502.2403812</v>
      </c>
      <c r="G56" s="82" t="n">
        <f aca="false">'Low pensions'!K56</f>
        <v>977457.497197017</v>
      </c>
      <c r="H56" s="82" t="n">
        <f aca="false">'Low pensions'!V56</f>
        <v>5377682.75299159</v>
      </c>
      <c r="I56" s="82" t="n">
        <f aca="false">'Low pensions'!M56</f>
        <v>30230.6442432067</v>
      </c>
      <c r="J56" s="82" t="n">
        <f aca="false">'Low pensions'!W56</f>
        <v>166320.08514407</v>
      </c>
      <c r="K56" s="9"/>
      <c r="L56" s="82" t="n">
        <f aca="false">'Low pensions'!N56</f>
        <v>3577412.70116992</v>
      </c>
      <c r="M56" s="67"/>
      <c r="N56" s="82" t="n">
        <f aca="false">'Low pensions'!L56</f>
        <v>923555.674830258</v>
      </c>
      <c r="O56" s="9"/>
      <c r="P56" s="82" t="n">
        <f aca="false">'Low pensions'!X56</f>
        <v>23644342.3426136</v>
      </c>
      <c r="Q56" s="67"/>
      <c r="R56" s="82" t="n">
        <f aca="false">'Low SIPA income'!G51</f>
        <v>19420356.3374487</v>
      </c>
      <c r="S56" s="67"/>
      <c r="T56" s="82" t="n">
        <f aca="false">'Low SIPA income'!J51</f>
        <v>74255415.6515335</v>
      </c>
      <c r="U56" s="9"/>
      <c r="V56" s="82" t="n">
        <f aca="false">'Low SIPA income'!F51</f>
        <v>99732.8756186433</v>
      </c>
      <c r="W56" s="67"/>
      <c r="X56" s="82" t="n">
        <f aca="false">'Low SIPA income'!M51</f>
        <v>250500.229768128</v>
      </c>
      <c r="Y56" s="9"/>
      <c r="Z56" s="9" t="n">
        <f aca="false">R56+V56-N56-L56-F56</f>
        <v>-6417381.40331403</v>
      </c>
      <c r="AA56" s="9"/>
      <c r="AB56" s="9" t="n">
        <f aca="false">T56-P56-D56</f>
        <v>-67326237.2269754</v>
      </c>
      <c r="AC56" s="50"/>
      <c r="AD56" s="9"/>
      <c r="AE56" s="9"/>
      <c r="AF56" s="9"/>
      <c r="AG56" s="9" t="n">
        <f aca="false">AG55*'Pessimist macro hypothesis'!B38/'Pessimist macro hypothesis'!B37</f>
        <v>5453514124.68342</v>
      </c>
      <c r="AH56" s="40" t="n">
        <f aca="false">(AG56-AG55)/AG55</f>
        <v>0.0117419609679855</v>
      </c>
      <c r="AI56" s="40"/>
      <c r="AJ56" s="40" t="n">
        <f aca="false">AB56/AG56</f>
        <v>-0.012345477739252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1" t="n">
        <f aca="false">workers_and_wage_low!C44</f>
        <v>12142889</v>
      </c>
      <c r="AX56" s="7"/>
      <c r="AY56" s="40" t="n">
        <f aca="false">(AW56-AW55)/AW55</f>
        <v>0.00456156025728527</v>
      </c>
      <c r="AZ56" s="39" t="n">
        <f aca="false">workers_and_wage_low!B44</f>
        <v>6074.54283889868</v>
      </c>
      <c r="BA56" s="40" t="n">
        <f aca="false">(AZ56-AZ55)/AZ55</f>
        <v>-0.000406809185792248</v>
      </c>
      <c r="BB56" s="40"/>
      <c r="BC56" s="40"/>
      <c r="BD56" s="40"/>
      <c r="BE56" s="40"/>
      <c r="BF56" s="7"/>
      <c r="BG56" s="7"/>
      <c r="BH56" s="7"/>
      <c r="BI56" s="40" t="n">
        <f aca="false">T63/AG63</f>
        <v>0.0158141709321035</v>
      </c>
      <c r="BJ56" s="7"/>
      <c r="BK56" s="7"/>
      <c r="BL56" s="7"/>
      <c r="BM56" s="7"/>
      <c r="BN56" s="7"/>
      <c r="BO56" s="7"/>
      <c r="BP56" s="7"/>
    </row>
    <row r="57" customFormat="false" ht="13.25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2" t="n">
        <f aca="false">'Low pensions'!Q57</f>
        <v>123669639.148067</v>
      </c>
      <c r="E57" s="9"/>
      <c r="F57" s="67" t="n">
        <f aca="false">'Low pensions'!I57</f>
        <v>22478420.8205071</v>
      </c>
      <c r="G57" s="82" t="n">
        <f aca="false">'Low pensions'!K57</f>
        <v>1082204.03361248</v>
      </c>
      <c r="H57" s="82" t="n">
        <f aca="false">'Low pensions'!V57</f>
        <v>5953967.2911248</v>
      </c>
      <c r="I57" s="82" t="n">
        <f aca="false">'Low pensions'!M57</f>
        <v>33470.2278436848</v>
      </c>
      <c r="J57" s="82" t="n">
        <f aca="false">'Low pensions'!W57</f>
        <v>184143.31828221</v>
      </c>
      <c r="K57" s="9"/>
      <c r="L57" s="82" t="n">
        <f aca="false">'Low pensions'!N57</f>
        <v>3872947.57943959</v>
      </c>
      <c r="M57" s="67"/>
      <c r="N57" s="82" t="n">
        <f aca="false">'Low pensions'!L57</f>
        <v>970568.381442603</v>
      </c>
      <c r="O57" s="9"/>
      <c r="P57" s="82" t="n">
        <f aca="false">'Low pensions'!X57</f>
        <v>25436524.2716588</v>
      </c>
      <c r="Q57" s="67"/>
      <c r="R57" s="82" t="n">
        <f aca="false">'Low SIPA income'!G52</f>
        <v>22563974.7520329</v>
      </c>
      <c r="S57" s="67"/>
      <c r="T57" s="82" t="n">
        <f aca="false">'Low SIPA income'!J52</f>
        <v>86275313.1224484</v>
      </c>
      <c r="U57" s="9"/>
      <c r="V57" s="82" t="n">
        <f aca="false">'Low SIPA income'!F52</f>
        <v>99753.8688332151</v>
      </c>
      <c r="W57" s="67"/>
      <c r="X57" s="82" t="n">
        <f aca="false">'Low SIPA income'!M52</f>
        <v>250552.958670621</v>
      </c>
      <c r="Y57" s="9"/>
      <c r="Z57" s="9" t="n">
        <f aca="false">R57+V57-N57-L57-F57</f>
        <v>-4658208.1605232</v>
      </c>
      <c r="AA57" s="9"/>
      <c r="AB57" s="9" t="n">
        <f aca="false">T57-P57-D57</f>
        <v>-62830850.297278</v>
      </c>
      <c r="AC57" s="50"/>
      <c r="AD57" s="9"/>
      <c r="AE57" s="9"/>
      <c r="AF57" s="9"/>
      <c r="AG57" s="9" t="n">
        <f aca="false">AG56*'Pessimist macro hypothesis'!B39/'Pessimist macro hypothesis'!B38</f>
        <v>5482335708.22201</v>
      </c>
      <c r="AH57" s="40" t="n">
        <f aca="false">(AG57-AG56)/AG56</f>
        <v>0.00528495624649568</v>
      </c>
      <c r="AI57" s="40" t="n">
        <f aca="false">(AG57-AG53)/AG53</f>
        <v>0.0299640133132172</v>
      </c>
      <c r="AJ57" s="40" t="n">
        <f aca="false">AB57/AG57</f>
        <v>-0.011460598847139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1" t="n">
        <f aca="false">workers_and_wage_low!C45</f>
        <v>12144796</v>
      </c>
      <c r="AX57" s="7"/>
      <c r="AY57" s="40" t="n">
        <f aca="false">(AW57-AW56)/AW56</f>
        <v>0.000157046646807032</v>
      </c>
      <c r="AZ57" s="39" t="n">
        <f aca="false">workers_and_wage_low!B45</f>
        <v>6112.28209526332</v>
      </c>
      <c r="BA57" s="40" t="n">
        <f aca="false">(AZ57-AZ56)/AZ56</f>
        <v>0.00621269079262706</v>
      </c>
      <c r="BB57" s="40"/>
      <c r="BC57" s="40"/>
      <c r="BD57" s="40"/>
      <c r="BE57" s="40"/>
      <c r="BF57" s="7" t="n">
        <v>100</v>
      </c>
      <c r="BG57" s="73" t="n">
        <f aca="false">(BB57-BB53)/BB53</f>
        <v>-1</v>
      </c>
      <c r="BH57" s="7"/>
      <c r="BI57" s="40" t="n">
        <f aca="false">T64/AG64</f>
        <v>0.0137829424545959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1" t="n">
        <f aca="false">'Low pensions'!Q58</f>
        <v>119580495.93327</v>
      </c>
      <c r="E58" s="6"/>
      <c r="F58" s="8" t="n">
        <f aca="false">'Low pensions'!I58</f>
        <v>21735170.6371093</v>
      </c>
      <c r="G58" s="81" t="n">
        <f aca="false">'Low pensions'!K58</f>
        <v>1141767.59307731</v>
      </c>
      <c r="H58" s="81" t="n">
        <f aca="false">'Low pensions'!V58</f>
        <v>6281668.42120908</v>
      </c>
      <c r="I58" s="81" t="n">
        <f aca="false">'Low pensions'!M58</f>
        <v>35312.3997858963</v>
      </c>
      <c r="J58" s="81" t="n">
        <f aca="false">'Low pensions'!W58</f>
        <v>194278.404779663</v>
      </c>
      <c r="K58" s="6"/>
      <c r="L58" s="81" t="n">
        <f aca="false">'Low pensions'!N58</f>
        <v>4384321.44449985</v>
      </c>
      <c r="M58" s="8"/>
      <c r="N58" s="81" t="n">
        <f aca="false">'Low pensions'!L58</f>
        <v>940323.137259305</v>
      </c>
      <c r="O58" s="6"/>
      <c r="P58" s="81" t="n">
        <f aca="false">'Low pensions'!X58</f>
        <v>27923645.2787188</v>
      </c>
      <c r="Q58" s="8"/>
      <c r="R58" s="81" t="n">
        <f aca="false">'Low SIPA income'!G53</f>
        <v>19582490.6419314</v>
      </c>
      <c r="S58" s="8"/>
      <c r="T58" s="81" t="n">
        <f aca="false">'Low SIPA income'!J53</f>
        <v>74875350.217179</v>
      </c>
      <c r="U58" s="6"/>
      <c r="V58" s="81" t="n">
        <f aca="false">'Low SIPA income'!F53</f>
        <v>99561.2393019026</v>
      </c>
      <c r="W58" s="8"/>
      <c r="X58" s="81" t="n">
        <f aca="false">'Low SIPA income'!M53</f>
        <v>250069.128824599</v>
      </c>
      <c r="Y58" s="6"/>
      <c r="Z58" s="6" t="n">
        <f aca="false">R58+V58-N58-L58-F58</f>
        <v>-7377763.33763511</v>
      </c>
      <c r="AA58" s="6"/>
      <c r="AB58" s="6" t="n">
        <f aca="false">T58-P58-D58</f>
        <v>-72628790.9948095</v>
      </c>
      <c r="AC58" s="50"/>
      <c r="AD58" s="6"/>
      <c r="AE58" s="6"/>
      <c r="AF58" s="6"/>
      <c r="AG58" s="6" t="n">
        <f aca="false">BF58/100*$AG$57</f>
        <v>5489490040.8676</v>
      </c>
      <c r="AH58" s="61" t="n">
        <f aca="false">(AG58-AG57)/AG57</f>
        <v>0.00130497894079418</v>
      </c>
      <c r="AI58" s="61"/>
      <c r="AJ58" s="61" t="n">
        <f aca="false">AB58/AG58</f>
        <v>-0.013230516943124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0.00468841443540043</v>
      </c>
      <c r="AV58" s="5"/>
      <c r="AW58" s="65" t="n">
        <f aca="false">workers_and_wage_low!C46</f>
        <v>12187073</v>
      </c>
      <c r="AX58" s="5"/>
      <c r="AY58" s="61" t="n">
        <f aca="false">(AW58-AW57)/AW57</f>
        <v>0.00348107946811128</v>
      </c>
      <c r="AZ58" s="66" t="n">
        <f aca="false">workers_and_wage_low!B46</f>
        <v>6099.02729598234</v>
      </c>
      <c r="BA58" s="61" t="n">
        <f aca="false">(AZ58-AZ57)/AZ57</f>
        <v>-0.00216855162677358</v>
      </c>
      <c r="BB58" s="61"/>
      <c r="BC58" s="61"/>
      <c r="BD58" s="61"/>
      <c r="BE58" s="61"/>
      <c r="BF58" s="5" t="n">
        <f aca="false">BF57*(1+AY58)*(1+BA58)*(1-BE58)</f>
        <v>100.130497894079</v>
      </c>
      <c r="BG58" s="5"/>
      <c r="BH58" s="5"/>
      <c r="BI58" s="61" t="n">
        <f aca="false">T65/AG65</f>
        <v>0.0158255018033031</v>
      </c>
      <c r="BJ58" s="5"/>
      <c r="BK58" s="5"/>
      <c r="BL58" s="5"/>
      <c r="BM58" s="5"/>
      <c r="BN58" s="5"/>
      <c r="BO58" s="5"/>
      <c r="BP58" s="5"/>
    </row>
    <row r="59" customFormat="false" ht="13.25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2" t="n">
        <f aca="false">'Low pensions'!Q59</f>
        <v>126039682.25849</v>
      </c>
      <c r="E59" s="9"/>
      <c r="F59" s="67" t="n">
        <f aca="false">'Low pensions'!I59</f>
        <v>22909204.21056</v>
      </c>
      <c r="G59" s="82" t="n">
        <f aca="false">'Low pensions'!K59</f>
        <v>1262388.28985377</v>
      </c>
      <c r="H59" s="82" t="n">
        <f aca="false">'Low pensions'!V59</f>
        <v>6945287.906014</v>
      </c>
      <c r="I59" s="82" t="n">
        <f aca="false">'Low pensions'!M59</f>
        <v>39042.936799601</v>
      </c>
      <c r="J59" s="82" t="n">
        <f aca="false">'Low pensions'!W59</f>
        <v>214802.7187427</v>
      </c>
      <c r="K59" s="9"/>
      <c r="L59" s="82" t="n">
        <f aca="false">'Low pensions'!N59</f>
        <v>3947627.48200371</v>
      </c>
      <c r="M59" s="67"/>
      <c r="N59" s="82" t="n">
        <f aca="false">'Low pensions'!L59</f>
        <v>992505.172490943</v>
      </c>
      <c r="O59" s="9"/>
      <c r="P59" s="82" t="n">
        <f aca="false">'Low pensions'!X59</f>
        <v>25944728.3930256</v>
      </c>
      <c r="Q59" s="67"/>
      <c r="R59" s="82" t="n">
        <f aca="false">'Low SIPA income'!G54</f>
        <v>22651489.998889</v>
      </c>
      <c r="S59" s="67"/>
      <c r="T59" s="82" t="n">
        <f aca="false">'Low SIPA income'!J54</f>
        <v>86609935.2538977</v>
      </c>
      <c r="U59" s="9"/>
      <c r="V59" s="82" t="n">
        <f aca="false">'Low SIPA income'!F54</f>
        <v>101988.995748986</v>
      </c>
      <c r="W59" s="67"/>
      <c r="X59" s="82" t="n">
        <f aca="false">'Low SIPA income'!M54</f>
        <v>256166.953078067</v>
      </c>
      <c r="Y59" s="9"/>
      <c r="Z59" s="9" t="n">
        <f aca="false">R59+V59-N59-L59-F59</f>
        <v>-5095857.87041667</v>
      </c>
      <c r="AA59" s="9"/>
      <c r="AB59" s="9" t="n">
        <f aca="false">T59-P59-D59</f>
        <v>-65374475.3976177</v>
      </c>
      <c r="AC59" s="50"/>
      <c r="AD59" s="9"/>
      <c r="AE59" s="9"/>
      <c r="AF59" s="9"/>
      <c r="AG59" s="9" t="n">
        <f aca="false">BF59/100*$AG$57</f>
        <v>5499632755.0327</v>
      </c>
      <c r="AH59" s="40" t="n">
        <f aca="false">(AG59-AG58)/AG58</f>
        <v>0.00184766054580335</v>
      </c>
      <c r="AI59" s="40"/>
      <c r="AJ59" s="40" t="n">
        <f aca="false">AB59/AG59</f>
        <v>-0.0118870619747825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workers_and_wage_low!C47</f>
        <v>12213421</v>
      </c>
      <c r="AX59" s="7"/>
      <c r="AY59" s="40" t="n">
        <f aca="false">(AW59-AW58)/AW58</f>
        <v>0.00216196292579851</v>
      </c>
      <c r="AZ59" s="39" t="n">
        <f aca="false">workers_and_wage_low!B47</f>
        <v>6097.11449259756</v>
      </c>
      <c r="BA59" s="40" t="n">
        <f aca="false">(AZ59-AZ58)/AZ58</f>
        <v>-0.000313624335808603</v>
      </c>
      <c r="BB59" s="40"/>
      <c r="BC59" s="40"/>
      <c r="BD59" s="40"/>
      <c r="BE59" s="40"/>
      <c r="BF59" s="7" t="n">
        <f aca="false">BF58*(1+AY59)*(1+BA59)*(1-BE59)</f>
        <v>100.31550506447</v>
      </c>
      <c r="BG59" s="7"/>
      <c r="BH59" s="7"/>
      <c r="BI59" s="40" t="n">
        <f aca="false">T66/AG66</f>
        <v>0.0137236156018375</v>
      </c>
      <c r="BJ59" s="7"/>
      <c r="BK59" s="7"/>
      <c r="BL59" s="7"/>
      <c r="BM59" s="7"/>
      <c r="BN59" s="7"/>
      <c r="BO59" s="7"/>
      <c r="BP59" s="7"/>
    </row>
    <row r="60" customFormat="false" ht="13.25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2" t="n">
        <f aca="false">'Low pensions'!Q60</f>
        <v>122275949.409957</v>
      </c>
      <c r="E60" s="9"/>
      <c r="F60" s="67" t="n">
        <f aca="false">'Low pensions'!I60</f>
        <v>22225101.2131866</v>
      </c>
      <c r="G60" s="82" t="n">
        <f aca="false">'Low pensions'!K60</f>
        <v>1297488.44279036</v>
      </c>
      <c r="H60" s="82" t="n">
        <f aca="false">'Low pensions'!V60</f>
        <v>7138398.59125177</v>
      </c>
      <c r="I60" s="82" t="n">
        <f aca="false">'Low pensions'!M60</f>
        <v>40128.5085399083</v>
      </c>
      <c r="J60" s="82" t="n">
        <f aca="false">'Low pensions'!W60</f>
        <v>220775.214162426</v>
      </c>
      <c r="K60" s="9"/>
      <c r="L60" s="82" t="n">
        <f aca="false">'Low pensions'!N60</f>
        <v>3737375.39356675</v>
      </c>
      <c r="M60" s="67"/>
      <c r="N60" s="82" t="n">
        <f aca="false">'Low pensions'!L60</f>
        <v>964020.03965012</v>
      </c>
      <c r="O60" s="9"/>
      <c r="P60" s="82" t="n">
        <f aca="false">'Low pensions'!X60</f>
        <v>24697012.5102125</v>
      </c>
      <c r="Q60" s="67"/>
      <c r="R60" s="82" t="n">
        <f aca="false">'Low SIPA income'!G55</f>
        <v>19762856.5060331</v>
      </c>
      <c r="S60" s="67"/>
      <c r="T60" s="82" t="n">
        <f aca="false">'Low SIPA income'!J55</f>
        <v>75564994.7311878</v>
      </c>
      <c r="U60" s="9"/>
      <c r="V60" s="82" t="n">
        <f aca="false">'Low SIPA income'!F55</f>
        <v>98076.8172144123</v>
      </c>
      <c r="W60" s="67"/>
      <c r="X60" s="82" t="n">
        <f aca="false">'Low SIPA income'!M55</f>
        <v>246340.688511586</v>
      </c>
      <c r="Y60" s="9"/>
      <c r="Z60" s="9" t="n">
        <f aca="false">R60+V60-N60-L60-F60</f>
        <v>-7065563.32315598</v>
      </c>
      <c r="AA60" s="9"/>
      <c r="AB60" s="9" t="n">
        <f aca="false">T60-P60-D60</f>
        <v>-71407967.1889822</v>
      </c>
      <c r="AC60" s="50"/>
      <c r="AD60" s="9"/>
      <c r="AE60" s="9"/>
      <c r="AF60" s="9"/>
      <c r="AG60" s="9" t="n">
        <f aca="false">BF60/100*$AG$57</f>
        <v>5522332854.84453</v>
      </c>
      <c r="AH60" s="40" t="n">
        <f aca="false">(AG60-AG59)/AG59</f>
        <v>0.00412756647997297</v>
      </c>
      <c r="AI60" s="40"/>
      <c r="AJ60" s="40" t="n">
        <f aca="false">AB60/AG60</f>
        <v>-0.0129307611594507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1" t="n">
        <f aca="false">workers_and_wage_low!C48</f>
        <v>12228299</v>
      </c>
      <c r="AX60" s="7"/>
      <c r="AY60" s="40" t="n">
        <f aca="false">(AW60-AW59)/AW59</f>
        <v>0.00121816811194832</v>
      </c>
      <c r="AZ60" s="39" t="n">
        <f aca="false">workers_and_wage_low!B48</f>
        <v>6114.83184483845</v>
      </c>
      <c r="BA60" s="40" t="n">
        <f aca="false">(AZ60-AZ59)/AZ59</f>
        <v>0.00290585854380891</v>
      </c>
      <c r="BB60" s="40"/>
      <c r="BC60" s="40"/>
      <c r="BD60" s="40"/>
      <c r="BE60" s="40"/>
      <c r="BF60" s="7" t="n">
        <f aca="false">BF59*(1+AY60)*(1+BA60)*(1-BE60)</f>
        <v>100.729563980596</v>
      </c>
      <c r="BG60" s="7"/>
      <c r="BH60" s="7"/>
      <c r="BI60" s="40" t="n">
        <f aca="false">T67/AG67</f>
        <v>0.0158222859403602</v>
      </c>
      <c r="BJ60" s="7"/>
      <c r="BK60" s="7"/>
      <c r="BL60" s="7"/>
      <c r="BM60" s="7"/>
      <c r="BN60" s="7"/>
      <c r="BO60" s="7"/>
      <c r="BP60" s="7"/>
    </row>
    <row r="61" customFormat="false" ht="13.25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2" t="n">
        <f aca="false">'Low pensions'!Q61</f>
        <v>128692989.758414</v>
      </c>
      <c r="E61" s="9"/>
      <c r="F61" s="67" t="n">
        <f aca="false">'Low pensions'!I61</f>
        <v>23391474.256469</v>
      </c>
      <c r="G61" s="82" t="n">
        <f aca="false">'Low pensions'!K61</f>
        <v>1411461.66696258</v>
      </c>
      <c r="H61" s="82" t="n">
        <f aca="false">'Low pensions'!V61</f>
        <v>7765445.64310966</v>
      </c>
      <c r="I61" s="82" t="n">
        <f aca="false">'Low pensions'!M61</f>
        <v>43653.4536173993</v>
      </c>
      <c r="J61" s="82" t="n">
        <f aca="false">'Low pensions'!W61</f>
        <v>240168.421951844</v>
      </c>
      <c r="K61" s="9"/>
      <c r="L61" s="82" t="n">
        <f aca="false">'Low pensions'!N61</f>
        <v>4048827.88299125</v>
      </c>
      <c r="M61" s="67"/>
      <c r="N61" s="82" t="n">
        <f aca="false">'Low pensions'!L61</f>
        <v>1015913.99272969</v>
      </c>
      <c r="O61" s="9"/>
      <c r="P61" s="82" t="n">
        <f aca="false">'Low pensions'!X61</f>
        <v>26598646.1770714</v>
      </c>
      <c r="Q61" s="67"/>
      <c r="R61" s="82" t="n">
        <f aca="false">'Low SIPA income'!G56</f>
        <v>23178137.1739311</v>
      </c>
      <c r="S61" s="67"/>
      <c r="T61" s="82" t="n">
        <f aca="false">'Low SIPA income'!J56</f>
        <v>88623616.3730775</v>
      </c>
      <c r="U61" s="9"/>
      <c r="V61" s="82" t="n">
        <f aca="false">'Low SIPA income'!F56</f>
        <v>97829.4185228144</v>
      </c>
      <c r="W61" s="67"/>
      <c r="X61" s="82" t="n">
        <f aca="false">'Low SIPA income'!M56</f>
        <v>245719.294325314</v>
      </c>
      <c r="Y61" s="9"/>
      <c r="Z61" s="9" t="n">
        <f aca="false">R61+V61-N61-L61-F61</f>
        <v>-5180249.539736</v>
      </c>
      <c r="AA61" s="9"/>
      <c r="AB61" s="9" t="n">
        <f aca="false">T61-P61-D61</f>
        <v>-66668019.5624075</v>
      </c>
      <c r="AC61" s="50"/>
      <c r="AD61" s="9"/>
      <c r="AE61" s="9"/>
      <c r="AF61" s="9"/>
      <c r="AG61" s="9" t="n">
        <f aca="false">BF61/100*$AG$57</f>
        <v>5585693074.54026</v>
      </c>
      <c r="AH61" s="40" t="n">
        <f aca="false">(AG61-AG60)/AG60</f>
        <v>0.0114734517750312</v>
      </c>
      <c r="AI61" s="40" t="n">
        <f aca="false">(AG61-AG57)/AG57</f>
        <v>0.0188527977524691</v>
      </c>
      <c r="AJ61" s="40" t="n">
        <f aca="false">AB61/AG61</f>
        <v>-0.0119354963963706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1" t="n">
        <f aca="false">workers_and_wage_low!C49</f>
        <v>12306365</v>
      </c>
      <c r="AX61" s="7"/>
      <c r="AY61" s="40" t="n">
        <f aca="false">(AW61-AW60)/AW60</f>
        <v>0.00638404409313184</v>
      </c>
      <c r="AZ61" s="39" t="n">
        <f aca="false">workers_and_wage_low!B49</f>
        <v>6145.75530029992</v>
      </c>
      <c r="BA61" s="40" t="n">
        <f aca="false">(AZ61-AZ60)/AZ60</f>
        <v>0.00505712278704254</v>
      </c>
      <c r="BB61" s="40"/>
      <c r="BC61" s="40"/>
      <c r="BD61" s="40"/>
      <c r="BE61" s="40"/>
      <c r="BF61" s="7" t="n">
        <f aca="false">BF60*(1+AY61)*(1+BA61)*(1-BE61)</f>
        <v>101.885279775247</v>
      </c>
      <c r="BG61" s="7"/>
      <c r="BH61" s="7"/>
      <c r="BI61" s="40" t="n">
        <f aca="false">T68/AG68</f>
        <v>0.0137781955240477</v>
      </c>
      <c r="BJ61" s="7"/>
      <c r="BK61" s="7"/>
      <c r="BL61" s="7"/>
      <c r="BM61" s="7"/>
      <c r="BN61" s="7"/>
      <c r="BO61" s="7"/>
      <c r="BP61" s="7"/>
    </row>
    <row r="62" customFormat="false" ht="13.25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1" t="n">
        <f aca="false">'Low pensions'!Q62</f>
        <v>125901366.557377</v>
      </c>
      <c r="E62" s="6"/>
      <c r="F62" s="8" t="n">
        <f aca="false">'Low pensions'!I62</f>
        <v>22884063.6946087</v>
      </c>
      <c r="G62" s="81" t="n">
        <f aca="false">'Low pensions'!K62</f>
        <v>1459442.3174123</v>
      </c>
      <c r="H62" s="81" t="n">
        <f aca="false">'Low pensions'!V62</f>
        <v>8029421.02530344</v>
      </c>
      <c r="I62" s="81" t="n">
        <f aca="false">'Low pensions'!M62</f>
        <v>45137.3912601743</v>
      </c>
      <c r="J62" s="81" t="n">
        <f aca="false">'Low pensions'!W62</f>
        <v>248332.609030004</v>
      </c>
      <c r="K62" s="6"/>
      <c r="L62" s="81" t="n">
        <f aca="false">'Low pensions'!N62</f>
        <v>4626248.18942614</v>
      </c>
      <c r="M62" s="8"/>
      <c r="N62" s="81" t="n">
        <f aca="false">'Low pensions'!L62</f>
        <v>995720.406994611</v>
      </c>
      <c r="O62" s="6"/>
      <c r="P62" s="81" t="n">
        <f aca="false">'Low pensions'!X62</f>
        <v>29483783.7414593</v>
      </c>
      <c r="Q62" s="8"/>
      <c r="R62" s="81" t="n">
        <f aca="false">'Low SIPA income'!G57</f>
        <v>20038509.8561735</v>
      </c>
      <c r="S62" s="8"/>
      <c r="T62" s="81" t="n">
        <f aca="false">'Low SIPA income'!J57</f>
        <v>76618979.2067941</v>
      </c>
      <c r="U62" s="6"/>
      <c r="V62" s="81" t="n">
        <f aca="false">'Low SIPA income'!F57</f>
        <v>103002.43313205</v>
      </c>
      <c r="W62" s="8"/>
      <c r="X62" s="81" t="n">
        <f aca="false">'Low SIPA income'!M57</f>
        <v>258712.415602217</v>
      </c>
      <c r="Y62" s="6"/>
      <c r="Z62" s="6" t="n">
        <f aca="false">R62+V62-N62-L62-F62</f>
        <v>-8364520.00172385</v>
      </c>
      <c r="AA62" s="6"/>
      <c r="AB62" s="6" t="n">
        <f aca="false">T62-P62-D62</f>
        <v>-78766171.0920423</v>
      </c>
      <c r="AC62" s="50"/>
      <c r="AD62" s="6"/>
      <c r="AE62" s="6"/>
      <c r="AF62" s="6"/>
      <c r="AG62" s="6" t="n">
        <f aca="false">BF62/100*$AG$57</f>
        <v>5593117439.46153</v>
      </c>
      <c r="AH62" s="61" t="n">
        <f aca="false">(AG62-AG61)/AG61</f>
        <v>0.00132917523791518</v>
      </c>
      <c r="AI62" s="61"/>
      <c r="AJ62" s="61" t="n">
        <f aca="false">AB62/AG62</f>
        <v>-0.0140826957317788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0.00450586877765833</v>
      </c>
      <c r="AV62" s="5"/>
      <c r="AW62" s="65" t="n">
        <f aca="false">workers_and_wage_low!C50</f>
        <v>12283321</v>
      </c>
      <c r="AX62" s="5"/>
      <c r="AY62" s="61" t="n">
        <f aca="false">(AW62-AW61)/AW61</f>
        <v>-0.00187252694032722</v>
      </c>
      <c r="AZ62" s="66" t="n">
        <f aca="false">workers_and_wage_low!B50</f>
        <v>6165.46909303983</v>
      </c>
      <c r="BA62" s="61" t="n">
        <f aca="false">(AZ62-AZ61)/AZ61</f>
        <v>0.00320770869919817</v>
      </c>
      <c r="BB62" s="61"/>
      <c r="BC62" s="61"/>
      <c r="BD62" s="61"/>
      <c r="BE62" s="61"/>
      <c r="BF62" s="5" t="n">
        <f aca="false">BF61*(1+AY62)*(1+BA62)*(1-BE62)</f>
        <v>102.020703166232</v>
      </c>
      <c r="BG62" s="5"/>
      <c r="BH62" s="5"/>
      <c r="BI62" s="61" t="n">
        <f aca="false">T69/AG69</f>
        <v>0.0158638771218642</v>
      </c>
      <c r="BJ62" s="5"/>
      <c r="BK62" s="5"/>
      <c r="BL62" s="5"/>
      <c r="BM62" s="5"/>
      <c r="BN62" s="5"/>
      <c r="BO62" s="5"/>
      <c r="BP62" s="5"/>
    </row>
    <row r="63" customFormat="false" ht="13.25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2" t="n">
        <f aca="false">'Low pensions'!Q63</f>
        <v>130230555.149655</v>
      </c>
      <c r="E63" s="9"/>
      <c r="F63" s="67" t="n">
        <f aca="false">'Low pensions'!I63</f>
        <v>23670944.9668347</v>
      </c>
      <c r="G63" s="82" t="n">
        <f aca="false">'Low pensions'!K63</f>
        <v>1637669.62243697</v>
      </c>
      <c r="H63" s="82" t="n">
        <f aca="false">'Low pensions'!V63</f>
        <v>9009975.07199273</v>
      </c>
      <c r="I63" s="82" t="n">
        <f aca="false">'Low pensions'!M63</f>
        <v>50649.5759516589</v>
      </c>
      <c r="J63" s="82" t="n">
        <f aca="false">'Low pensions'!W63</f>
        <v>278659.022845137</v>
      </c>
      <c r="K63" s="9"/>
      <c r="L63" s="82" t="n">
        <f aca="false">'Low pensions'!N63</f>
        <v>4027693.85620703</v>
      </c>
      <c r="M63" s="67"/>
      <c r="N63" s="82" t="n">
        <f aca="false">'Low pensions'!L63</f>
        <v>1031043.67243335</v>
      </c>
      <c r="O63" s="9"/>
      <c r="P63" s="82" t="n">
        <f aca="false">'Low pensions'!X63</f>
        <v>26572220.6453735</v>
      </c>
      <c r="Q63" s="67"/>
      <c r="R63" s="82" t="n">
        <f aca="false">'Low SIPA income'!G58</f>
        <v>23122659.176072</v>
      </c>
      <c r="S63" s="67"/>
      <c r="T63" s="82" t="n">
        <f aca="false">'Low SIPA income'!J58</f>
        <v>88411491.4398906</v>
      </c>
      <c r="U63" s="9"/>
      <c r="V63" s="82" t="n">
        <f aca="false">'Low SIPA income'!F58</f>
        <v>101427.003132354</v>
      </c>
      <c r="W63" s="67"/>
      <c r="X63" s="82" t="n">
        <f aca="false">'Low SIPA income'!M58</f>
        <v>254755.389652054</v>
      </c>
      <c r="Y63" s="9"/>
      <c r="Z63" s="9" t="n">
        <f aca="false">R63+V63-N63-L63-F63</f>
        <v>-5505596.31627078</v>
      </c>
      <c r="AA63" s="9"/>
      <c r="AB63" s="9" t="n">
        <f aca="false">T63-P63-D63</f>
        <v>-68391284.3551384</v>
      </c>
      <c r="AC63" s="50"/>
      <c r="AD63" s="9"/>
      <c r="AE63" s="9"/>
      <c r="AF63" s="9"/>
      <c r="AG63" s="9" t="n">
        <f aca="false">BF63/100*$AG$57</f>
        <v>5590649792.48525</v>
      </c>
      <c r="AH63" s="40" t="n">
        <f aca="false">(AG63-AG62)/AG62</f>
        <v>-0.000441193485205592</v>
      </c>
      <c r="AI63" s="40"/>
      <c r="AJ63" s="40" t="n">
        <f aca="false">AB63/AG63</f>
        <v>-0.0122331548019816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workers_and_wage_low!C51</f>
        <v>12245186</v>
      </c>
      <c r="AX63" s="7"/>
      <c r="AY63" s="40" t="n">
        <f aca="false">(AW63-AW62)/AW62</f>
        <v>-0.00310461641440454</v>
      </c>
      <c r="AZ63" s="39" t="n">
        <f aca="false">workers_and_wage_low!B51</f>
        <v>6181.94148525075</v>
      </c>
      <c r="BA63" s="40" t="n">
        <f aca="false">(AZ63-AZ62)/AZ62</f>
        <v>0.0026717175874757</v>
      </c>
      <c r="BB63" s="40"/>
      <c r="BC63" s="40"/>
      <c r="BD63" s="40"/>
      <c r="BE63" s="40"/>
      <c r="BF63" s="7" t="n">
        <f aca="false">BF62*(1+AY63)*(1+BA63)*(1-BE63)</f>
        <v>101.975692296639</v>
      </c>
      <c r="BG63" s="7"/>
      <c r="BH63" s="7"/>
      <c r="BI63" s="40" t="n">
        <f aca="false">T70/AG70</f>
        <v>0.0137662449495127</v>
      </c>
      <c r="BJ63" s="7"/>
      <c r="BK63" s="7"/>
      <c r="BL63" s="7"/>
      <c r="BM63" s="7"/>
      <c r="BN63" s="7"/>
      <c r="BO63" s="7"/>
      <c r="BP63" s="7"/>
    </row>
    <row r="64" customFormat="false" ht="13.25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2" t="n">
        <f aca="false">'Low pensions'!Q64</f>
        <v>128247180.598092</v>
      </c>
      <c r="E64" s="9"/>
      <c r="F64" s="67" t="n">
        <f aca="false">'Low pensions'!I64</f>
        <v>23310443.1644373</v>
      </c>
      <c r="G64" s="82" t="n">
        <f aca="false">'Low pensions'!K64</f>
        <v>1679059.1541171</v>
      </c>
      <c r="H64" s="82" t="n">
        <f aca="false">'Low pensions'!V64</f>
        <v>9237688.0634107</v>
      </c>
      <c r="I64" s="82" t="n">
        <f aca="false">'Low pensions'!M64</f>
        <v>51929.6645603229</v>
      </c>
      <c r="J64" s="82" t="n">
        <f aca="false">'Low pensions'!W64</f>
        <v>285701.692682806</v>
      </c>
      <c r="K64" s="9"/>
      <c r="L64" s="82" t="n">
        <f aca="false">'Low pensions'!N64</f>
        <v>3842141.16009835</v>
      </c>
      <c r="M64" s="67"/>
      <c r="N64" s="82" t="n">
        <f aca="false">'Low pensions'!L64</f>
        <v>1017042.09679748</v>
      </c>
      <c r="O64" s="9"/>
      <c r="P64" s="82" t="n">
        <f aca="false">'Low pensions'!X64</f>
        <v>25532354.2851692</v>
      </c>
      <c r="Q64" s="67"/>
      <c r="R64" s="82" t="n">
        <f aca="false">'Low SIPA income'!G59</f>
        <v>20350597.7923043</v>
      </c>
      <c r="S64" s="67"/>
      <c r="T64" s="82" t="n">
        <f aca="false">'Low SIPA income'!J59</f>
        <v>77812274.4797823</v>
      </c>
      <c r="U64" s="9"/>
      <c r="V64" s="82" t="n">
        <f aca="false">'Low SIPA income'!F59</f>
        <v>102022.735779284</v>
      </c>
      <c r="W64" s="67"/>
      <c r="X64" s="82" t="n">
        <f aca="false">'Low SIPA income'!M59</f>
        <v>256251.698306655</v>
      </c>
      <c r="Y64" s="9"/>
      <c r="Z64" s="9" t="n">
        <f aca="false">R64+V64-N64-L64-F64</f>
        <v>-7717005.89324952</v>
      </c>
      <c r="AA64" s="9"/>
      <c r="AB64" s="9" t="n">
        <f aca="false">T64-P64-D64</f>
        <v>-75967260.4034794</v>
      </c>
      <c r="AC64" s="50"/>
      <c r="AD64" s="9"/>
      <c r="AE64" s="9"/>
      <c r="AF64" s="9"/>
      <c r="AG64" s="9" t="n">
        <f aca="false">BF64/100*$AG$57</f>
        <v>5645548817.75887</v>
      </c>
      <c r="AH64" s="40" t="n">
        <f aca="false">(AG64-AG63)/AG63</f>
        <v>0.00981979328188488</v>
      </c>
      <c r="AI64" s="40"/>
      <c r="AJ64" s="40" t="n">
        <f aca="false">AB64/AG64</f>
        <v>-0.0134561338243173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1" t="n">
        <f aca="false">workers_and_wage_low!C52</f>
        <v>12359705</v>
      </c>
      <c r="AX64" s="7"/>
      <c r="AY64" s="40" t="n">
        <f aca="false">(AW64-AW63)/AW63</f>
        <v>0.00935216500590518</v>
      </c>
      <c r="AZ64" s="39" t="n">
        <f aca="false">workers_and_wage_low!B52</f>
        <v>6184.80555067724</v>
      </c>
      <c r="BA64" s="40" t="n">
        <f aca="false">(AZ64-AZ63)/AZ63</f>
        <v>0.00046329546038756</v>
      </c>
      <c r="BB64" s="40"/>
      <c r="BC64" s="40"/>
      <c r="BD64" s="40"/>
      <c r="BE64" s="40"/>
      <c r="BF64" s="7" t="n">
        <f aca="false">BF63*(1+AY64)*(1+BA64)*(1-BE64)</f>
        <v>102.977072514769</v>
      </c>
      <c r="BG64" s="7"/>
      <c r="BH64" s="7"/>
      <c r="BI64" s="40" t="n">
        <f aca="false">T71/AG71</f>
        <v>0.0158904685645002</v>
      </c>
      <c r="BJ64" s="7"/>
      <c r="BK64" s="7"/>
      <c r="BL64" s="7"/>
      <c r="BM64" s="7"/>
      <c r="BN64" s="7"/>
      <c r="BO64" s="7"/>
      <c r="BP64" s="7"/>
    </row>
    <row r="65" customFormat="false" ht="13.25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2" t="n">
        <f aca="false">'Low pensions'!Q65</f>
        <v>131830912.59585</v>
      </c>
      <c r="E65" s="9"/>
      <c r="F65" s="67" t="n">
        <f aca="false">'Low pensions'!I65</f>
        <v>23961828.8764717</v>
      </c>
      <c r="G65" s="82" t="n">
        <f aca="false">'Low pensions'!K65</f>
        <v>1794378.05644165</v>
      </c>
      <c r="H65" s="82" t="n">
        <f aca="false">'Low pensions'!V65</f>
        <v>9872138.63942345</v>
      </c>
      <c r="I65" s="82" t="n">
        <f aca="false">'Low pensions'!M65</f>
        <v>55496.2285497414</v>
      </c>
      <c r="J65" s="82" t="n">
        <f aca="false">'Low pensions'!W65</f>
        <v>305323.875446085</v>
      </c>
      <c r="K65" s="9"/>
      <c r="L65" s="82" t="n">
        <f aca="false">'Low pensions'!N65</f>
        <v>4072580.06722138</v>
      </c>
      <c r="M65" s="67"/>
      <c r="N65" s="82" t="n">
        <f aca="false">'Low pensions'!L65</f>
        <v>1046658.44307682</v>
      </c>
      <c r="O65" s="9"/>
      <c r="P65" s="82" t="n">
        <f aca="false">'Low pensions'!X65</f>
        <v>26891043.2686852</v>
      </c>
      <c r="Q65" s="67"/>
      <c r="R65" s="82" t="n">
        <f aca="false">'Low SIPA income'!G60</f>
        <v>23537390.9418731</v>
      </c>
      <c r="S65" s="67"/>
      <c r="T65" s="82" t="n">
        <f aca="false">'Low SIPA income'!J60</f>
        <v>89997254.2919385</v>
      </c>
      <c r="U65" s="9"/>
      <c r="V65" s="82" t="n">
        <f aca="false">'Low SIPA income'!F60</f>
        <v>104585.216158445</v>
      </c>
      <c r="W65" s="67"/>
      <c r="X65" s="82" t="n">
        <f aca="false">'Low SIPA income'!M60</f>
        <v>262687.910235515</v>
      </c>
      <c r="Y65" s="9"/>
      <c r="Z65" s="9" t="n">
        <f aca="false">R65+V65-N65-L65-F65</f>
        <v>-5439091.22873833</v>
      </c>
      <c r="AA65" s="9"/>
      <c r="AB65" s="9" t="n">
        <f aca="false">T65-P65-D65</f>
        <v>-68724701.5725963</v>
      </c>
      <c r="AC65" s="50"/>
      <c r="AD65" s="9"/>
      <c r="AE65" s="9"/>
      <c r="AF65" s="9"/>
      <c r="AG65" s="9" t="n">
        <f aca="false">BF65/100*$AG$57</f>
        <v>5686849959.67423</v>
      </c>
      <c r="AH65" s="40" t="n">
        <f aca="false">(AG65-AG64)/AG64</f>
        <v>0.00731570007603883</v>
      </c>
      <c r="AI65" s="40" t="n">
        <f aca="false">(AG65-AG61)/AG61</f>
        <v>0.0181099970557004</v>
      </c>
      <c r="AJ65" s="40" t="n">
        <f aca="false">AB65/AG65</f>
        <v>-0.0120848452236171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1" t="n">
        <f aca="false">workers_and_wage_low!C53</f>
        <v>12460751</v>
      </c>
      <c r="AX65" s="7"/>
      <c r="AY65" s="40" t="n">
        <f aca="false">(AW65-AW64)/AW64</f>
        <v>0.00817543784418803</v>
      </c>
      <c r="AZ65" s="39" t="n">
        <f aca="false">workers_and_wage_low!B53</f>
        <v>6179.53135858629</v>
      </c>
      <c r="BA65" s="40" t="n">
        <f aca="false">(AZ65-AZ64)/AZ64</f>
        <v>-0.000852766032454985</v>
      </c>
      <c r="BB65" s="40"/>
      <c r="BC65" s="40"/>
      <c r="BD65" s="40"/>
      <c r="BE65" s="40"/>
      <c r="BF65" s="7" t="n">
        <f aca="false">BF64*(1+AY65)*(1+BA65)*(1-BE65)</f>
        <v>103.730421891996</v>
      </c>
      <c r="BG65" s="7"/>
      <c r="BH65" s="7"/>
      <c r="BI65" s="40" t="n">
        <f aca="false">T72/AG72</f>
        <v>0.0138025924521495</v>
      </c>
      <c r="BJ65" s="7"/>
      <c r="BK65" s="7"/>
      <c r="BL65" s="7"/>
      <c r="BM65" s="7"/>
      <c r="BN65" s="7"/>
      <c r="BO65" s="7"/>
      <c r="BP65" s="7"/>
    </row>
    <row r="66" customFormat="false" ht="13.25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1" t="n">
        <f aca="false">'Low pensions'!Q66</f>
        <v>129589261.460196</v>
      </c>
      <c r="E66" s="6"/>
      <c r="F66" s="8" t="n">
        <f aca="false">'Low pensions'!I66</f>
        <v>23554382.2476378</v>
      </c>
      <c r="G66" s="81" t="n">
        <f aca="false">'Low pensions'!K66</f>
        <v>1858524.27730711</v>
      </c>
      <c r="H66" s="81" t="n">
        <f aca="false">'Low pensions'!V66</f>
        <v>10225052.2204303</v>
      </c>
      <c r="I66" s="81" t="n">
        <f aca="false">'Low pensions'!M66</f>
        <v>57480.1322878487</v>
      </c>
      <c r="J66" s="81" t="n">
        <f aca="false">'Low pensions'!W66</f>
        <v>316238.728466917</v>
      </c>
      <c r="K66" s="6"/>
      <c r="L66" s="81" t="n">
        <f aca="false">'Low pensions'!N66</f>
        <v>4734933.5554024</v>
      </c>
      <c r="M66" s="8"/>
      <c r="N66" s="81" t="n">
        <f aca="false">'Low pensions'!L66</f>
        <v>1030602.70829964</v>
      </c>
      <c r="O66" s="6"/>
      <c r="P66" s="81" t="n">
        <f aca="false">'Low pensions'!X66</f>
        <v>30239664.7520161</v>
      </c>
      <c r="Q66" s="8"/>
      <c r="R66" s="81" t="n">
        <f aca="false">'Low SIPA income'!G61</f>
        <v>20539733.2465586</v>
      </c>
      <c r="S66" s="8"/>
      <c r="T66" s="81" t="n">
        <f aca="false">'Low SIPA income'!J61</f>
        <v>78535450.281815</v>
      </c>
      <c r="U66" s="6"/>
      <c r="V66" s="81" t="n">
        <f aca="false">'Low SIPA income'!F61</f>
        <v>109186.581192227</v>
      </c>
      <c r="W66" s="8"/>
      <c r="X66" s="81" t="n">
        <f aca="false">'Low SIPA income'!M61</f>
        <v>274245.212590024</v>
      </c>
      <c r="Y66" s="6"/>
      <c r="Z66" s="6" t="n">
        <f aca="false">R66+V66-N66-L66-F66</f>
        <v>-8670998.683589</v>
      </c>
      <c r="AA66" s="6"/>
      <c r="AB66" s="6" t="n">
        <f aca="false">T66-P66-D66</f>
        <v>-81293475.9303973</v>
      </c>
      <c r="AC66" s="50"/>
      <c r="AD66" s="6"/>
      <c r="AE66" s="6"/>
      <c r="AF66" s="6"/>
      <c r="AG66" s="6" t="n">
        <f aca="false">BF66/100*$AG$57</f>
        <v>5722650106.2373</v>
      </c>
      <c r="AH66" s="61" t="n">
        <f aca="false">(AG66-AG65)/AG65</f>
        <v>0.00629525076570194</v>
      </c>
      <c r="AI66" s="61"/>
      <c r="AJ66" s="61" t="n">
        <f aca="false">AB66/AG66</f>
        <v>-0.0142055646284914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0.00465959302365353</v>
      </c>
      <c r="AV66" s="5"/>
      <c r="AW66" s="65" t="n">
        <f aca="false">workers_and_wage_low!C54</f>
        <v>12518751</v>
      </c>
      <c r="AX66" s="5"/>
      <c r="AY66" s="61" t="n">
        <f aca="false">(AW66-AW65)/AW65</f>
        <v>0.00465461511910478</v>
      </c>
      <c r="AZ66" s="66" t="n">
        <f aca="false">workers_and_wage_low!B54</f>
        <v>6189.62274648576</v>
      </c>
      <c r="BA66" s="61" t="n">
        <f aca="false">(AZ66-AZ65)/AZ65</f>
        <v>0.00163303449952558</v>
      </c>
      <c r="BB66" s="61"/>
      <c r="BC66" s="61"/>
      <c r="BD66" s="61"/>
      <c r="BE66" s="61"/>
      <c r="BF66" s="5" t="n">
        <f aca="false">BF65*(1+AY66)*(1+BA66)*(1-BE66)</f>
        <v>104.383430909838</v>
      </c>
      <c r="BG66" s="5"/>
      <c r="BH66" s="5"/>
      <c r="BI66" s="61" t="n">
        <f aca="false">T73/AG73</f>
        <v>0.0159071547441074</v>
      </c>
      <c r="BJ66" s="5"/>
      <c r="BK66" s="5"/>
      <c r="BL66" s="5"/>
      <c r="BM66" s="5"/>
      <c r="BN66" s="5"/>
      <c r="BO66" s="5"/>
      <c r="BP66" s="5"/>
    </row>
    <row r="67" customFormat="false" ht="13.25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2" t="n">
        <f aca="false">'Low pensions'!Q67</f>
        <v>133755664.04939</v>
      </c>
      <c r="E67" s="9"/>
      <c r="F67" s="67" t="n">
        <f aca="false">'Low pensions'!I67</f>
        <v>24311675.2368687</v>
      </c>
      <c r="G67" s="82" t="n">
        <f aca="false">'Low pensions'!K67</f>
        <v>2019473.97147751</v>
      </c>
      <c r="H67" s="82" t="n">
        <f aca="false">'Low pensions'!V67</f>
        <v>11110549.9499187</v>
      </c>
      <c r="I67" s="82" t="n">
        <f aca="false">'Low pensions'!M67</f>
        <v>62457.9578807477</v>
      </c>
      <c r="J67" s="82" t="n">
        <f aca="false">'Low pensions'!W67</f>
        <v>343625.256183055</v>
      </c>
      <c r="K67" s="9"/>
      <c r="L67" s="82" t="n">
        <f aca="false">'Low pensions'!N67</f>
        <v>4119816.24963053</v>
      </c>
      <c r="M67" s="67"/>
      <c r="N67" s="82" t="n">
        <f aca="false">'Low pensions'!L67</f>
        <v>1064939.7206662</v>
      </c>
      <c r="O67" s="9"/>
      <c r="P67" s="82" t="n">
        <f aca="false">'Low pensions'!X67</f>
        <v>27236730.2392055</v>
      </c>
      <c r="Q67" s="67"/>
      <c r="R67" s="82" t="n">
        <f aca="false">'Low SIPA income'!G62</f>
        <v>23736084.3253238</v>
      </c>
      <c r="S67" s="67"/>
      <c r="T67" s="82" t="n">
        <f aca="false">'Low SIPA income'!J62</f>
        <v>90756975.6646555</v>
      </c>
      <c r="U67" s="9"/>
      <c r="V67" s="82" t="n">
        <f aca="false">'Low SIPA income'!F62</f>
        <v>106717.929836473</v>
      </c>
      <c r="W67" s="67"/>
      <c r="X67" s="82" t="n">
        <f aca="false">'Low SIPA income'!M62</f>
        <v>268044.672116305</v>
      </c>
      <c r="Y67" s="9"/>
      <c r="Z67" s="9" t="n">
        <f aca="false">R67+V67-N67-L67-F67</f>
        <v>-5653628.95200514</v>
      </c>
      <c r="AA67" s="9"/>
      <c r="AB67" s="9" t="n">
        <f aca="false">T67-P67-D67</f>
        <v>-70235418.6239399</v>
      </c>
      <c r="AC67" s="50"/>
      <c r="AD67" s="9"/>
      <c r="AE67" s="9"/>
      <c r="AF67" s="9"/>
      <c r="AG67" s="9" t="n">
        <f aca="false">BF67/100*$AG$57</f>
        <v>5736021710.56387</v>
      </c>
      <c r="AH67" s="40" t="n">
        <f aca="false">(AG67-AG66)/AG66</f>
        <v>0.00233661050008918</v>
      </c>
      <c r="AI67" s="40"/>
      <c r="AJ67" s="40" t="n">
        <f aca="false">AB67/AG67</f>
        <v>-0.0122446221733417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workers_and_wage_low!C55</f>
        <v>12523008</v>
      </c>
      <c r="AX67" s="7"/>
      <c r="AY67" s="40" t="n">
        <f aca="false">(AW67-AW66)/AW66</f>
        <v>0.000340049897949085</v>
      </c>
      <c r="AZ67" s="39" t="n">
        <f aca="false">workers_and_wage_low!B55</f>
        <v>6201.97650251003</v>
      </c>
      <c r="BA67" s="40" t="n">
        <f aca="false">(AZ67-AZ66)/AZ66</f>
        <v>0.00199588190270279</v>
      </c>
      <c r="BB67" s="40"/>
      <c r="BC67" s="40"/>
      <c r="BD67" s="40"/>
      <c r="BE67" s="40"/>
      <c r="BF67" s="7" t="n">
        <f aca="false">BF66*(1+AY67)*(1+BA67)*(1-BE67)</f>
        <v>104.627334330537</v>
      </c>
      <c r="BG67" s="7"/>
      <c r="BH67" s="7"/>
      <c r="BI67" s="40" t="n">
        <f aca="false">T74/AG74</f>
        <v>0.01381799700416</v>
      </c>
      <c r="BJ67" s="7"/>
      <c r="BK67" s="7"/>
      <c r="BL67" s="7"/>
      <c r="BM67" s="7"/>
      <c r="BN67" s="7"/>
      <c r="BO67" s="7"/>
      <c r="BP67" s="7"/>
    </row>
    <row r="68" customFormat="false" ht="13.25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2" t="n">
        <f aca="false">'Low pensions'!Q68</f>
        <v>132583528.493228</v>
      </c>
      <c r="E68" s="9"/>
      <c r="F68" s="67" t="n">
        <f aca="false">'Low pensions'!I68</f>
        <v>24098625.7247041</v>
      </c>
      <c r="G68" s="82" t="n">
        <f aca="false">'Low pensions'!K68</f>
        <v>2030519.99474931</v>
      </c>
      <c r="H68" s="82" t="n">
        <f aca="false">'Low pensions'!V68</f>
        <v>11171321.9108565</v>
      </c>
      <c r="I68" s="82" t="n">
        <f aca="false">'Low pensions'!M68</f>
        <v>62799.5874664735</v>
      </c>
      <c r="J68" s="82" t="n">
        <f aca="false">'Low pensions'!W68</f>
        <v>345504.801366694</v>
      </c>
      <c r="K68" s="9"/>
      <c r="L68" s="82" t="n">
        <f aca="false">'Low pensions'!N68</f>
        <v>4028262.83782322</v>
      </c>
      <c r="M68" s="67"/>
      <c r="N68" s="82" t="n">
        <f aca="false">'Low pensions'!L68</f>
        <v>1056896.04032492</v>
      </c>
      <c r="O68" s="9"/>
      <c r="P68" s="82" t="n">
        <f aca="false">'Low pensions'!X68</f>
        <v>26717405.1941424</v>
      </c>
      <c r="Q68" s="67"/>
      <c r="R68" s="82" t="n">
        <f aca="false">'Low SIPA income'!G63</f>
        <v>20828495.0109687</v>
      </c>
      <c r="S68" s="67"/>
      <c r="T68" s="82" t="n">
        <f aca="false">'Low SIPA income'!J63</f>
        <v>79639555.9155098</v>
      </c>
      <c r="U68" s="9"/>
      <c r="V68" s="82" t="n">
        <f aca="false">'Low SIPA income'!F63</f>
        <v>109804.60213318</v>
      </c>
      <c r="W68" s="67"/>
      <c r="X68" s="82" t="n">
        <f aca="false">'Low SIPA income'!M63</f>
        <v>275797.503013317</v>
      </c>
      <c r="Y68" s="9"/>
      <c r="Z68" s="9" t="n">
        <f aca="false">R68+V68-N68-L68-F68</f>
        <v>-8245484.98975034</v>
      </c>
      <c r="AA68" s="9"/>
      <c r="AB68" s="9" t="n">
        <f aca="false">T68-P68-D68</f>
        <v>-79661377.7718611</v>
      </c>
      <c r="AC68" s="50"/>
      <c r="AD68" s="9"/>
      <c r="AE68" s="9"/>
      <c r="AF68" s="9"/>
      <c r="AG68" s="9" t="n">
        <f aca="false">BF68/100*$AG$57</f>
        <v>5780115093.91858</v>
      </c>
      <c r="AH68" s="40" t="n">
        <f aca="false">(AG68-AG67)/AG67</f>
        <v>0.00768710189389696</v>
      </c>
      <c r="AI68" s="40"/>
      <c r="AJ68" s="40" t="n">
        <f aca="false">AB68/AG68</f>
        <v>-0.0137819708565449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1" t="n">
        <f aca="false">workers_and_wage_low!C56</f>
        <v>12585784</v>
      </c>
      <c r="AX68" s="7"/>
      <c r="AY68" s="40" t="n">
        <f aca="false">(AW68-AW67)/AW67</f>
        <v>0.00501285314199272</v>
      </c>
      <c r="AZ68" s="39" t="n">
        <f aca="false">workers_and_wage_low!B56</f>
        <v>6218.47940381057</v>
      </c>
      <c r="BA68" s="40" t="n">
        <f aca="false">(AZ68-AZ67)/AZ67</f>
        <v>0.00266091000084581</v>
      </c>
      <c r="BB68" s="40"/>
      <c r="BC68" s="40"/>
      <c r="BD68" s="40"/>
      <c r="BE68" s="40"/>
      <c r="BF68" s="7" t="n">
        <f aca="false">BF67*(1+AY68)*(1+BA68)*(1-BE68)</f>
        <v>105.431615310423</v>
      </c>
      <c r="BG68" s="7"/>
      <c r="BH68" s="7"/>
      <c r="BI68" s="40" t="n">
        <f aca="false">T75/AG75</f>
        <v>0.0159142986735736</v>
      </c>
      <c r="BJ68" s="7"/>
      <c r="BK68" s="7"/>
      <c r="BL68" s="7"/>
      <c r="BM68" s="7"/>
      <c r="BN68" s="7"/>
      <c r="BO68" s="7"/>
      <c r="BP68" s="7"/>
    </row>
    <row r="69" customFormat="false" ht="13.25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2" t="n">
        <f aca="false">'Low pensions'!Q69</f>
        <v>135892848.451344</v>
      </c>
      <c r="E69" s="9"/>
      <c r="F69" s="67" t="n">
        <f aca="false">'Low pensions'!I69</f>
        <v>24700133.8002566</v>
      </c>
      <c r="G69" s="82" t="n">
        <f aca="false">'Low pensions'!K69</f>
        <v>2208968.95242495</v>
      </c>
      <c r="H69" s="82" t="n">
        <f aca="false">'Low pensions'!V69</f>
        <v>12153095.4250333</v>
      </c>
      <c r="I69" s="82" t="n">
        <f aca="false">'Low pensions'!M69</f>
        <v>68318.6273945868</v>
      </c>
      <c r="J69" s="82" t="n">
        <f aca="false">'Low pensions'!W69</f>
        <v>375868.930671137</v>
      </c>
      <c r="K69" s="9"/>
      <c r="L69" s="82" t="n">
        <f aca="false">'Low pensions'!N69</f>
        <v>4092660.21309794</v>
      </c>
      <c r="M69" s="67"/>
      <c r="N69" s="82" t="n">
        <f aca="false">'Low pensions'!L69</f>
        <v>1084850.78380577</v>
      </c>
      <c r="O69" s="9"/>
      <c r="P69" s="82" t="n">
        <f aca="false">'Low pensions'!X69</f>
        <v>27205362.2312241</v>
      </c>
      <c r="Q69" s="67"/>
      <c r="R69" s="82" t="n">
        <f aca="false">'Low SIPA income'!G64</f>
        <v>24037042.1220642</v>
      </c>
      <c r="S69" s="67"/>
      <c r="T69" s="82" t="n">
        <f aca="false">'Low SIPA income'!J64</f>
        <v>91907713.8850162</v>
      </c>
      <c r="U69" s="9"/>
      <c r="V69" s="82" t="n">
        <f aca="false">'Low SIPA income'!F64</f>
        <v>107938.856315686</v>
      </c>
      <c r="W69" s="67"/>
      <c r="X69" s="82" t="n">
        <f aca="false">'Low SIPA income'!M64</f>
        <v>271111.287429216</v>
      </c>
      <c r="Y69" s="9"/>
      <c r="Z69" s="9" t="n">
        <f aca="false">R69+V69-N69-L69-F69</f>
        <v>-5732663.81878043</v>
      </c>
      <c r="AA69" s="9"/>
      <c r="AB69" s="9" t="n">
        <f aca="false">T69-P69-D69</f>
        <v>-71190496.7975523</v>
      </c>
      <c r="AC69" s="50"/>
      <c r="AD69" s="9"/>
      <c r="AE69" s="9"/>
      <c r="AF69" s="9"/>
      <c r="AG69" s="9" t="n">
        <f aca="false">BF69/100*$AG$57</f>
        <v>5793521544.51232</v>
      </c>
      <c r="AH69" s="40" t="n">
        <f aca="false">(AG69-AG68)/AG68</f>
        <v>0.00231940893492605</v>
      </c>
      <c r="AI69" s="40" t="n">
        <f aca="false">(AG69-AG65)/AG65</f>
        <v>0.0187575873452792</v>
      </c>
      <c r="AJ69" s="40" t="n">
        <f aca="false">AB69/AG69</f>
        <v>-0.0122879489185614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1" t="n">
        <f aca="false">workers_and_wage_low!C57</f>
        <v>12597928</v>
      </c>
      <c r="AX69" s="7"/>
      <c r="AY69" s="40" t="n">
        <f aca="false">(AW69-AW68)/AW68</f>
        <v>0.000964898174003304</v>
      </c>
      <c r="AZ69" s="39" t="n">
        <f aca="false">workers_and_wage_low!B57</f>
        <v>6226.89428157941</v>
      </c>
      <c r="BA69" s="40" t="n">
        <f aca="false">(AZ69-AZ68)/AZ68</f>
        <v>0.00135320505583546</v>
      </c>
      <c r="BB69" s="40"/>
      <c r="BC69" s="40"/>
      <c r="BD69" s="40"/>
      <c r="BE69" s="40"/>
      <c r="BF69" s="7" t="n">
        <f aca="false">BF68*(1+AY69)*(1+BA69)*(1-BE69)</f>
        <v>105.676154340998</v>
      </c>
      <c r="BG69" s="7"/>
      <c r="BH69" s="7"/>
      <c r="BI69" s="40" t="n">
        <f aca="false">T76/AG76</f>
        <v>0.0138182618371675</v>
      </c>
      <c r="BJ69" s="7"/>
      <c r="BK69" s="7"/>
      <c r="BL69" s="7"/>
      <c r="BM69" s="7"/>
      <c r="BN69" s="7"/>
      <c r="BO69" s="7"/>
      <c r="BP69" s="7"/>
    </row>
    <row r="70" customFormat="false" ht="13.25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1" t="n">
        <f aca="false">'Low pensions'!Q70</f>
        <v>134372787.640444</v>
      </c>
      <c r="E70" s="6"/>
      <c r="F70" s="8" t="n">
        <f aca="false">'Low pensions'!I70</f>
        <v>24423844.7545737</v>
      </c>
      <c r="G70" s="81" t="n">
        <f aca="false">'Low pensions'!K70</f>
        <v>2244383.85047899</v>
      </c>
      <c r="H70" s="81" t="n">
        <f aca="false">'Low pensions'!V70</f>
        <v>12347937.7450424</v>
      </c>
      <c r="I70" s="81" t="n">
        <f aca="false">'Low pensions'!M70</f>
        <v>69413.9335199692</v>
      </c>
      <c r="J70" s="81" t="n">
        <f aca="false">'Low pensions'!W70</f>
        <v>381894.981805438</v>
      </c>
      <c r="K70" s="6"/>
      <c r="L70" s="81" t="n">
        <f aca="false">'Low pensions'!N70</f>
        <v>4854139.79466829</v>
      </c>
      <c r="M70" s="8"/>
      <c r="N70" s="81" t="n">
        <f aca="false">'Low pensions'!L70</f>
        <v>1073539.66817236</v>
      </c>
      <c r="O70" s="6"/>
      <c r="P70" s="81" t="n">
        <f aca="false">'Low pensions'!X70</f>
        <v>31094452.9790178</v>
      </c>
      <c r="Q70" s="8"/>
      <c r="R70" s="81" t="n">
        <f aca="false">'Low SIPA income'!G65</f>
        <v>20911812.3681163</v>
      </c>
      <c r="S70" s="8"/>
      <c r="T70" s="81" t="n">
        <f aca="false">'Low SIPA income'!J65</f>
        <v>79958127.0518207</v>
      </c>
      <c r="U70" s="6"/>
      <c r="V70" s="81" t="n">
        <f aca="false">'Low SIPA income'!F65</f>
        <v>106080.220565826</v>
      </c>
      <c r="W70" s="8"/>
      <c r="X70" s="81" t="n">
        <f aca="false">'Low SIPA income'!M65</f>
        <v>266442.930285123</v>
      </c>
      <c r="Y70" s="6"/>
      <c r="Z70" s="6" t="n">
        <f aca="false">R70+V70-N70-L70-F70</f>
        <v>-9333631.62873219</v>
      </c>
      <c r="AA70" s="6"/>
      <c r="AB70" s="6" t="n">
        <f aca="false">T70-P70-D70</f>
        <v>-85509113.5676415</v>
      </c>
      <c r="AC70" s="50"/>
      <c r="AD70" s="6"/>
      <c r="AE70" s="6"/>
      <c r="AF70" s="6"/>
      <c r="AG70" s="6" t="n">
        <f aca="false">BF70/100*$AG$57</f>
        <v>5808274322.08745</v>
      </c>
      <c r="AH70" s="61" t="n">
        <f aca="false">(AG70-AG69)/AG69</f>
        <v>0.00254642663564586</v>
      </c>
      <c r="AI70" s="61"/>
      <c r="AJ70" s="61" t="n">
        <f aca="false">AB70/AG70</f>
        <v>-0.0147219481770121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0.00225446606222232</v>
      </c>
      <c r="AV70" s="5"/>
      <c r="AW70" s="65" t="n">
        <f aca="false">workers_and_wage_low!C58</f>
        <v>12662998</v>
      </c>
      <c r="AX70" s="5"/>
      <c r="AY70" s="61" t="n">
        <f aca="false">(AW70-AW69)/AW69</f>
        <v>0.00516513509205641</v>
      </c>
      <c r="AZ70" s="66" t="n">
        <f aca="false">workers_and_wage_low!B58</f>
        <v>6210.67165293556</v>
      </c>
      <c r="BA70" s="61" t="n">
        <f aca="false">(AZ70-AZ69)/AZ69</f>
        <v>-0.00260525197799549</v>
      </c>
      <c r="BB70" s="61"/>
      <c r="BC70" s="61"/>
      <c r="BD70" s="61"/>
      <c r="BE70" s="61"/>
      <c r="BF70" s="5" t="n">
        <f aca="false">BF69*(1+AY70)*(1+BA70)*(1-BE70)</f>
        <v>105.945250915164</v>
      </c>
      <c r="BG70" s="5"/>
      <c r="BH70" s="5"/>
      <c r="BI70" s="61" t="n">
        <f aca="false">T77/AG77</f>
        <v>0.0158124371056709</v>
      </c>
      <c r="BJ70" s="5"/>
      <c r="BK70" s="5"/>
      <c r="BL70" s="5"/>
      <c r="BM70" s="5"/>
      <c r="BN70" s="5"/>
      <c r="BO70" s="5"/>
      <c r="BP70" s="5"/>
    </row>
    <row r="71" customFormat="false" ht="13.25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2" t="n">
        <f aca="false">'Low pensions'!Q71</f>
        <v>136878331.18651</v>
      </c>
      <c r="E71" s="9"/>
      <c r="F71" s="67" t="n">
        <f aca="false">'Low pensions'!I71</f>
        <v>24879256.9527539</v>
      </c>
      <c r="G71" s="82" t="n">
        <f aca="false">'Low pensions'!K71</f>
        <v>2330208.1186685</v>
      </c>
      <c r="H71" s="82" t="n">
        <f aca="false">'Low pensions'!V71</f>
        <v>12820117.5463682</v>
      </c>
      <c r="I71" s="82" t="n">
        <f aca="false">'Low pensions'!M71</f>
        <v>72068.2923299545</v>
      </c>
      <c r="J71" s="82" t="n">
        <f aca="false">'Low pensions'!W71</f>
        <v>396498.480815515</v>
      </c>
      <c r="K71" s="9"/>
      <c r="L71" s="82" t="n">
        <f aca="false">'Low pensions'!N71</f>
        <v>4111876.23842891</v>
      </c>
      <c r="M71" s="67"/>
      <c r="N71" s="82" t="n">
        <f aca="false">'Low pensions'!L71</f>
        <v>1094792.59241257</v>
      </c>
      <c r="O71" s="9"/>
      <c r="P71" s="82" t="n">
        <f aca="false">'Low pensions'!X71</f>
        <v>27359771.1756624</v>
      </c>
      <c r="Q71" s="67"/>
      <c r="R71" s="82" t="n">
        <f aca="false">'Low SIPA income'!G66</f>
        <v>24086866.8760809</v>
      </c>
      <c r="S71" s="67"/>
      <c r="T71" s="82" t="n">
        <f aca="false">'Low SIPA income'!J66</f>
        <v>92098223.1503951</v>
      </c>
      <c r="U71" s="9"/>
      <c r="V71" s="82" t="n">
        <f aca="false">'Low SIPA income'!F66</f>
        <v>107539.260504212</v>
      </c>
      <c r="W71" s="67"/>
      <c r="X71" s="82" t="n">
        <f aca="false">'Low SIPA income'!M66</f>
        <v>270107.617957463</v>
      </c>
      <c r="Y71" s="9"/>
      <c r="Z71" s="9" t="n">
        <f aca="false">R71+V71-N71-L71-F71</f>
        <v>-5891519.64701027</v>
      </c>
      <c r="AA71" s="9"/>
      <c r="AB71" s="9" t="n">
        <f aca="false">T71-P71-D71</f>
        <v>-72139879.2117776</v>
      </c>
      <c r="AC71" s="50"/>
      <c r="AD71" s="9"/>
      <c r="AE71" s="9"/>
      <c r="AF71" s="9"/>
      <c r="AG71" s="9" t="n">
        <f aca="false">BF71/100*$AG$57</f>
        <v>5795815446.00551</v>
      </c>
      <c r="AH71" s="40" t="n">
        <f aca="false">(AG71-AG70)/AG70</f>
        <v>-0.00214502197917181</v>
      </c>
      <c r="AI71" s="40"/>
      <c r="AJ71" s="40" t="n">
        <f aca="false">AB71/AG71</f>
        <v>-0.012446890326968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workers_and_wage_low!C59</f>
        <v>12640857</v>
      </c>
      <c r="AX71" s="7"/>
      <c r="AY71" s="40" t="n">
        <f aca="false">(AW71-AW70)/AW70</f>
        <v>-0.00174848009926243</v>
      </c>
      <c r="AZ71" s="39" t="n">
        <f aca="false">workers_and_wage_low!B59</f>
        <v>6208.20454783864</v>
      </c>
      <c r="BA71" s="40" t="n">
        <f aca="false">(AZ71-AZ70)/AZ70</f>
        <v>-0.000397236439919477</v>
      </c>
      <c r="BB71" s="40"/>
      <c r="BC71" s="40"/>
      <c r="BD71" s="40"/>
      <c r="BE71" s="40"/>
      <c r="BF71" s="7" t="n">
        <f aca="false">BF70*(1+AY71)*(1+BA71)*(1-BE71)</f>
        <v>105.717996023362</v>
      </c>
      <c r="BG71" s="7"/>
      <c r="BH71" s="7"/>
      <c r="BI71" s="40" t="n">
        <f aca="false">T78/AG78</f>
        <v>0.0138343685228507</v>
      </c>
      <c r="BJ71" s="7"/>
      <c r="BK71" s="7"/>
      <c r="BL71" s="7"/>
      <c r="BM71" s="7"/>
      <c r="BN71" s="7"/>
      <c r="BO71" s="7"/>
      <c r="BP71" s="7"/>
    </row>
    <row r="72" customFormat="false" ht="13.25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2" t="n">
        <f aca="false">'Low pensions'!Q72</f>
        <v>135366838.071989</v>
      </c>
      <c r="E72" s="9"/>
      <c r="F72" s="67" t="n">
        <f aca="false">'Low pensions'!I72</f>
        <v>24604525.1873056</v>
      </c>
      <c r="G72" s="82" t="n">
        <f aca="false">'Low pensions'!K72</f>
        <v>2377079.24317777</v>
      </c>
      <c r="H72" s="82" t="n">
        <f aca="false">'Low pensions'!V72</f>
        <v>13077988.6442007</v>
      </c>
      <c r="I72" s="82" t="n">
        <f aca="false">'Low pensions'!M72</f>
        <v>73517.9147374569</v>
      </c>
      <c r="J72" s="82" t="n">
        <f aca="false">'Low pensions'!W72</f>
        <v>404473.875593836</v>
      </c>
      <c r="K72" s="9"/>
      <c r="L72" s="82" t="n">
        <f aca="false">'Low pensions'!N72</f>
        <v>3988569.14290535</v>
      </c>
      <c r="M72" s="67"/>
      <c r="N72" s="82" t="n">
        <f aca="false">'Low pensions'!L72</f>
        <v>1083873.03870181</v>
      </c>
      <c r="O72" s="9"/>
      <c r="P72" s="82" t="n">
        <f aca="false">'Low pensions'!X72</f>
        <v>26659853.9080861</v>
      </c>
      <c r="Q72" s="67"/>
      <c r="R72" s="82" t="n">
        <f aca="false">'Low SIPA income'!G67</f>
        <v>20950067.3359569</v>
      </c>
      <c r="S72" s="67"/>
      <c r="T72" s="82" t="n">
        <f aca="false">'Low SIPA income'!J67</f>
        <v>80104398.2369825</v>
      </c>
      <c r="U72" s="9"/>
      <c r="V72" s="82" t="n">
        <f aca="false">'Low SIPA income'!F67</f>
        <v>107160.368283695</v>
      </c>
      <c r="W72" s="67"/>
      <c r="X72" s="82" t="n">
        <f aca="false">'Low SIPA income'!M67</f>
        <v>269155.949937183</v>
      </c>
      <c r="Y72" s="9"/>
      <c r="Z72" s="9" t="n">
        <f aca="false">R72+V72-N72-L72-F72</f>
        <v>-8619739.66467212</v>
      </c>
      <c r="AA72" s="9"/>
      <c r="AB72" s="9" t="n">
        <f aca="false">T72-P72-D72</f>
        <v>-81922293.7430928</v>
      </c>
      <c r="AC72" s="50"/>
      <c r="AD72" s="9"/>
      <c r="AE72" s="9"/>
      <c r="AF72" s="9"/>
      <c r="AG72" s="9" t="n">
        <f aca="false">BF72/100*$AG$57</f>
        <v>5803576285.73663</v>
      </c>
      <c r="AH72" s="40" t="n">
        <f aca="false">(AG72-AG71)/AG71</f>
        <v>0.00133904190073355</v>
      </c>
      <c r="AI72" s="40"/>
      <c r="AJ72" s="40" t="n">
        <f aca="false">AB72/AG72</f>
        <v>-0.0141158295695074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1" t="n">
        <f aca="false">workers_and_wage_low!C60</f>
        <v>12631246</v>
      </c>
      <c r="AX72" s="7"/>
      <c r="AY72" s="40" t="n">
        <f aca="false">(AW72-AW71)/AW71</f>
        <v>-0.000760312374390439</v>
      </c>
      <c r="AZ72" s="39" t="n">
        <f aca="false">workers_and_wage_low!B60</f>
        <v>6221.24768545592</v>
      </c>
      <c r="BA72" s="40" t="n">
        <f aca="false">(AZ72-AZ71)/AZ71</f>
        <v>0.00210095165466525</v>
      </c>
      <c r="BB72" s="40"/>
      <c r="BC72" s="40"/>
      <c r="BD72" s="40"/>
      <c r="BE72" s="40"/>
      <c r="BF72" s="7" t="n">
        <f aca="false">BF71*(1+AY72)*(1+BA72)*(1-BE72)</f>
        <v>105.859556849699</v>
      </c>
      <c r="BG72" s="7"/>
      <c r="BH72" s="7"/>
      <c r="BI72" s="40" t="n">
        <f aca="false">T79/AG79</f>
        <v>0.0159544561331687</v>
      </c>
      <c r="BJ72" s="7"/>
      <c r="BK72" s="7"/>
      <c r="BL72" s="7"/>
      <c r="BM72" s="7"/>
      <c r="BN72" s="7"/>
      <c r="BO72" s="7"/>
      <c r="BP72" s="7"/>
    </row>
    <row r="73" customFormat="false" ht="13.25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2" t="n">
        <f aca="false">'Low pensions'!Q73</f>
        <v>136913467.835928</v>
      </c>
      <c r="E73" s="9"/>
      <c r="F73" s="67" t="n">
        <f aca="false">'Low pensions'!I73</f>
        <v>24885643.4547061</v>
      </c>
      <c r="G73" s="82" t="n">
        <f aca="false">'Low pensions'!K73</f>
        <v>2458023.96697</v>
      </c>
      <c r="H73" s="82" t="n">
        <f aca="false">'Low pensions'!V73</f>
        <v>13523322.6319509</v>
      </c>
      <c r="I73" s="82" t="n">
        <f aca="false">'Low pensions'!M73</f>
        <v>76021.3598031961</v>
      </c>
      <c r="J73" s="82" t="n">
        <f aca="false">'Low pensions'!W73</f>
        <v>418247.091709824</v>
      </c>
      <c r="K73" s="9"/>
      <c r="L73" s="82" t="n">
        <f aca="false">'Low pensions'!N73</f>
        <v>4020747.68764291</v>
      </c>
      <c r="M73" s="67"/>
      <c r="N73" s="82" t="n">
        <f aca="false">'Low pensions'!L73</f>
        <v>1097599.78783178</v>
      </c>
      <c r="O73" s="9"/>
      <c r="P73" s="82" t="n">
        <f aca="false">'Low pensions'!X73</f>
        <v>26902349.053367</v>
      </c>
      <c r="Q73" s="67"/>
      <c r="R73" s="82" t="n">
        <f aca="false">'Low SIPA income'!G68</f>
        <v>24320156.305227</v>
      </c>
      <c r="S73" s="67"/>
      <c r="T73" s="82" t="n">
        <f aca="false">'Low SIPA income'!J68</f>
        <v>92990225.5023267</v>
      </c>
      <c r="U73" s="9"/>
      <c r="V73" s="82" t="n">
        <f aca="false">'Low SIPA income'!F68</f>
        <v>109231.470745106</v>
      </c>
      <c r="W73" s="67"/>
      <c r="X73" s="82" t="n">
        <f aca="false">'Low SIPA income'!M68</f>
        <v>274357.962204838</v>
      </c>
      <c r="Y73" s="9"/>
      <c r="Z73" s="9" t="n">
        <f aca="false">R73+V73-N73-L73-F73</f>
        <v>-5574603.15420864</v>
      </c>
      <c r="AA73" s="9"/>
      <c r="AB73" s="9" t="n">
        <f aca="false">T73-P73-D73</f>
        <v>-70825591.3869687</v>
      </c>
      <c r="AC73" s="50"/>
      <c r="AD73" s="9"/>
      <c r="AE73" s="9"/>
      <c r="AF73" s="9"/>
      <c r="AG73" s="9" t="n">
        <f aca="false">BF73/100*$AG$57</f>
        <v>5845811334.47348</v>
      </c>
      <c r="AH73" s="40" t="n">
        <f aca="false">(AG73-AG72)/AG72</f>
        <v>0.00727741769168169</v>
      </c>
      <c r="AI73" s="40" t="n">
        <f aca="false">(AG73-AG69)/AG69</f>
        <v>0.00902556235605804</v>
      </c>
      <c r="AJ73" s="40" t="n">
        <f aca="false">AB73/AG73</f>
        <v>-0.0121156136136829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1" t="n">
        <f aca="false">workers_and_wage_low!C61</f>
        <v>12680123</v>
      </c>
      <c r="AX73" s="7"/>
      <c r="AY73" s="40" t="n">
        <f aca="false">(AW73-AW72)/AW72</f>
        <v>0.00386953116105885</v>
      </c>
      <c r="AZ73" s="39" t="n">
        <f aca="false">workers_and_wage_low!B61</f>
        <v>6242.36726876114</v>
      </c>
      <c r="BA73" s="40" t="n">
        <f aca="false">(AZ73-AZ72)/AZ72</f>
        <v>0.0033947504380187</v>
      </c>
      <c r="BB73" s="40"/>
      <c r="BC73" s="40"/>
      <c r="BD73" s="40"/>
      <c r="BE73" s="40"/>
      <c r="BF73" s="7" t="n">
        <f aca="false">BF72*(1+AY73)*(1+BA73)*(1-BE73)</f>
        <v>106.629941061551</v>
      </c>
      <c r="BG73" s="7"/>
      <c r="BH73" s="7"/>
      <c r="BI73" s="40" t="n">
        <f aca="false">T80/AG80</f>
        <v>0.0139086845344009</v>
      </c>
      <c r="BJ73" s="7"/>
      <c r="BK73" s="7"/>
      <c r="BL73" s="7"/>
      <c r="BM73" s="7"/>
      <c r="BN73" s="7"/>
      <c r="BO73" s="7"/>
      <c r="BP73" s="7"/>
    </row>
    <row r="74" customFormat="false" ht="13.25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1" t="n">
        <f aca="false">'Low pensions'!Q74</f>
        <v>135093081.776606</v>
      </c>
      <c r="E74" s="6"/>
      <c r="F74" s="8" t="n">
        <f aca="false">'Low pensions'!I74</f>
        <v>24554766.7401047</v>
      </c>
      <c r="G74" s="81" t="n">
        <f aca="false">'Low pensions'!K74</f>
        <v>2476539.59154546</v>
      </c>
      <c r="H74" s="81" t="n">
        <f aca="false">'Low pensions'!V74</f>
        <v>13625190.1353727</v>
      </c>
      <c r="I74" s="81" t="n">
        <f aca="false">'Low pensions'!M74</f>
        <v>76594.0079859411</v>
      </c>
      <c r="J74" s="81" t="n">
        <f aca="false">'Low pensions'!W74</f>
        <v>421397.633052758</v>
      </c>
      <c r="K74" s="6"/>
      <c r="L74" s="81" t="n">
        <f aca="false">'Low pensions'!N74</f>
        <v>4855580.15708607</v>
      </c>
      <c r="M74" s="8"/>
      <c r="N74" s="81" t="n">
        <f aca="false">'Low pensions'!L74</f>
        <v>1084089.50429252</v>
      </c>
      <c r="O74" s="6"/>
      <c r="P74" s="81" t="n">
        <f aca="false">'Low pensions'!X74</f>
        <v>31159969.1120792</v>
      </c>
      <c r="Q74" s="8"/>
      <c r="R74" s="81" t="n">
        <f aca="false">'Low SIPA income'!G69</f>
        <v>21192218.067979</v>
      </c>
      <c r="S74" s="8"/>
      <c r="T74" s="81" t="n">
        <f aca="false">'Low SIPA income'!J69</f>
        <v>81030282.5484843</v>
      </c>
      <c r="U74" s="6"/>
      <c r="V74" s="81" t="n">
        <f aca="false">'Low SIPA income'!F69</f>
        <v>110463.589258706</v>
      </c>
      <c r="W74" s="8"/>
      <c r="X74" s="81" t="n">
        <f aca="false">'Low SIPA income'!M69</f>
        <v>277452.688681378</v>
      </c>
      <c r="Y74" s="6"/>
      <c r="Z74" s="6" t="n">
        <f aca="false">R74+V74-N74-L74-F74</f>
        <v>-9191754.74424567</v>
      </c>
      <c r="AA74" s="6"/>
      <c r="AB74" s="6" t="n">
        <f aca="false">T74-P74-D74</f>
        <v>-85222768.3402005</v>
      </c>
      <c r="AC74" s="50"/>
      <c r="AD74" s="6"/>
      <c r="AE74" s="6"/>
      <c r="AF74" s="6"/>
      <c r="AG74" s="6" t="n">
        <f aca="false">BF74/100*$AG$57</f>
        <v>5864112036.21549</v>
      </c>
      <c r="AH74" s="61" t="n">
        <f aca="false">(AG74-AG73)/AG73</f>
        <v>0.00313056660485954</v>
      </c>
      <c r="AI74" s="61"/>
      <c r="AJ74" s="61" t="n">
        <f aca="false">AB74/AG74</f>
        <v>-0.0145329365833878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0.00490173766647767</v>
      </c>
      <c r="AV74" s="5"/>
      <c r="AW74" s="65" t="n">
        <f aca="false">workers_and_wage_low!C62</f>
        <v>12726951</v>
      </c>
      <c r="AX74" s="5"/>
      <c r="AY74" s="61" t="n">
        <f aca="false">(AW74-AW73)/AW73</f>
        <v>0.00369302411340963</v>
      </c>
      <c r="AZ74" s="66" t="n">
        <f aca="false">workers_and_wage_low!B62</f>
        <v>6238.86912116313</v>
      </c>
      <c r="BA74" s="61" t="n">
        <f aca="false">(AZ74-AZ73)/AZ73</f>
        <v>-0.000560387982218889</v>
      </c>
      <c r="BB74" s="61"/>
      <c r="BC74" s="61"/>
      <c r="BD74" s="61"/>
      <c r="BE74" s="61"/>
      <c r="BF74" s="5" t="n">
        <f aca="false">BF73*(1+AY74)*(1+BA74)*(1-BE74)</f>
        <v>106.963753194116</v>
      </c>
      <c r="BG74" s="5"/>
      <c r="BH74" s="5"/>
      <c r="BI74" s="61" t="n">
        <f aca="false">T81/AG81</f>
        <v>0.0160141489461944</v>
      </c>
      <c r="BJ74" s="5"/>
      <c r="BK74" s="5"/>
      <c r="BL74" s="5"/>
      <c r="BM74" s="5"/>
      <c r="BN74" s="5"/>
      <c r="BO74" s="5"/>
      <c r="BP74" s="5"/>
    </row>
    <row r="75" customFormat="false" ht="13.25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2" t="n">
        <f aca="false">'Low pensions'!Q75</f>
        <v>137076763.193802</v>
      </c>
      <c r="E75" s="9"/>
      <c r="F75" s="67" t="n">
        <f aca="false">'Low pensions'!I75</f>
        <v>24915324.3189635</v>
      </c>
      <c r="G75" s="82" t="n">
        <f aca="false">'Low pensions'!K75</f>
        <v>2590415.67912565</v>
      </c>
      <c r="H75" s="82" t="n">
        <f aca="false">'Low pensions'!V75</f>
        <v>14251702.7703612</v>
      </c>
      <c r="I75" s="82" t="n">
        <f aca="false">'Low pensions'!M75</f>
        <v>80115.9488389385</v>
      </c>
      <c r="J75" s="82" t="n">
        <f aca="false">'Low pensions'!W75</f>
        <v>440774.312485401</v>
      </c>
      <c r="K75" s="9"/>
      <c r="L75" s="82" t="n">
        <f aca="false">'Low pensions'!N75</f>
        <v>4092684.23677101</v>
      </c>
      <c r="M75" s="67"/>
      <c r="N75" s="82" t="n">
        <f aca="false">'Low pensions'!L75</f>
        <v>1101200.50919991</v>
      </c>
      <c r="O75" s="9"/>
      <c r="P75" s="82" t="n">
        <f aca="false">'Low pensions'!X75</f>
        <v>27295438.2553475</v>
      </c>
      <c r="Q75" s="67"/>
      <c r="R75" s="82" t="n">
        <f aca="false">'Low SIPA income'!G70</f>
        <v>24528042.7027248</v>
      </c>
      <c r="S75" s="67"/>
      <c r="T75" s="82" t="n">
        <f aca="false">'Low SIPA income'!J70</f>
        <v>93785097.161027</v>
      </c>
      <c r="U75" s="9"/>
      <c r="V75" s="82" t="n">
        <f aca="false">'Low SIPA income'!F70</f>
        <v>112619.960730964</v>
      </c>
      <c r="W75" s="67"/>
      <c r="X75" s="82" t="n">
        <f aca="false">'Low SIPA income'!M70</f>
        <v>282868.872120542</v>
      </c>
      <c r="Y75" s="9"/>
      <c r="Z75" s="9" t="n">
        <f aca="false">R75+V75-N75-L75-F75</f>
        <v>-5468546.40147862</v>
      </c>
      <c r="AA75" s="9"/>
      <c r="AB75" s="9" t="n">
        <f aca="false">T75-P75-D75</f>
        <v>-70587104.2881224</v>
      </c>
      <c r="AC75" s="50"/>
      <c r="AD75" s="9"/>
      <c r="AE75" s="9"/>
      <c r="AF75" s="9"/>
      <c r="AG75" s="9" t="n">
        <f aca="false">BF75/100*$AG$57</f>
        <v>5893134160.96439</v>
      </c>
      <c r="AH75" s="40" t="n">
        <f aca="false">(AG75-AG74)/AG74</f>
        <v>0.0049491081632936</v>
      </c>
      <c r="AI75" s="40"/>
      <c r="AJ75" s="40" t="n">
        <f aca="false">AB75/AG75</f>
        <v>-0.0119778546288128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workers_and_wage_low!C63</f>
        <v>12750529</v>
      </c>
      <c r="AX75" s="7"/>
      <c r="AY75" s="40" t="n">
        <f aca="false">(AW75-AW74)/AW74</f>
        <v>0.00185260397403903</v>
      </c>
      <c r="AZ75" s="39" t="n">
        <f aca="false">workers_and_wage_low!B63</f>
        <v>6258.15208184344</v>
      </c>
      <c r="BA75" s="40" t="n">
        <f aca="false">(AZ75-AZ74)/AZ74</f>
        <v>0.00309077820127633</v>
      </c>
      <c r="BB75" s="40"/>
      <c r="BC75" s="40"/>
      <c r="BD75" s="40"/>
      <c r="BE75" s="40"/>
      <c r="BF75" s="7" t="n">
        <f aca="false">BF74*(1+AY75)*(1+BA75)*(1-BE75)</f>
        <v>107.493128378226</v>
      </c>
      <c r="BG75" s="7"/>
      <c r="BH75" s="7"/>
      <c r="BI75" s="40" t="n">
        <f aca="false">T82/AG82</f>
        <v>0.0139390396397353</v>
      </c>
      <c r="BJ75" s="7"/>
      <c r="BK75" s="7"/>
      <c r="BL75" s="7"/>
      <c r="BM75" s="7"/>
      <c r="BN75" s="7"/>
      <c r="BO75" s="7"/>
      <c r="BP75" s="7"/>
    </row>
    <row r="76" customFormat="false" ht="13.25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2" t="n">
        <f aca="false">'Low pensions'!Q76</f>
        <v>135713672.127785</v>
      </c>
      <c r="E76" s="9"/>
      <c r="F76" s="67" t="n">
        <f aca="false">'Low pensions'!I76</f>
        <v>24667566.3824992</v>
      </c>
      <c r="G76" s="82" t="n">
        <f aca="false">'Low pensions'!K76</f>
        <v>2606238.28784255</v>
      </c>
      <c r="H76" s="82" t="n">
        <f aca="false">'Low pensions'!V76</f>
        <v>14338754.0950972</v>
      </c>
      <c r="I76" s="82" t="n">
        <f aca="false">'Low pensions'!M76</f>
        <v>80605.307871419</v>
      </c>
      <c r="J76" s="82" t="n">
        <f aca="false">'Low pensions'!W76</f>
        <v>443466.621497852</v>
      </c>
      <c r="K76" s="9"/>
      <c r="L76" s="82" t="n">
        <f aca="false">'Low pensions'!N76</f>
        <v>4039942.38905329</v>
      </c>
      <c r="M76" s="67"/>
      <c r="N76" s="82" t="n">
        <f aca="false">'Low pensions'!L76</f>
        <v>1091495.12504254</v>
      </c>
      <c r="O76" s="9"/>
      <c r="P76" s="82" t="n">
        <f aca="false">'Low pensions'!X76</f>
        <v>26968364.3967335</v>
      </c>
      <c r="Q76" s="67"/>
      <c r="R76" s="82" t="n">
        <f aca="false">'Low SIPA income'!G71</f>
        <v>21369547.6701577</v>
      </c>
      <c r="S76" s="67"/>
      <c r="T76" s="82" t="n">
        <f aca="false">'Low SIPA income'!J71</f>
        <v>81708317.6518726</v>
      </c>
      <c r="U76" s="9"/>
      <c r="V76" s="82" t="n">
        <f aca="false">'Low SIPA income'!F71</f>
        <v>114953.758971954</v>
      </c>
      <c r="W76" s="67"/>
      <c r="X76" s="82" t="n">
        <f aca="false">'Low SIPA income'!M71</f>
        <v>288730.700449206</v>
      </c>
      <c r="Y76" s="9"/>
      <c r="Z76" s="9" t="n">
        <f aca="false">R76+V76-N76-L76-F76</f>
        <v>-8314502.46746541</v>
      </c>
      <c r="AA76" s="9"/>
      <c r="AB76" s="9" t="n">
        <f aca="false">T76-P76-D76</f>
        <v>-80973718.8726457</v>
      </c>
      <c r="AC76" s="50"/>
      <c r="AD76" s="9"/>
      <c r="AE76" s="9"/>
      <c r="AF76" s="9"/>
      <c r="AG76" s="9" t="n">
        <f aca="false">BF76/100*$AG$57</f>
        <v>5913067693.65875</v>
      </c>
      <c r="AH76" s="40" t="n">
        <f aca="false">(AG76-AG75)/AG75</f>
        <v>0.00338250108514392</v>
      </c>
      <c r="AI76" s="40"/>
      <c r="AJ76" s="40" t="n">
        <f aca="false">AB76/AG76</f>
        <v>-0.0136940287288581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1" t="n">
        <f aca="false">workers_and_wage_low!C64</f>
        <v>12788189</v>
      </c>
      <c r="AX76" s="7"/>
      <c r="AY76" s="40" t="n">
        <f aca="false">(AW76-AW75)/AW75</f>
        <v>0.00295360294463077</v>
      </c>
      <c r="AZ76" s="39" t="n">
        <f aca="false">workers_and_wage_low!B64</f>
        <v>6260.82828718641</v>
      </c>
      <c r="BA76" s="40" t="n">
        <f aca="false">(AZ76-AZ75)/AZ75</f>
        <v>0.000427635076292372</v>
      </c>
      <c r="BB76" s="40"/>
      <c r="BC76" s="40"/>
      <c r="BD76" s="40"/>
      <c r="BE76" s="40"/>
      <c r="BF76" s="7" t="n">
        <f aca="false">BF75*(1+AY76)*(1+BA76)*(1-BE76)</f>
        <v>107.856724001611</v>
      </c>
      <c r="BG76" s="7"/>
      <c r="BH76" s="7"/>
      <c r="BI76" s="40" t="n">
        <f aca="false">T83/AG83</f>
        <v>0.016019294776612</v>
      </c>
      <c r="BJ76" s="7"/>
      <c r="BK76" s="7"/>
      <c r="BL76" s="7"/>
      <c r="BM76" s="7"/>
      <c r="BN76" s="7"/>
      <c r="BO76" s="7"/>
      <c r="BP76" s="7"/>
    </row>
    <row r="77" customFormat="false" ht="13.25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2" t="n">
        <f aca="false">'Low pensions'!Q77</f>
        <v>138515400.715391</v>
      </c>
      <c r="E77" s="9"/>
      <c r="F77" s="67" t="n">
        <f aca="false">'Low pensions'!I77</f>
        <v>25176813.7179884</v>
      </c>
      <c r="G77" s="82" t="n">
        <f aca="false">'Low pensions'!K77</f>
        <v>2718958.5965573</v>
      </c>
      <c r="H77" s="82" t="n">
        <f aca="false">'Low pensions'!V77</f>
        <v>14958907.975778</v>
      </c>
      <c r="I77" s="82" t="n">
        <f aca="false">'Low pensions'!M77</f>
        <v>84091.5029863091</v>
      </c>
      <c r="J77" s="82" t="n">
        <f aca="false">'Low pensions'!W77</f>
        <v>462646.638426127</v>
      </c>
      <c r="K77" s="9"/>
      <c r="L77" s="82" t="n">
        <f aca="false">'Low pensions'!N77</f>
        <v>4091519.16202498</v>
      </c>
      <c r="M77" s="67"/>
      <c r="N77" s="82" t="n">
        <f aca="false">'Low pensions'!L77</f>
        <v>1115583.15978767</v>
      </c>
      <c r="O77" s="9"/>
      <c r="P77" s="82" t="n">
        <f aca="false">'Low pensions'!X77</f>
        <v>27368521.7769177</v>
      </c>
      <c r="Q77" s="67"/>
      <c r="R77" s="82" t="n">
        <f aca="false">'Low SIPA income'!G72</f>
        <v>24652650.9363203</v>
      </c>
      <c r="S77" s="67"/>
      <c r="T77" s="82" t="n">
        <f aca="false">'Low SIPA income'!J72</f>
        <v>94261547.5421869</v>
      </c>
      <c r="U77" s="9"/>
      <c r="V77" s="82" t="n">
        <f aca="false">'Low SIPA income'!F72</f>
        <v>117249.655829851</v>
      </c>
      <c r="W77" s="67"/>
      <c r="X77" s="82" t="n">
        <f aca="false">'Low SIPA income'!M72</f>
        <v>294497.331430813</v>
      </c>
      <c r="Y77" s="9"/>
      <c r="Z77" s="9" t="n">
        <f aca="false">R77+V77-N77-L77-F77</f>
        <v>-5614015.44765084</v>
      </c>
      <c r="AA77" s="9"/>
      <c r="AB77" s="9" t="n">
        <f aca="false">T77-P77-D77</f>
        <v>-71622374.9501219</v>
      </c>
      <c r="AC77" s="50"/>
      <c r="AD77" s="9"/>
      <c r="AE77" s="9"/>
      <c r="AF77" s="9"/>
      <c r="AG77" s="9" t="n">
        <f aca="false">BF77/100*$AG$57</f>
        <v>5961228298.47534</v>
      </c>
      <c r="AH77" s="40" t="n">
        <f aca="false">(AG77-AG76)/AG76</f>
        <v>0.00814477481261365</v>
      </c>
      <c r="AI77" s="40" t="n">
        <f aca="false">(AG77-AG73)/AG73</f>
        <v>0.0197435321460407</v>
      </c>
      <c r="AJ77" s="40" t="n">
        <f aca="false">AB77/AG77</f>
        <v>-0.0120147008911637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1" t="n">
        <f aca="false">workers_and_wage_low!C65</f>
        <v>12872704</v>
      </c>
      <c r="AX77" s="7"/>
      <c r="AY77" s="40" t="n">
        <f aca="false">(AW77-AW76)/AW76</f>
        <v>0.0066088325719928</v>
      </c>
      <c r="AZ77" s="39" t="n">
        <f aca="false">workers_and_wage_low!B65</f>
        <v>6270.38142274056</v>
      </c>
      <c r="BA77" s="40" t="n">
        <f aca="false">(AZ77-AZ76)/AZ76</f>
        <v>0.00152585809990983</v>
      </c>
      <c r="BB77" s="40"/>
      <c r="BC77" s="40"/>
      <c r="BD77" s="40"/>
      <c r="BE77" s="40"/>
      <c r="BF77" s="7" t="n">
        <f aca="false">BF76*(1+AY77)*(1+BA77)*(1-BE77)</f>
        <v>108.73519273063</v>
      </c>
      <c r="BG77" s="7"/>
      <c r="BH77" s="7"/>
      <c r="BI77" s="40" t="n">
        <f aca="false">T84/AG84</f>
        <v>0.0139357493745434</v>
      </c>
      <c r="BJ77" s="7"/>
      <c r="BK77" s="7"/>
      <c r="BL77" s="7"/>
      <c r="BM77" s="7"/>
      <c r="BN77" s="7"/>
      <c r="BO77" s="7"/>
      <c r="BP77" s="7"/>
    </row>
    <row r="78" customFormat="false" ht="13.25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1" t="n">
        <f aca="false">'Low pensions'!Q78</f>
        <v>136661756.686461</v>
      </c>
      <c r="E78" s="6"/>
      <c r="F78" s="8" t="n">
        <f aca="false">'Low pensions'!I78</f>
        <v>24839891.9737288</v>
      </c>
      <c r="G78" s="81" t="n">
        <f aca="false">'Low pensions'!K78</f>
        <v>2799358.11051385</v>
      </c>
      <c r="H78" s="81" t="n">
        <f aca="false">'Low pensions'!V78</f>
        <v>15401242.3798752</v>
      </c>
      <c r="I78" s="81" t="n">
        <f aca="false">'Low pensions'!M78</f>
        <v>86578.0858921814</v>
      </c>
      <c r="J78" s="81" t="n">
        <f aca="false">'Low pensions'!W78</f>
        <v>476327.083913669</v>
      </c>
      <c r="K78" s="6"/>
      <c r="L78" s="81" t="n">
        <f aca="false">'Low pensions'!N78</f>
        <v>4852464.13420263</v>
      </c>
      <c r="M78" s="8"/>
      <c r="N78" s="81" t="n">
        <f aca="false">'Low pensions'!L78</f>
        <v>1101105.34317994</v>
      </c>
      <c r="O78" s="6"/>
      <c r="P78" s="81" t="n">
        <f aca="false">'Low pensions'!X78</f>
        <v>31237416.1795985</v>
      </c>
      <c r="Q78" s="8"/>
      <c r="R78" s="81" t="n">
        <f aca="false">'Low SIPA income'!G73</f>
        <v>21612641.6673703</v>
      </c>
      <c r="S78" s="8"/>
      <c r="T78" s="81" t="n">
        <f aca="false">'Low SIPA income'!J73</f>
        <v>82637808.619585</v>
      </c>
      <c r="U78" s="6"/>
      <c r="V78" s="81" t="n">
        <f aca="false">'Low SIPA income'!F73</f>
        <v>114026.465897596</v>
      </c>
      <c r="W78" s="8"/>
      <c r="X78" s="81" t="n">
        <f aca="false">'Low SIPA income'!M73</f>
        <v>286401.60759243</v>
      </c>
      <c r="Y78" s="6"/>
      <c r="Z78" s="6" t="n">
        <f aca="false">R78+V78-N78-L78-F78</f>
        <v>-9066793.31784351</v>
      </c>
      <c r="AA78" s="6"/>
      <c r="AB78" s="6" t="n">
        <f aca="false">T78-P78-D78</f>
        <v>-85261364.2464742</v>
      </c>
      <c r="AC78" s="50"/>
      <c r="AD78" s="6"/>
      <c r="AE78" s="6"/>
      <c r="AF78" s="6"/>
      <c r="AG78" s="6" t="n">
        <f aca="false">BF78/100*$AG$57</f>
        <v>5973370485.47529</v>
      </c>
      <c r="AH78" s="61" t="n">
        <f aca="false">(AG78-AG77)/AG77</f>
        <v>0.0020368599208068</v>
      </c>
      <c r="AI78" s="61"/>
      <c r="AJ78" s="61" t="n">
        <f aca="false">AB78/AG78</f>
        <v>-0.0142735771125856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0.0038256670639127</v>
      </c>
      <c r="AV78" s="5"/>
      <c r="AW78" s="65" t="n">
        <f aca="false">workers_and_wage_low!C66</f>
        <v>12849058</v>
      </c>
      <c r="AX78" s="5"/>
      <c r="AY78" s="61" t="n">
        <f aca="false">(AW78-AW77)/AW77</f>
        <v>-0.00183691010062843</v>
      </c>
      <c r="AZ78" s="66" t="n">
        <f aca="false">workers_and_wage_low!B66</f>
        <v>6294.71613900504</v>
      </c>
      <c r="BA78" s="61" t="n">
        <f aca="false">(AZ78-AZ77)/AZ77</f>
        <v>0.00388089888379435</v>
      </c>
      <c r="BB78" s="61"/>
      <c r="BC78" s="61"/>
      <c r="BD78" s="61"/>
      <c r="BE78" s="61"/>
      <c r="BF78" s="5" t="n">
        <f aca="false">BF77*(1+AY78)*(1+BA78)*(1-BE78)</f>
        <v>108.956671086684</v>
      </c>
      <c r="BG78" s="5"/>
      <c r="BH78" s="5"/>
      <c r="BI78" s="61" t="n">
        <f aca="false">T85/AG85</f>
        <v>0.0159687835614802</v>
      </c>
      <c r="BJ78" s="5"/>
      <c r="BK78" s="5"/>
      <c r="BL78" s="5"/>
      <c r="BM78" s="5"/>
      <c r="BN78" s="5"/>
      <c r="BO78" s="5"/>
      <c r="BP78" s="5"/>
    </row>
    <row r="79" customFormat="false" ht="13.25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2" t="n">
        <f aca="false">'Low pensions'!Q79</f>
        <v>139099053.896239</v>
      </c>
      <c r="E79" s="9"/>
      <c r="F79" s="67" t="n">
        <f aca="false">'Low pensions'!I79</f>
        <v>25282899.5924415</v>
      </c>
      <c r="G79" s="82" t="n">
        <f aca="false">'Low pensions'!K79</f>
        <v>2856370.90954411</v>
      </c>
      <c r="H79" s="82" t="n">
        <f aca="false">'Low pensions'!V79</f>
        <v>15714909.9786445</v>
      </c>
      <c r="I79" s="82" t="n">
        <f aca="false">'Low pensions'!M79</f>
        <v>88341.3683364159</v>
      </c>
      <c r="J79" s="82" t="n">
        <f aca="false">'Low pensions'!W79</f>
        <v>486028.143669418</v>
      </c>
      <c r="K79" s="9"/>
      <c r="L79" s="82" t="n">
        <f aca="false">'Low pensions'!N79</f>
        <v>4160282.58582627</v>
      </c>
      <c r="M79" s="67"/>
      <c r="N79" s="82" t="n">
        <f aca="false">'Low pensions'!L79</f>
        <v>1122353.07567146</v>
      </c>
      <c r="O79" s="9"/>
      <c r="P79" s="82" t="n">
        <f aca="false">'Low pensions'!X79</f>
        <v>27762581.5896547</v>
      </c>
      <c r="Q79" s="67"/>
      <c r="R79" s="82" t="n">
        <f aca="false">'Low SIPA income'!G74</f>
        <v>25123672.5805397</v>
      </c>
      <c r="S79" s="67"/>
      <c r="T79" s="82" t="n">
        <f aca="false">'Low SIPA income'!J74</f>
        <v>96062539.6231065</v>
      </c>
      <c r="U79" s="9"/>
      <c r="V79" s="82" t="n">
        <f aca="false">'Low SIPA income'!F74</f>
        <v>112559.948453472</v>
      </c>
      <c r="W79" s="67"/>
      <c r="X79" s="82" t="n">
        <f aca="false">'Low SIPA income'!M74</f>
        <v>282718.138581504</v>
      </c>
      <c r="Y79" s="9"/>
      <c r="Z79" s="9" t="n">
        <f aca="false">R79+V79-N79-L79-F79</f>
        <v>-5329302.72494599</v>
      </c>
      <c r="AA79" s="9"/>
      <c r="AB79" s="9" t="n">
        <f aca="false">T79-P79-D79</f>
        <v>-70799095.8627871</v>
      </c>
      <c r="AC79" s="50"/>
      <c r="AD79" s="9"/>
      <c r="AE79" s="9"/>
      <c r="AF79" s="9"/>
      <c r="AG79" s="9" t="n">
        <f aca="false">BF79/100*$AG$57</f>
        <v>6021047588.2908</v>
      </c>
      <c r="AH79" s="40" t="n">
        <f aca="false">(AG79-AG78)/AG78</f>
        <v>0.00798160819447554</v>
      </c>
      <c r="AI79" s="40"/>
      <c r="AJ79" s="40" t="n">
        <f aca="false">AB79/AG79</f>
        <v>-0.0117586009452028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workers_and_wage_low!C67</f>
        <v>12893283</v>
      </c>
      <c r="AX79" s="7"/>
      <c r="AY79" s="40" t="n">
        <f aca="false">(AW79-AW78)/AW78</f>
        <v>0.00344188655697562</v>
      </c>
      <c r="AZ79" s="39" t="n">
        <f aca="false">workers_and_wage_low!B67</f>
        <v>6323.19437919113</v>
      </c>
      <c r="BA79" s="40" t="n">
        <f aca="false">(AZ79-AZ78)/AZ78</f>
        <v>0.00452415002634269</v>
      </c>
      <c r="BB79" s="40"/>
      <c r="BC79" s="40"/>
      <c r="BD79" s="40"/>
      <c r="BE79" s="40"/>
      <c r="BF79" s="7" t="n">
        <f aca="false">BF78*(1+AY79)*(1+BA79)*(1-BE79)</f>
        <v>109.826320545472</v>
      </c>
      <c r="BG79" s="7"/>
      <c r="BH79" s="7"/>
      <c r="BI79" s="40" t="n">
        <f aca="false">T86/AG86</f>
        <v>0.0138722343478339</v>
      </c>
      <c r="BJ79" s="7"/>
      <c r="BK79" s="7"/>
      <c r="BL79" s="7"/>
      <c r="BM79" s="7"/>
      <c r="BN79" s="7"/>
      <c r="BO79" s="7"/>
      <c r="BP79" s="7"/>
    </row>
    <row r="80" customFormat="false" ht="13.25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2" t="n">
        <f aca="false">'Low pensions'!Q80</f>
        <v>137659296.942508</v>
      </c>
      <c r="E80" s="9"/>
      <c r="F80" s="67" t="n">
        <f aca="false">'Low pensions'!I80</f>
        <v>25021206.7233738</v>
      </c>
      <c r="G80" s="82" t="n">
        <f aca="false">'Low pensions'!K80</f>
        <v>2910837.44171637</v>
      </c>
      <c r="H80" s="82" t="n">
        <f aca="false">'Low pensions'!V80</f>
        <v>16014568.7684312</v>
      </c>
      <c r="I80" s="82" t="n">
        <f aca="false">'Low pensions'!M80</f>
        <v>90025.900259268</v>
      </c>
      <c r="J80" s="82" t="n">
        <f aca="false">'Low pensions'!W80</f>
        <v>495295.941291681</v>
      </c>
      <c r="K80" s="9"/>
      <c r="L80" s="82" t="n">
        <f aca="false">'Low pensions'!N80</f>
        <v>4090564.41817902</v>
      </c>
      <c r="M80" s="67"/>
      <c r="N80" s="82" t="n">
        <f aca="false">'Low pensions'!L80</f>
        <v>1112215.88096861</v>
      </c>
      <c r="O80" s="9"/>
      <c r="P80" s="82" t="n">
        <f aca="false">'Low pensions'!X80</f>
        <v>27345041.8320078</v>
      </c>
      <c r="Q80" s="67"/>
      <c r="R80" s="82" t="n">
        <f aca="false">'Low SIPA income'!G75</f>
        <v>21875465.7621237</v>
      </c>
      <c r="S80" s="67"/>
      <c r="T80" s="82" t="n">
        <f aca="false">'Low SIPA income'!J75</f>
        <v>83642739.325286</v>
      </c>
      <c r="U80" s="9"/>
      <c r="V80" s="82" t="n">
        <f aca="false">'Low SIPA income'!F75</f>
        <v>114321.815846179</v>
      </c>
      <c r="W80" s="67"/>
      <c r="X80" s="82" t="n">
        <f aca="false">'Low SIPA income'!M75</f>
        <v>287143.441511518</v>
      </c>
      <c r="Y80" s="9"/>
      <c r="Z80" s="9" t="n">
        <f aca="false">R80+V80-N80-L80-F80</f>
        <v>-8234199.44455152</v>
      </c>
      <c r="AA80" s="9"/>
      <c r="AB80" s="9" t="n">
        <f aca="false">T80-P80-D80</f>
        <v>-81361599.4492295</v>
      </c>
      <c r="AC80" s="50"/>
      <c r="AD80" s="9"/>
      <c r="AE80" s="9"/>
      <c r="AF80" s="9"/>
      <c r="AG80" s="9" t="n">
        <f aca="false">BF80/100*$AG$57</f>
        <v>6013705977.61488</v>
      </c>
      <c r="AH80" s="40" t="n">
        <f aca="false">(AG80-AG79)/AG79</f>
        <v>-0.00121932447273757</v>
      </c>
      <c r="AI80" s="40"/>
      <c r="AJ80" s="40" t="n">
        <f aca="false">AB80/AG80</f>
        <v>-0.0135293610549112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1" t="n">
        <f aca="false">workers_and_wage_low!C68</f>
        <v>12898939</v>
      </c>
      <c r="AX80" s="7"/>
      <c r="AY80" s="40" t="n">
        <f aca="false">(AW80-AW79)/AW79</f>
        <v>0.000438678031033678</v>
      </c>
      <c r="AZ80" s="39" t="n">
        <f aca="false">workers_and_wage_low!B68</f>
        <v>6312.71510410636</v>
      </c>
      <c r="BA80" s="40" t="n">
        <f aca="false">(AZ80-AZ79)/AZ79</f>
        <v>-0.00165727549342087</v>
      </c>
      <c r="BB80" s="40"/>
      <c r="BC80" s="40"/>
      <c r="BD80" s="40"/>
      <c r="BE80" s="40"/>
      <c r="BF80" s="7" t="n">
        <f aca="false">BF79*(1+AY80)*(1+BA80)*(1-BE80)</f>
        <v>109.692406625081</v>
      </c>
      <c r="BG80" s="7"/>
      <c r="BH80" s="7"/>
      <c r="BI80" s="40" t="n">
        <f aca="false">T87/AG87</f>
        <v>0.0159703950662164</v>
      </c>
      <c r="BJ80" s="7"/>
      <c r="BK80" s="7"/>
      <c r="BL80" s="7"/>
      <c r="BM80" s="7"/>
      <c r="BN80" s="7"/>
      <c r="BO80" s="7"/>
      <c r="BP80" s="7"/>
    </row>
    <row r="81" customFormat="false" ht="13.25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2" t="n">
        <f aca="false">'Low pensions'!Q81</f>
        <v>140082636.506358</v>
      </c>
      <c r="E81" s="9"/>
      <c r="F81" s="67" t="n">
        <f aca="false">'Low pensions'!I81</f>
        <v>25461677.3747192</v>
      </c>
      <c r="G81" s="82" t="n">
        <f aca="false">'Low pensions'!K81</f>
        <v>3015738.82915465</v>
      </c>
      <c r="H81" s="82" t="n">
        <f aca="false">'Low pensions'!V81</f>
        <v>16591705.2512035</v>
      </c>
      <c r="I81" s="82" t="n">
        <f aca="false">'Low pensions'!M81</f>
        <v>93270.273066639</v>
      </c>
      <c r="J81" s="82" t="n">
        <f aca="false">'Low pensions'!W81</f>
        <v>513145.523233101</v>
      </c>
      <c r="K81" s="9"/>
      <c r="L81" s="82" t="n">
        <f aca="false">'Low pensions'!N81</f>
        <v>4152873.55039733</v>
      </c>
      <c r="M81" s="67"/>
      <c r="N81" s="82" t="n">
        <f aca="false">'Low pensions'!L81</f>
        <v>1133375.10340185</v>
      </c>
      <c r="O81" s="9"/>
      <c r="P81" s="82" t="n">
        <f aca="false">'Low pensions'!X81</f>
        <v>27784776.0141416</v>
      </c>
      <c r="Q81" s="67"/>
      <c r="R81" s="82" t="n">
        <f aca="false">'Low SIPA income'!G76</f>
        <v>25350726.8158319</v>
      </c>
      <c r="S81" s="67"/>
      <c r="T81" s="82" t="n">
        <f aca="false">'Low SIPA income'!J76</f>
        <v>96930701.1709227</v>
      </c>
      <c r="U81" s="9"/>
      <c r="V81" s="82" t="n">
        <f aca="false">'Low SIPA income'!F76</f>
        <v>112024.909254506</v>
      </c>
      <c r="W81" s="67"/>
      <c r="X81" s="82" t="n">
        <f aca="false">'Low SIPA income'!M76</f>
        <v>281374.274369783</v>
      </c>
      <c r="Y81" s="9"/>
      <c r="Z81" s="9" t="n">
        <f aca="false">R81+V81-N81-L81-F81</f>
        <v>-5285174.30343198</v>
      </c>
      <c r="AA81" s="9"/>
      <c r="AB81" s="9" t="n">
        <f aca="false">T81-P81-D81</f>
        <v>-70936711.3495765</v>
      </c>
      <c r="AC81" s="50"/>
      <c r="AD81" s="9"/>
      <c r="AE81" s="9"/>
      <c r="AF81" s="9"/>
      <c r="AG81" s="9" t="n">
        <f aca="false">BF81/100*$AG$57</f>
        <v>6052816262.45628</v>
      </c>
      <c r="AH81" s="40" t="n">
        <f aca="false">(AG81-AG80)/AG80</f>
        <v>0.00650352461310601</v>
      </c>
      <c r="AI81" s="40" t="n">
        <f aca="false">(AG81-AG77)/AG77</f>
        <v>0.0153639416903991</v>
      </c>
      <c r="AJ81" s="40" t="n">
        <f aca="false">AB81/AG81</f>
        <v>-0.0117196207969462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1" t="n">
        <f aca="false">workers_and_wage_low!C69</f>
        <v>12945551</v>
      </c>
      <c r="AX81" s="7"/>
      <c r="AY81" s="40" t="n">
        <f aca="false">(AW81-AW80)/AW80</f>
        <v>0.0036136305474427</v>
      </c>
      <c r="AZ81" s="39" t="n">
        <f aca="false">workers_and_wage_low!B69</f>
        <v>6330.8924956466</v>
      </c>
      <c r="BA81" s="40" t="n">
        <f aca="false">(AZ81-AZ80)/AZ80</f>
        <v>0.00287948865748913</v>
      </c>
      <c r="BB81" s="40"/>
      <c r="BC81" s="40"/>
      <c r="BD81" s="40"/>
      <c r="BE81" s="40"/>
      <c r="BF81" s="7" t="n">
        <f aca="false">BF80*(1+AY81)*(1+BA81)*(1-BE81)</f>
        <v>110.405793891438</v>
      </c>
      <c r="BG81" s="7"/>
      <c r="BH81" s="7"/>
      <c r="BI81" s="40" t="n">
        <f aca="false">T88/AG88</f>
        <v>0.0139061772349834</v>
      </c>
      <c r="BJ81" s="7"/>
      <c r="BK81" s="7"/>
      <c r="BL81" s="7"/>
      <c r="BM81" s="7"/>
      <c r="BN81" s="7"/>
      <c r="BO81" s="7"/>
      <c r="BP81" s="7"/>
    </row>
    <row r="82" customFormat="false" ht="13.25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1" t="n">
        <f aca="false">'Low pensions'!Q82</f>
        <v>138543809.958541</v>
      </c>
      <c r="E82" s="6"/>
      <c r="F82" s="8" t="n">
        <f aca="false">'Low pensions'!I82</f>
        <v>25181977.4342174</v>
      </c>
      <c r="G82" s="81" t="n">
        <f aca="false">'Low pensions'!K82</f>
        <v>3039009.09034449</v>
      </c>
      <c r="H82" s="81" t="n">
        <f aca="false">'Low pensions'!V82</f>
        <v>16719731.362433</v>
      </c>
      <c r="I82" s="81" t="n">
        <f aca="false">'Low pensions'!M82</f>
        <v>93989.971866325</v>
      </c>
      <c r="J82" s="81" t="n">
        <f aca="false">'Low pensions'!W82</f>
        <v>517105.093683498</v>
      </c>
      <c r="K82" s="6"/>
      <c r="L82" s="81" t="n">
        <f aca="false">'Low pensions'!N82</f>
        <v>4865834.53369475</v>
      </c>
      <c r="M82" s="8"/>
      <c r="N82" s="81" t="n">
        <f aca="false">'Low pensions'!L82</f>
        <v>1122330.50285831</v>
      </c>
      <c r="O82" s="6"/>
      <c r="P82" s="81" t="n">
        <f aca="false">'Low pensions'!X82</f>
        <v>31423569.8122392</v>
      </c>
      <c r="Q82" s="8"/>
      <c r="R82" s="81" t="n">
        <f aca="false">'Low SIPA income'!G77</f>
        <v>22085641.7153401</v>
      </c>
      <c r="S82" s="8"/>
      <c r="T82" s="81" t="n">
        <f aca="false">'Low SIPA income'!J77</f>
        <v>84446365.2987158</v>
      </c>
      <c r="U82" s="6"/>
      <c r="V82" s="81" t="n">
        <f aca="false">'Low SIPA income'!F77</f>
        <v>111944.653255348</v>
      </c>
      <c r="W82" s="8"/>
      <c r="X82" s="81" t="n">
        <f aca="false">'Low SIPA income'!M77</f>
        <v>281172.694438343</v>
      </c>
      <c r="Y82" s="6"/>
      <c r="Z82" s="6" t="n">
        <f aca="false">R82+V82-N82-L82-F82</f>
        <v>-8972556.10217509</v>
      </c>
      <c r="AA82" s="6"/>
      <c r="AB82" s="6" t="n">
        <f aca="false">T82-P82-D82</f>
        <v>-85521014.4720643</v>
      </c>
      <c r="AC82" s="50"/>
      <c r="AD82" s="6"/>
      <c r="AE82" s="6"/>
      <c r="AF82" s="6"/>
      <c r="AG82" s="6" t="n">
        <f aca="false">BF82/100*$AG$57</f>
        <v>6058262798.67866</v>
      </c>
      <c r="AH82" s="61" t="n">
        <f aca="false">(AG82-AG81)/AG81</f>
        <v>0.000899835049704995</v>
      </c>
      <c r="AI82" s="61"/>
      <c r="AJ82" s="61" t="n">
        <f aca="false">AB82/AG82</f>
        <v>-0.0141164253374279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0.00120452097966046</v>
      </c>
      <c r="AV82" s="5"/>
      <c r="AW82" s="65" t="n">
        <f aca="false">workers_and_wage_low!C70</f>
        <v>12973667</v>
      </c>
      <c r="AX82" s="5"/>
      <c r="AY82" s="61" t="n">
        <f aca="false">(AW82-AW81)/AW81</f>
        <v>0.00217186584024118</v>
      </c>
      <c r="AZ82" s="66" t="n">
        <f aca="false">workers_and_wage_low!B70</f>
        <v>6322.85685778793</v>
      </c>
      <c r="BA82" s="61" t="n">
        <f aca="false">(AZ82-AZ81)/AZ81</f>
        <v>-0.00126927409748188</v>
      </c>
      <c r="BB82" s="61"/>
      <c r="BC82" s="61"/>
      <c r="BD82" s="61"/>
      <c r="BE82" s="61"/>
      <c r="BF82" s="5" t="n">
        <f aca="false">BF81*(1+AY82)*(1+BA82)*(1-BE82)</f>
        <v>110.505140894472</v>
      </c>
      <c r="BG82" s="5"/>
      <c r="BH82" s="5"/>
      <c r="BI82" s="61" t="n">
        <f aca="false">T89/AG89</f>
        <v>0.0159957241606827</v>
      </c>
      <c r="BJ82" s="5"/>
      <c r="BK82" s="5"/>
      <c r="BL82" s="5"/>
      <c r="BM82" s="5"/>
      <c r="BN82" s="5"/>
      <c r="BO82" s="5"/>
      <c r="BP82" s="5"/>
    </row>
    <row r="83" customFormat="false" ht="13.25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2" t="n">
        <f aca="false">'Low pensions'!Q83</f>
        <v>140387523.297842</v>
      </c>
      <c r="E83" s="9"/>
      <c r="F83" s="67" t="n">
        <f aca="false">'Low pensions'!I83</f>
        <v>25517094.1580851</v>
      </c>
      <c r="G83" s="82" t="n">
        <f aca="false">'Low pensions'!K83</f>
        <v>3140469.86009394</v>
      </c>
      <c r="H83" s="82" t="n">
        <f aca="false">'Low pensions'!V83</f>
        <v>17277938.5818277</v>
      </c>
      <c r="I83" s="82" t="n">
        <f aca="false">'Low pensions'!M83</f>
        <v>97127.9338173387</v>
      </c>
      <c r="J83" s="82" t="n">
        <f aca="false">'Low pensions'!W83</f>
        <v>534369.234489519</v>
      </c>
      <c r="K83" s="9"/>
      <c r="L83" s="82" t="n">
        <f aca="false">'Low pensions'!N83</f>
        <v>4087517.39351452</v>
      </c>
      <c r="M83" s="67"/>
      <c r="N83" s="82" t="n">
        <f aca="false">'Low pensions'!L83</f>
        <v>1138791.6749999</v>
      </c>
      <c r="O83" s="9"/>
      <c r="P83" s="82" t="n">
        <f aca="false">'Low pensions'!X83</f>
        <v>27475442.984172</v>
      </c>
      <c r="Q83" s="67"/>
      <c r="R83" s="82" t="n">
        <f aca="false">'Low SIPA income'!G78</f>
        <v>25420420.5159236</v>
      </c>
      <c r="S83" s="67"/>
      <c r="T83" s="82" t="n">
        <f aca="false">'Low SIPA income'!J78</f>
        <v>97197181.0736948</v>
      </c>
      <c r="U83" s="9"/>
      <c r="V83" s="82" t="n">
        <f aca="false">'Low SIPA income'!F78</f>
        <v>110436.476975477</v>
      </c>
      <c r="W83" s="67"/>
      <c r="X83" s="82" t="n">
        <f aca="false">'Low SIPA income'!M78</f>
        <v>277384.590442594</v>
      </c>
      <c r="Y83" s="9"/>
      <c r="Z83" s="9" t="n">
        <f aca="false">R83+V83-N83-L83-F83</f>
        <v>-5212546.23370041</v>
      </c>
      <c r="AA83" s="9"/>
      <c r="AB83" s="9" t="n">
        <f aca="false">T83-P83-D83</f>
        <v>-70665785.2083193</v>
      </c>
      <c r="AC83" s="50"/>
      <c r="AD83" s="9"/>
      <c r="AE83" s="9"/>
      <c r="AF83" s="9"/>
      <c r="AG83" s="9" t="n">
        <f aca="false">BF83/100*$AG$57</f>
        <v>6067506867.75558</v>
      </c>
      <c r="AH83" s="40" t="n">
        <f aca="false">(AG83-AG82)/AG82</f>
        <v>0.00152586135400737</v>
      </c>
      <c r="AI83" s="40"/>
      <c r="AJ83" s="40" t="n">
        <f aca="false">AB83/AG83</f>
        <v>-0.0116465933617409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workers_and_wage_low!C71</f>
        <v>12917825</v>
      </c>
      <c r="AX83" s="7"/>
      <c r="AY83" s="40" t="n">
        <f aca="false">(AW83-AW82)/AW82</f>
        <v>-0.00430425723120533</v>
      </c>
      <c r="AZ83" s="39" t="n">
        <f aca="false">workers_and_wage_low!B71</f>
        <v>6359.87921682275</v>
      </c>
      <c r="BA83" s="40" t="n">
        <f aca="false">(AZ83-AZ82)/AZ82</f>
        <v>0.00585532139466666</v>
      </c>
      <c r="BB83" s="40"/>
      <c r="BC83" s="40"/>
      <c r="BD83" s="40"/>
      <c r="BE83" s="40"/>
      <c r="BF83" s="7" t="n">
        <f aca="false">BF82*(1+AY83)*(1+BA83)*(1-BE83)</f>
        <v>110.673756418382</v>
      </c>
      <c r="BG83" s="7"/>
      <c r="BH83" s="7"/>
      <c r="BI83" s="40" t="n">
        <f aca="false">T90/AG90</f>
        <v>0.0139658786929316</v>
      </c>
      <c r="BJ83" s="7"/>
      <c r="BK83" s="7"/>
      <c r="BL83" s="7"/>
      <c r="BM83" s="7"/>
      <c r="BN83" s="7"/>
      <c r="BO83" s="7"/>
      <c r="BP83" s="7"/>
    </row>
    <row r="84" customFormat="false" ht="13.25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2" t="n">
        <f aca="false">'Low pensions'!Q84</f>
        <v>138671007.031659</v>
      </c>
      <c r="E84" s="9"/>
      <c r="F84" s="67" t="n">
        <f aca="false">'Low pensions'!I84</f>
        <v>25205097.007917</v>
      </c>
      <c r="G84" s="82" t="n">
        <f aca="false">'Low pensions'!K84</f>
        <v>3179159.39223873</v>
      </c>
      <c r="H84" s="82" t="n">
        <f aca="false">'Low pensions'!V84</f>
        <v>17490796.9724309</v>
      </c>
      <c r="I84" s="82" t="n">
        <f aca="false">'Low pensions'!M84</f>
        <v>98324.5172857339</v>
      </c>
      <c r="J84" s="82" t="n">
        <f aca="false">'Low pensions'!W84</f>
        <v>540952.483683429</v>
      </c>
      <c r="K84" s="9"/>
      <c r="L84" s="82" t="n">
        <f aca="false">'Low pensions'!N84</f>
        <v>4038225.4092053</v>
      </c>
      <c r="M84" s="67"/>
      <c r="N84" s="82" t="n">
        <f aca="false">'Low pensions'!L84</f>
        <v>1125830.64700341</v>
      </c>
      <c r="O84" s="9"/>
      <c r="P84" s="82" t="n">
        <f aca="false">'Low pensions'!X84</f>
        <v>27148358.891352</v>
      </c>
      <c r="Q84" s="67"/>
      <c r="R84" s="82" t="n">
        <f aca="false">'Low SIPA income'!G79</f>
        <v>22138775.3083426</v>
      </c>
      <c r="S84" s="67"/>
      <c r="T84" s="82" t="n">
        <f aca="false">'Low SIPA income'!J79</f>
        <v>84649526.1967399</v>
      </c>
      <c r="U84" s="9"/>
      <c r="V84" s="82" t="n">
        <f aca="false">'Low SIPA income'!F79</f>
        <v>110245.128337257</v>
      </c>
      <c r="W84" s="67"/>
      <c r="X84" s="82" t="n">
        <f aca="false">'Low SIPA income'!M79</f>
        <v>276903.977830728</v>
      </c>
      <c r="Y84" s="9"/>
      <c r="Z84" s="9" t="n">
        <f aca="false">R84+V84-N84-L84-F84</f>
        <v>-8120132.62744579</v>
      </c>
      <c r="AA84" s="9"/>
      <c r="AB84" s="9" t="n">
        <f aca="false">T84-P84-D84</f>
        <v>-81169839.7262707</v>
      </c>
      <c r="AC84" s="50"/>
      <c r="AD84" s="9"/>
      <c r="AE84" s="9"/>
      <c r="AF84" s="9"/>
      <c r="AG84" s="9" t="n">
        <f aca="false">BF84/100*$AG$57</f>
        <v>6074271567.43864</v>
      </c>
      <c r="AH84" s="40" t="n">
        <f aca="false">(AG84-AG83)/AG83</f>
        <v>0.00111490597876474</v>
      </c>
      <c r="AI84" s="40"/>
      <c r="AJ84" s="40" t="n">
        <f aca="false">AB84/AG84</f>
        <v>-0.0133628927888876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1" t="n">
        <f aca="false">workers_and_wage_low!C72</f>
        <v>12924145</v>
      </c>
      <c r="AX84" s="7"/>
      <c r="AY84" s="40" t="n">
        <f aca="false">(AW84-AW83)/AW83</f>
        <v>0.00048924644822174</v>
      </c>
      <c r="AZ84" s="39" t="n">
        <f aca="false">workers_and_wage_low!B72</f>
        <v>6363.85639004998</v>
      </c>
      <c r="BA84" s="40" t="n">
        <f aca="false">(AZ84-AZ83)/AZ83</f>
        <v>0.000625353578525807</v>
      </c>
      <c r="BB84" s="40"/>
      <c r="BC84" s="40"/>
      <c r="BD84" s="40"/>
      <c r="BE84" s="40"/>
      <c r="BF84" s="7" t="n">
        <f aca="false">BF83*(1+AY84)*(1+BA84)*(1-BE84)</f>
        <v>110.797147251105</v>
      </c>
      <c r="BG84" s="7"/>
      <c r="BH84" s="7"/>
      <c r="BI84" s="40" t="n">
        <f aca="false">T91/AG91</f>
        <v>0.0160479472026127</v>
      </c>
      <c r="BJ84" s="7"/>
      <c r="BK84" s="7"/>
      <c r="BL84" s="7"/>
      <c r="BM84" s="7"/>
      <c r="BN84" s="7"/>
      <c r="BO84" s="7"/>
      <c r="BP84" s="7"/>
    </row>
    <row r="85" customFormat="false" ht="13.25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2" t="n">
        <f aca="false">'Low pensions'!Q85</f>
        <v>140014722.741548</v>
      </c>
      <c r="E85" s="9"/>
      <c r="F85" s="67" t="n">
        <f aca="false">'Low pensions'!I85</f>
        <v>25449333.2440546</v>
      </c>
      <c r="G85" s="82" t="n">
        <f aca="false">'Low pensions'!K85</f>
        <v>3312729.20104508</v>
      </c>
      <c r="H85" s="82" t="n">
        <f aca="false">'Low pensions'!V85</f>
        <v>18225658.6510185</v>
      </c>
      <c r="I85" s="82" t="n">
        <f aca="false">'Low pensions'!M85</f>
        <v>102455.542300364</v>
      </c>
      <c r="J85" s="82" t="n">
        <f aca="false">'Low pensions'!W85</f>
        <v>563680.164464495</v>
      </c>
      <c r="K85" s="9"/>
      <c r="L85" s="82" t="n">
        <f aca="false">'Low pensions'!N85</f>
        <v>4070567.54395937</v>
      </c>
      <c r="M85" s="67"/>
      <c r="N85" s="82" t="n">
        <f aca="false">'Low pensions'!L85</f>
        <v>1138259.94672977</v>
      </c>
      <c r="O85" s="9"/>
      <c r="P85" s="82" t="n">
        <f aca="false">'Low pensions'!X85</f>
        <v>27384564.7221971</v>
      </c>
      <c r="Q85" s="67"/>
      <c r="R85" s="82" t="n">
        <f aca="false">'Low SIPA income'!G80</f>
        <v>25400925.9831665</v>
      </c>
      <c r="S85" s="67"/>
      <c r="T85" s="82" t="n">
        <f aca="false">'Low SIPA income'!J80</f>
        <v>97122642.0380736</v>
      </c>
      <c r="U85" s="9"/>
      <c r="V85" s="82" t="n">
        <f aca="false">'Low SIPA income'!F80</f>
        <v>110962.438285893</v>
      </c>
      <c r="W85" s="67"/>
      <c r="X85" s="82" t="n">
        <f aca="false">'Low SIPA income'!M80</f>
        <v>278705.653615505</v>
      </c>
      <c r="Y85" s="9"/>
      <c r="Z85" s="9" t="n">
        <f aca="false">R85+V85-N85-L85-F85</f>
        <v>-5146272.31329134</v>
      </c>
      <c r="AA85" s="9"/>
      <c r="AB85" s="9" t="n">
        <f aca="false">T85-P85-D85</f>
        <v>-70276645.4256715</v>
      </c>
      <c r="AC85" s="50"/>
      <c r="AD85" s="9"/>
      <c r="AE85" s="9"/>
      <c r="AF85" s="9"/>
      <c r="AG85" s="9" t="n">
        <f aca="false">BF85/100*$AG$57</f>
        <v>6082031337.21169</v>
      </c>
      <c r="AH85" s="40" t="n">
        <f aca="false">(AG85-AG84)/AG84</f>
        <v>0.00127748153616472</v>
      </c>
      <c r="AI85" s="40" t="n">
        <f aca="false">(AG85-AG81)/AG81</f>
        <v>0.00482669116137373</v>
      </c>
      <c r="AJ85" s="40" t="n">
        <f aca="false">AB85/AG85</f>
        <v>-0.0115547983114947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1" t="n">
        <f aca="false">workers_and_wage_low!C73</f>
        <v>12946261</v>
      </c>
      <c r="AX85" s="7"/>
      <c r="AY85" s="40" t="n">
        <f aca="false">(AW85-AW84)/AW84</f>
        <v>0.00171121571291563</v>
      </c>
      <c r="AZ85" s="39" t="n">
        <f aca="false">workers_and_wage_low!B73</f>
        <v>6361.10088330413</v>
      </c>
      <c r="BA85" s="40" t="n">
        <f aca="false">(AZ85-AZ84)/AZ84</f>
        <v>-0.000432993231928569</v>
      </c>
      <c r="BB85" s="40"/>
      <c r="BC85" s="40"/>
      <c r="BD85" s="40"/>
      <c r="BE85" s="40"/>
      <c r="BF85" s="7" t="n">
        <f aca="false">BF84*(1+AY85)*(1+BA85)*(1-BE85)</f>
        <v>110.938688560978</v>
      </c>
      <c r="BG85" s="7"/>
      <c r="BH85" s="7"/>
      <c r="BI85" s="40" t="n">
        <f aca="false">T92/AG92</f>
        <v>0.0140004671697645</v>
      </c>
      <c r="BJ85" s="7"/>
      <c r="BK85" s="7"/>
      <c r="BL85" s="7"/>
      <c r="BM85" s="7"/>
      <c r="BN85" s="7"/>
      <c r="BO85" s="7"/>
      <c r="BP85" s="7"/>
    </row>
    <row r="86" customFormat="false" ht="13.25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1" t="n">
        <f aca="false">'Low pensions'!Q86</f>
        <v>137884892.127818</v>
      </c>
      <c r="E86" s="6"/>
      <c r="F86" s="8" t="n">
        <f aca="false">'Low pensions'!I86</f>
        <v>25062211.318725</v>
      </c>
      <c r="G86" s="81" t="n">
        <f aca="false">'Low pensions'!K86</f>
        <v>3329477.01313025</v>
      </c>
      <c r="H86" s="81" t="n">
        <f aca="false">'Low pensions'!V86</f>
        <v>18317800.1717077</v>
      </c>
      <c r="I86" s="81" t="n">
        <f aca="false">'Low pensions'!M86</f>
        <v>102973.515870008</v>
      </c>
      <c r="J86" s="81" t="n">
        <f aca="false">'Low pensions'!W86</f>
        <v>566529.902217767</v>
      </c>
      <c r="K86" s="6"/>
      <c r="L86" s="81" t="n">
        <f aca="false">'Low pensions'!N86</f>
        <v>4816131.1525427</v>
      </c>
      <c r="M86" s="8"/>
      <c r="N86" s="81" t="n">
        <f aca="false">'Low pensions'!L86</f>
        <v>1121470.46171193</v>
      </c>
      <c r="O86" s="6"/>
      <c r="P86" s="81" t="n">
        <f aca="false">'Low pensions'!X86</f>
        <v>31160927.038527</v>
      </c>
      <c r="Q86" s="8"/>
      <c r="R86" s="81" t="n">
        <f aca="false">'Low SIPA income'!G81</f>
        <v>22073441.3959074</v>
      </c>
      <c r="S86" s="8"/>
      <c r="T86" s="81" t="n">
        <f aca="false">'Low SIPA income'!J81</f>
        <v>84399716.3199427</v>
      </c>
      <c r="U86" s="6"/>
      <c r="V86" s="81" t="n">
        <f aca="false">'Low SIPA income'!F81</f>
        <v>116642.606150684</v>
      </c>
      <c r="W86" s="8"/>
      <c r="X86" s="81" t="n">
        <f aca="false">'Low SIPA income'!M81</f>
        <v>292972.597654023</v>
      </c>
      <c r="Y86" s="6"/>
      <c r="Z86" s="6" t="n">
        <f aca="false">R86+V86-N86-L86-F86</f>
        <v>-8809728.93092147</v>
      </c>
      <c r="AA86" s="6"/>
      <c r="AB86" s="6" t="n">
        <f aca="false">T86-P86-D86</f>
        <v>-84646102.8464026</v>
      </c>
      <c r="AC86" s="50"/>
      <c r="AD86" s="6"/>
      <c r="AE86" s="6"/>
      <c r="AF86" s="6"/>
      <c r="AG86" s="6" t="n">
        <f aca="false">BF86/100*$AG$57</f>
        <v>6084075153.55459</v>
      </c>
      <c r="AH86" s="61" t="n">
        <f aca="false">(AG86-AG85)/AG85</f>
        <v>0.000336041731714483</v>
      </c>
      <c r="AI86" s="61"/>
      <c r="AJ86" s="61" t="n">
        <f aca="false">AB86/AG86</f>
        <v>-0.013912731304272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0.00266112813105527</v>
      </c>
      <c r="AV86" s="5"/>
      <c r="AW86" s="65" t="n">
        <f aca="false">workers_and_wage_low!C74</f>
        <v>12961196</v>
      </c>
      <c r="AX86" s="5"/>
      <c r="AY86" s="61" t="n">
        <f aca="false">(AW86-AW85)/AW85</f>
        <v>0.0011536149317552</v>
      </c>
      <c r="AZ86" s="66" t="n">
        <f aca="false">workers_and_wage_low!B74</f>
        <v>6355.90621035147</v>
      </c>
      <c r="BA86" s="61" t="n">
        <f aca="false">(AZ86-AZ85)/AZ85</f>
        <v>-0.00081663112218439</v>
      </c>
      <c r="BB86" s="61"/>
      <c r="BC86" s="61"/>
      <c r="BD86" s="61"/>
      <c r="BE86" s="61"/>
      <c r="BF86" s="5" t="n">
        <f aca="false">BF85*(1+AY86)*(1+BA86)*(1-BE86)</f>
        <v>110.975968589996</v>
      </c>
      <c r="BG86" s="5"/>
      <c r="BH86" s="5"/>
      <c r="BI86" s="61" t="n">
        <f aca="false">T93/AG93</f>
        <v>0.0160901954083088</v>
      </c>
      <c r="BJ86" s="5"/>
      <c r="BK86" s="5"/>
      <c r="BL86" s="5"/>
      <c r="BM86" s="5"/>
      <c r="BN86" s="5"/>
      <c r="BO86" s="5"/>
      <c r="BP86" s="5"/>
    </row>
    <row r="87" customFormat="false" ht="13.25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2" t="n">
        <f aca="false">'Low pensions'!Q87</f>
        <v>139363095.805347</v>
      </c>
      <c r="E87" s="9"/>
      <c r="F87" s="67" t="n">
        <f aca="false">'Low pensions'!I87</f>
        <v>25330892.3349453</v>
      </c>
      <c r="G87" s="82" t="n">
        <f aca="false">'Low pensions'!K87</f>
        <v>3417718.46112422</v>
      </c>
      <c r="H87" s="82" t="n">
        <f aca="false">'Low pensions'!V87</f>
        <v>18803278.5831343</v>
      </c>
      <c r="I87" s="82" t="n">
        <f aca="false">'Low pensions'!M87</f>
        <v>105702.632818275</v>
      </c>
      <c r="J87" s="82" t="n">
        <f aca="false">'Low pensions'!W87</f>
        <v>581544.69844745</v>
      </c>
      <c r="K87" s="9"/>
      <c r="L87" s="82" t="n">
        <f aca="false">'Low pensions'!N87</f>
        <v>4024784.74262068</v>
      </c>
      <c r="M87" s="67"/>
      <c r="N87" s="82" t="n">
        <f aca="false">'Low pensions'!L87</f>
        <v>1133551.79612143</v>
      </c>
      <c r="O87" s="9"/>
      <c r="P87" s="82" t="n">
        <f aca="false">'Low pensions'!X87</f>
        <v>27121094.6928902</v>
      </c>
      <c r="Q87" s="67"/>
      <c r="R87" s="82" t="n">
        <f aca="false">'Low SIPA income'!G82</f>
        <v>25563571.7332305</v>
      </c>
      <c r="S87" s="67"/>
      <c r="T87" s="82" t="n">
        <f aca="false">'Low SIPA income'!J82</f>
        <v>97744532.160227</v>
      </c>
      <c r="U87" s="9"/>
      <c r="V87" s="82" t="n">
        <f aca="false">'Low SIPA income'!F82</f>
        <v>116845.678065672</v>
      </c>
      <c r="W87" s="67"/>
      <c r="X87" s="82" t="n">
        <f aca="false">'Low SIPA income'!M82</f>
        <v>293482.655757215</v>
      </c>
      <c r="Y87" s="9"/>
      <c r="Z87" s="9" t="n">
        <f aca="false">R87+V87-N87-L87-F87</f>
        <v>-4808811.46239122</v>
      </c>
      <c r="AA87" s="9"/>
      <c r="AB87" s="9" t="n">
        <f aca="false">T87-P87-D87</f>
        <v>-68739658.3380098</v>
      </c>
      <c r="AC87" s="50"/>
      <c r="AD87" s="9"/>
      <c r="AE87" s="9"/>
      <c r="AF87" s="9"/>
      <c r="AG87" s="9" t="n">
        <f aca="false">BF87/100*$AG$57</f>
        <v>6120357809.24386</v>
      </c>
      <c r="AH87" s="40" t="n">
        <f aca="false">(AG87-AG86)/AG86</f>
        <v>0.00596354495523843</v>
      </c>
      <c r="AI87" s="40"/>
      <c r="AJ87" s="40" t="n">
        <f aca="false">AB87/AG87</f>
        <v>-0.0112313136715943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workers_and_wage_low!C75</f>
        <v>12987520</v>
      </c>
      <c r="AX87" s="7"/>
      <c r="AY87" s="40" t="n">
        <f aca="false">(AW87-AW86)/AW86</f>
        <v>0.00203098541214869</v>
      </c>
      <c r="AZ87" s="39" t="n">
        <f aca="false">workers_and_wage_low!B75</f>
        <v>6380.85052842784</v>
      </c>
      <c r="BA87" s="40" t="n">
        <f aca="false">(AZ87-AZ86)/AZ86</f>
        <v>0.00392458876056806</v>
      </c>
      <c r="BB87" s="40"/>
      <c r="BC87" s="40"/>
      <c r="BD87" s="40"/>
      <c r="BE87" s="40"/>
      <c r="BF87" s="7" t="n">
        <f aca="false">BF86*(1+AY87)*(1+BA87)*(1-BE87)</f>
        <v>111.637778767634</v>
      </c>
      <c r="BG87" s="7"/>
      <c r="BH87" s="7"/>
      <c r="BI87" s="40" t="n">
        <f aca="false">T94/AG94</f>
        <v>0.0139729994720495</v>
      </c>
      <c r="BJ87" s="7"/>
      <c r="BK87" s="7"/>
      <c r="BL87" s="7"/>
      <c r="BM87" s="7"/>
      <c r="BN87" s="7"/>
      <c r="BO87" s="7"/>
      <c r="BP87" s="7"/>
    </row>
    <row r="88" customFormat="false" ht="13.25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2" t="n">
        <f aca="false">'Low pensions'!Q88</f>
        <v>137334909.608354</v>
      </c>
      <c r="E88" s="9"/>
      <c r="F88" s="67" t="n">
        <f aca="false">'Low pensions'!I88</f>
        <v>24962245.4855456</v>
      </c>
      <c r="G88" s="82" t="n">
        <f aca="false">'Low pensions'!K88</f>
        <v>3419332.58257688</v>
      </c>
      <c r="H88" s="82" t="n">
        <f aca="false">'Low pensions'!V88</f>
        <v>18812159.003124</v>
      </c>
      <c r="I88" s="82" t="n">
        <f aca="false">'Low pensions'!M88</f>
        <v>105752.554100317</v>
      </c>
      <c r="J88" s="82" t="n">
        <f aca="false">'Low pensions'!W88</f>
        <v>581819.350612087</v>
      </c>
      <c r="K88" s="9"/>
      <c r="L88" s="82" t="n">
        <f aca="false">'Low pensions'!N88</f>
        <v>3933880.70258767</v>
      </c>
      <c r="M88" s="67"/>
      <c r="N88" s="82" t="n">
        <f aca="false">'Low pensions'!L88</f>
        <v>1117457.95499712</v>
      </c>
      <c r="O88" s="9"/>
      <c r="P88" s="82" t="n">
        <f aca="false">'Low pensions'!X88</f>
        <v>26560849.6316042</v>
      </c>
      <c r="Q88" s="67"/>
      <c r="R88" s="82" t="n">
        <f aca="false">'Low SIPA income'!G83</f>
        <v>22346047.3953502</v>
      </c>
      <c r="S88" s="67"/>
      <c r="T88" s="82" t="n">
        <f aca="false">'Low SIPA income'!J83</f>
        <v>85442048.9860377</v>
      </c>
      <c r="U88" s="9"/>
      <c r="V88" s="82" t="n">
        <f aca="false">'Low SIPA income'!F83</f>
        <v>115913.162264319</v>
      </c>
      <c r="W88" s="67"/>
      <c r="X88" s="82" t="n">
        <f aca="false">'Low SIPA income'!M83</f>
        <v>291140.444915982</v>
      </c>
      <c r="Y88" s="9"/>
      <c r="Z88" s="9" t="n">
        <f aca="false">R88+V88-N88-L88-F88</f>
        <v>-7551623.5855158</v>
      </c>
      <c r="AA88" s="9"/>
      <c r="AB88" s="9" t="n">
        <f aca="false">T88-P88-D88</f>
        <v>-78453710.2539209</v>
      </c>
      <c r="AC88" s="50"/>
      <c r="AD88" s="9"/>
      <c r="AE88" s="9"/>
      <c r="AF88" s="9"/>
      <c r="AG88" s="9" t="n">
        <f aca="false">BF88/100*$AG$57</f>
        <v>6144179492.48436</v>
      </c>
      <c r="AH88" s="40" t="n">
        <f aca="false">(AG88-AG87)/AG87</f>
        <v>0.00389220434212437</v>
      </c>
      <c r="AI88" s="40"/>
      <c r="AJ88" s="40" t="n">
        <f aca="false">AB88/AG88</f>
        <v>-0.0127687855392061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1" t="n">
        <f aca="false">workers_and_wage_low!C76</f>
        <v>13004603</v>
      </c>
      <c r="AX88" s="7"/>
      <c r="AY88" s="40" t="n">
        <f aca="false">(AW88-AW87)/AW87</f>
        <v>0.0013153396491401</v>
      </c>
      <c r="AZ88" s="39" t="n">
        <f aca="false">workers_and_wage_low!B76</f>
        <v>6397.2715176875</v>
      </c>
      <c r="BA88" s="40" t="n">
        <f aca="false">(AZ88-AZ87)/AZ87</f>
        <v>0.00257347969310784</v>
      </c>
      <c r="BB88" s="40"/>
      <c r="BC88" s="40"/>
      <c r="BD88" s="40"/>
      <c r="BE88" s="40"/>
      <c r="BF88" s="7" t="n">
        <f aca="false">BF87*(1+AY88)*(1+BA88)*(1-BE88)</f>
        <v>112.072295814898</v>
      </c>
      <c r="BG88" s="7"/>
      <c r="BH88" s="7"/>
      <c r="BI88" s="40" t="n">
        <f aca="false">T95/AG95</f>
        <v>0.0160678365227954</v>
      </c>
      <c r="BJ88" s="7"/>
      <c r="BK88" s="7"/>
      <c r="BL88" s="7"/>
      <c r="BM88" s="7"/>
      <c r="BN88" s="7"/>
      <c r="BO88" s="7"/>
      <c r="BP88" s="7"/>
    </row>
    <row r="89" customFormat="false" ht="13.25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2" t="n">
        <f aca="false">'Low pensions'!Q89</f>
        <v>139994182.412964</v>
      </c>
      <c r="E89" s="9"/>
      <c r="F89" s="67" t="n">
        <f aca="false">'Low pensions'!I89</f>
        <v>25445599.796194</v>
      </c>
      <c r="G89" s="82" t="n">
        <f aca="false">'Low pensions'!K89</f>
        <v>3535025.6649707</v>
      </c>
      <c r="H89" s="82" t="n">
        <f aca="false">'Low pensions'!V89</f>
        <v>19448668.2074769</v>
      </c>
      <c r="I89" s="82" t="n">
        <f aca="false">'Low pensions'!M89</f>
        <v>109330.690669197</v>
      </c>
      <c r="J89" s="82" t="n">
        <f aca="false">'Low pensions'!W89</f>
        <v>601505.202293101</v>
      </c>
      <c r="K89" s="9"/>
      <c r="L89" s="82" t="n">
        <f aca="false">'Low pensions'!N89</f>
        <v>4066029.90317757</v>
      </c>
      <c r="M89" s="67"/>
      <c r="N89" s="82" t="n">
        <f aca="false">'Low pensions'!L89</f>
        <v>1141117.13246511</v>
      </c>
      <c r="O89" s="9"/>
      <c r="P89" s="82" t="n">
        <f aca="false">'Low pensions'!X89</f>
        <v>27376738.275519</v>
      </c>
      <c r="Q89" s="67"/>
      <c r="R89" s="82" t="n">
        <f aca="false">'Low SIPA income'!G84</f>
        <v>25715408.7348368</v>
      </c>
      <c r="S89" s="67"/>
      <c r="T89" s="82" t="n">
        <f aca="false">'Low SIPA income'!J84</f>
        <v>98325094.0958397</v>
      </c>
      <c r="U89" s="9"/>
      <c r="V89" s="82" t="n">
        <f aca="false">'Low SIPA income'!F84</f>
        <v>116415.260441572</v>
      </c>
      <c r="W89" s="67"/>
      <c r="X89" s="82" t="n">
        <f aca="false">'Low SIPA income'!M84</f>
        <v>292401.57077832</v>
      </c>
      <c r="Y89" s="9"/>
      <c r="Z89" s="9" t="n">
        <f aca="false">R89+V89-N89-L89-F89</f>
        <v>-4820922.83655829</v>
      </c>
      <c r="AA89" s="9"/>
      <c r="AB89" s="9" t="n">
        <f aca="false">T89-P89-D89</f>
        <v>-69045826.5926436</v>
      </c>
      <c r="AC89" s="50"/>
      <c r="AD89" s="9"/>
      <c r="AE89" s="9"/>
      <c r="AF89" s="9"/>
      <c r="AG89" s="9" t="n">
        <f aca="false">BF89/100*$AG$57</f>
        <v>6146961094.61063</v>
      </c>
      <c r="AH89" s="40" t="n">
        <f aca="false">(AG89-AG88)/AG88</f>
        <v>0.000452721495143792</v>
      </c>
      <c r="AI89" s="40" t="n">
        <f aca="false">(AG89-AG85)/AG85</f>
        <v>0.0106756696568914</v>
      </c>
      <c r="AJ89" s="40" t="n">
        <f aca="false">AB89/AG89</f>
        <v>-0.0112325140065031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1" t="n">
        <f aca="false">workers_and_wage_low!C77</f>
        <v>12997175</v>
      </c>
      <c r="AX89" s="7"/>
      <c r="AY89" s="40" t="n">
        <f aca="false">(AW89-AW88)/AW88</f>
        <v>-0.000571182372887508</v>
      </c>
      <c r="AZ89" s="39" t="n">
        <f aca="false">workers_and_wage_low!B77</f>
        <v>6403.8254522312</v>
      </c>
      <c r="BA89" s="40" t="n">
        <f aca="false">(AZ89-AZ88)/AZ88</f>
        <v>0.00102448903811135</v>
      </c>
      <c r="BB89" s="40"/>
      <c r="BC89" s="40"/>
      <c r="BD89" s="40"/>
      <c r="BE89" s="40"/>
      <c r="BF89" s="7" t="n">
        <f aca="false">BF88*(1+AY89)*(1+BA89)*(1-BE89)</f>
        <v>112.123033352224</v>
      </c>
      <c r="BG89" s="7"/>
      <c r="BH89" s="7"/>
      <c r="BI89" s="40" t="n">
        <f aca="false">T96/AG96</f>
        <v>0.014010957263541</v>
      </c>
      <c r="BJ89" s="7"/>
      <c r="BK89" s="7"/>
      <c r="BL89" s="7"/>
      <c r="BM89" s="7"/>
      <c r="BN89" s="7"/>
      <c r="BO89" s="7"/>
      <c r="BP89" s="7"/>
    </row>
    <row r="90" customFormat="false" ht="13.25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1" t="n">
        <f aca="false">'Low pensions'!Q90</f>
        <v>138363343.476787</v>
      </c>
      <c r="E90" s="6"/>
      <c r="F90" s="8" t="n">
        <f aca="false">'Low pensions'!I90</f>
        <v>25149175.5149362</v>
      </c>
      <c r="G90" s="81" t="n">
        <f aca="false">'Low pensions'!K90</f>
        <v>3591897.17067881</v>
      </c>
      <c r="H90" s="81" t="n">
        <f aca="false">'Low pensions'!V90</f>
        <v>19761558.4520759</v>
      </c>
      <c r="I90" s="81" t="n">
        <f aca="false">'Low pensions'!M90</f>
        <v>111089.60321687</v>
      </c>
      <c r="J90" s="81" t="n">
        <f aca="false">'Low pensions'!W90</f>
        <v>611182.220167297</v>
      </c>
      <c r="K90" s="6"/>
      <c r="L90" s="81" t="n">
        <f aca="false">'Low pensions'!N90</f>
        <v>4797783.09235275</v>
      </c>
      <c r="M90" s="8"/>
      <c r="N90" s="81" t="n">
        <f aca="false">'Low pensions'!L90</f>
        <v>1128544.38032068</v>
      </c>
      <c r="O90" s="6"/>
      <c r="P90" s="81" t="n">
        <f aca="false">'Low pensions'!X90</f>
        <v>31104637.4800203</v>
      </c>
      <c r="Q90" s="8"/>
      <c r="R90" s="81" t="n">
        <f aca="false">'Low SIPA income'!G85</f>
        <v>22607539.2234</v>
      </c>
      <c r="S90" s="8"/>
      <c r="T90" s="81" t="n">
        <f aca="false">'Low SIPA income'!J85</f>
        <v>86441885.6545272</v>
      </c>
      <c r="U90" s="6"/>
      <c r="V90" s="81" t="n">
        <f aca="false">'Low SIPA income'!F85</f>
        <v>113639.862689921</v>
      </c>
      <c r="W90" s="8"/>
      <c r="X90" s="81" t="n">
        <f aca="false">'Low SIPA income'!M85</f>
        <v>285430.571795549</v>
      </c>
      <c r="Y90" s="6"/>
      <c r="Z90" s="6" t="n">
        <f aca="false">R90+V90-N90-L90-F90</f>
        <v>-8354323.90151975</v>
      </c>
      <c r="AA90" s="6"/>
      <c r="AB90" s="6" t="n">
        <f aca="false">T90-P90-D90</f>
        <v>-83026095.3022797</v>
      </c>
      <c r="AC90" s="50"/>
      <c r="AD90" s="6"/>
      <c r="AE90" s="6"/>
      <c r="AF90" s="6"/>
      <c r="AG90" s="6" t="n">
        <f aca="false">BF90/100*$AG$57</f>
        <v>6189505691.34453</v>
      </c>
      <c r="AH90" s="61" t="n">
        <f aca="false">(AG90-AG89)/AG89</f>
        <v>0.00692124060638745</v>
      </c>
      <c r="AI90" s="61"/>
      <c r="AJ90" s="61" t="n">
        <f aca="false">AB90/AG90</f>
        <v>-0.0134140106565189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0.00438083125490333</v>
      </c>
      <c r="AV90" s="5"/>
      <c r="AW90" s="65" t="n">
        <f aca="false">workers_and_wage_low!C78</f>
        <v>13047462</v>
      </c>
      <c r="AX90" s="5"/>
      <c r="AY90" s="61" t="n">
        <f aca="false">(AW90-AW89)/AW89</f>
        <v>0.00386907154824029</v>
      </c>
      <c r="AZ90" s="66" t="n">
        <f aca="false">workers_and_wage_low!B78</f>
        <v>6423.29567843204</v>
      </c>
      <c r="BA90" s="61" t="n">
        <f aca="false">(AZ90-AZ89)/AZ89</f>
        <v>0.00304040551168654</v>
      </c>
      <c r="BB90" s="61"/>
      <c r="BC90" s="61"/>
      <c r="BD90" s="61"/>
      <c r="BE90" s="61"/>
      <c r="BF90" s="5" t="n">
        <f aca="false">BF89*(1+AY90)*(1+BA90)*(1-BE90)</f>
        <v>112.899063843572</v>
      </c>
      <c r="BG90" s="5"/>
      <c r="BH90" s="5"/>
      <c r="BI90" s="61" t="n">
        <f aca="false">T97/AG97</f>
        <v>0.0161252213736665</v>
      </c>
      <c r="BJ90" s="5"/>
      <c r="BK90" s="5"/>
      <c r="BL90" s="5"/>
      <c r="BM90" s="5"/>
      <c r="BN90" s="5"/>
      <c r="BO90" s="5"/>
      <c r="BP90" s="5"/>
    </row>
    <row r="91" customFormat="false" ht="13.25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2" t="n">
        <f aca="false">'Low pensions'!Q91</f>
        <v>141103120.027153</v>
      </c>
      <c r="E91" s="9"/>
      <c r="F91" s="67" t="n">
        <f aca="false">'Low pensions'!I91</f>
        <v>25647162.3343167</v>
      </c>
      <c r="G91" s="82" t="n">
        <f aca="false">'Low pensions'!K91</f>
        <v>3654017.75565705</v>
      </c>
      <c r="H91" s="82" t="n">
        <f aca="false">'Low pensions'!V91</f>
        <v>20103327.5820905</v>
      </c>
      <c r="I91" s="82" t="n">
        <f aca="false">'Low pensions'!M91</f>
        <v>113010.858422383</v>
      </c>
      <c r="J91" s="82" t="n">
        <f aca="false">'Low pensions'!W91</f>
        <v>621752.3994461</v>
      </c>
      <c r="K91" s="9"/>
      <c r="L91" s="82" t="n">
        <f aca="false">'Low pensions'!N91</f>
        <v>4003475.0007748</v>
      </c>
      <c r="M91" s="67"/>
      <c r="N91" s="82" t="n">
        <f aca="false">'Low pensions'!L91</f>
        <v>1151117.47767617</v>
      </c>
      <c r="O91" s="9"/>
      <c r="P91" s="82" t="n">
        <f aca="false">'Low pensions'!X91</f>
        <v>27107159.53835</v>
      </c>
      <c r="Q91" s="67"/>
      <c r="R91" s="82" t="n">
        <f aca="false">'Low SIPA income'!G86</f>
        <v>26111572.6364755</v>
      </c>
      <c r="S91" s="67"/>
      <c r="T91" s="82" t="n">
        <f aca="false">'Low SIPA income'!J86</f>
        <v>99839861.1099543</v>
      </c>
      <c r="U91" s="9"/>
      <c r="V91" s="82" t="n">
        <f aca="false">'Low SIPA income'!F86</f>
        <v>113300.114806499</v>
      </c>
      <c r="W91" s="67"/>
      <c r="X91" s="82" t="n">
        <f aca="false">'Low SIPA income'!M86</f>
        <v>284577.223064426</v>
      </c>
      <c r="Y91" s="9"/>
      <c r="Z91" s="9" t="n">
        <f aca="false">R91+V91-N91-L91-F91</f>
        <v>-4576882.06148569</v>
      </c>
      <c r="AA91" s="9"/>
      <c r="AB91" s="9" t="n">
        <f aca="false">T91-P91-D91</f>
        <v>-68370418.4555482</v>
      </c>
      <c r="AC91" s="50"/>
      <c r="AD91" s="9"/>
      <c r="AE91" s="9"/>
      <c r="AF91" s="9"/>
      <c r="AG91" s="9" t="n">
        <f aca="false">BF91/100*$AG$57</f>
        <v>6221347805.38784</v>
      </c>
      <c r="AH91" s="40" t="n">
        <f aca="false">(AG91-AG90)/AG90</f>
        <v>0.00514453263817858</v>
      </c>
      <c r="AI91" s="40"/>
      <c r="AJ91" s="40" t="n">
        <f aca="false">AB91/AG91</f>
        <v>-0.0109896473552463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workers_and_wage_low!C79</f>
        <v>13062750</v>
      </c>
      <c r="AX91" s="7"/>
      <c r="AY91" s="40" t="n">
        <f aca="false">(AW91-AW90)/AW90</f>
        <v>0.00117172213262625</v>
      </c>
      <c r="AZ91" s="39" t="n">
        <f aca="false">workers_and_wage_low!B79</f>
        <v>6448.78434934374</v>
      </c>
      <c r="BA91" s="40" t="n">
        <f aca="false">(AZ91-AZ90)/AZ90</f>
        <v>0.00396816092357211</v>
      </c>
      <c r="BB91" s="40"/>
      <c r="BC91" s="40"/>
      <c r="BD91" s="40"/>
      <c r="BE91" s="40"/>
      <c r="BF91" s="7" t="n">
        <f aca="false">BF90*(1+AY91)*(1+BA91)*(1-BE91)</f>
        <v>113.479876762335</v>
      </c>
      <c r="BG91" s="7"/>
      <c r="BH91" s="7"/>
      <c r="BI91" s="40" t="n">
        <f aca="false">T98/AG98</f>
        <v>0.0140921447395867</v>
      </c>
      <c r="BJ91" s="7"/>
      <c r="BK91" s="7"/>
      <c r="BL91" s="7"/>
      <c r="BM91" s="7"/>
      <c r="BN91" s="7"/>
      <c r="BO91" s="7"/>
      <c r="BP91" s="7"/>
    </row>
    <row r="92" customFormat="false" ht="13.25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2" t="n">
        <f aca="false">'Low pensions'!Q92</f>
        <v>139066907.267357</v>
      </c>
      <c r="E92" s="9"/>
      <c r="F92" s="67" t="n">
        <f aca="false">'Low pensions'!I92</f>
        <v>25277056.5621153</v>
      </c>
      <c r="G92" s="82" t="n">
        <f aca="false">'Low pensions'!K92</f>
        <v>3656508.43763183</v>
      </c>
      <c r="H92" s="82" t="n">
        <f aca="false">'Low pensions'!V92</f>
        <v>20117030.5794458</v>
      </c>
      <c r="I92" s="82" t="n">
        <f aca="false">'Low pensions'!M92</f>
        <v>113087.889823665</v>
      </c>
      <c r="J92" s="82" t="n">
        <f aca="false">'Low pensions'!W92</f>
        <v>622176.203488014</v>
      </c>
      <c r="K92" s="9"/>
      <c r="L92" s="82" t="n">
        <f aca="false">'Low pensions'!N92</f>
        <v>3863380.54529907</v>
      </c>
      <c r="M92" s="67"/>
      <c r="N92" s="82" t="n">
        <f aca="false">'Low pensions'!L92</f>
        <v>1134573.43575538</v>
      </c>
      <c r="O92" s="9"/>
      <c r="P92" s="82" t="n">
        <f aca="false">'Low pensions'!X92</f>
        <v>26289188.3055387</v>
      </c>
      <c r="Q92" s="67"/>
      <c r="R92" s="82" t="n">
        <f aca="false">'Low SIPA income'!G87</f>
        <v>22839252.6888401</v>
      </c>
      <c r="S92" s="67"/>
      <c r="T92" s="82" t="n">
        <f aca="false">'Low SIPA income'!J87</f>
        <v>87327862.1726373</v>
      </c>
      <c r="U92" s="9"/>
      <c r="V92" s="82" t="n">
        <f aca="false">'Low SIPA income'!F87</f>
        <v>113722.133287176</v>
      </c>
      <c r="W92" s="67"/>
      <c r="X92" s="82" t="n">
        <f aca="false">'Low SIPA income'!M87</f>
        <v>285637.211816583</v>
      </c>
      <c r="Y92" s="9"/>
      <c r="Z92" s="9" t="n">
        <f aca="false">R92+V92-N92-L92-F92</f>
        <v>-7322035.72104254</v>
      </c>
      <c r="AA92" s="9"/>
      <c r="AB92" s="9" t="n">
        <f aca="false">T92-P92-D92</f>
        <v>-78028233.4002585</v>
      </c>
      <c r="AC92" s="50"/>
      <c r="AD92" s="9"/>
      <c r="AE92" s="9"/>
      <c r="AF92" s="9"/>
      <c r="AG92" s="9" t="n">
        <f aca="false">BF92/100*$AG$57</f>
        <v>6237496300.21139</v>
      </c>
      <c r="AH92" s="40" t="n">
        <f aca="false">(AG92-AG91)/AG91</f>
        <v>0.00259565858214188</v>
      </c>
      <c r="AI92" s="40"/>
      <c r="AJ92" s="40" t="n">
        <f aca="false">AB92/AG92</f>
        <v>-0.0125095438369421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1" t="n">
        <f aca="false">workers_and_wage_low!C80</f>
        <v>13102584</v>
      </c>
      <c r="AX92" s="7"/>
      <c r="AY92" s="40" t="n">
        <f aca="false">(AW92-AW91)/AW91</f>
        <v>0.00304943446058449</v>
      </c>
      <c r="AZ92" s="39" t="n">
        <f aca="false">workers_and_wage_low!B80</f>
        <v>6445.86694300017</v>
      </c>
      <c r="BA92" s="40" t="n">
        <f aca="false">(AZ92-AZ91)/AZ91</f>
        <v>-0.000452396325497717</v>
      </c>
      <c r="BB92" s="40"/>
      <c r="BC92" s="40"/>
      <c r="BD92" s="40"/>
      <c r="BE92" s="40"/>
      <c r="BF92" s="7" t="n">
        <f aca="false">BF91*(1+AY92)*(1+BA92)*(1-BE92)</f>
        <v>113.774431778354</v>
      </c>
      <c r="BG92" s="7"/>
      <c r="BH92" s="7"/>
      <c r="BI92" s="40" t="n">
        <f aca="false">T99/AG99</f>
        <v>0.0161614401839977</v>
      </c>
      <c r="BJ92" s="7"/>
      <c r="BK92" s="7"/>
      <c r="BL92" s="7"/>
      <c r="BM92" s="7"/>
      <c r="BN92" s="7"/>
      <c r="BO92" s="7"/>
      <c r="BP92" s="7"/>
    </row>
    <row r="93" customFormat="false" ht="13.25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2" t="n">
        <f aca="false">'Low pensions'!Q93</f>
        <v>140607039.19208</v>
      </c>
      <c r="E93" s="9"/>
      <c r="F93" s="67" t="n">
        <f aca="false">'Low pensions'!I93</f>
        <v>25556993.7703218</v>
      </c>
      <c r="G93" s="82" t="n">
        <f aca="false">'Low pensions'!K93</f>
        <v>3808627.52662248</v>
      </c>
      <c r="H93" s="82" t="n">
        <f aca="false">'Low pensions'!V93</f>
        <v>20953944.924685</v>
      </c>
      <c r="I93" s="82" t="n">
        <f aca="false">'Low pensions'!M93</f>
        <v>117792.603916159</v>
      </c>
      <c r="J93" s="82" t="n">
        <f aca="false">'Low pensions'!W93</f>
        <v>648060.152309846</v>
      </c>
      <c r="K93" s="9"/>
      <c r="L93" s="82" t="n">
        <f aca="false">'Low pensions'!N93</f>
        <v>3912788.17796818</v>
      </c>
      <c r="M93" s="67"/>
      <c r="N93" s="82" t="n">
        <f aca="false">'Low pensions'!L93</f>
        <v>1146913.58913175</v>
      </c>
      <c r="O93" s="9"/>
      <c r="P93" s="82" t="n">
        <f aca="false">'Low pensions'!X93</f>
        <v>26613456.6292757</v>
      </c>
      <c r="Q93" s="67"/>
      <c r="R93" s="82" t="n">
        <f aca="false">'Low SIPA income'!G88</f>
        <v>26323389.4834332</v>
      </c>
      <c r="S93" s="67"/>
      <c r="T93" s="82" t="n">
        <f aca="false">'Low SIPA income'!J88</f>
        <v>100649761.182823</v>
      </c>
      <c r="U93" s="9"/>
      <c r="V93" s="82" t="n">
        <f aca="false">'Low SIPA income'!F88</f>
        <v>115958.918880776</v>
      </c>
      <c r="W93" s="67"/>
      <c r="X93" s="82" t="n">
        <f aca="false">'Low SIPA income'!M88</f>
        <v>291255.372344526</v>
      </c>
      <c r="Y93" s="9"/>
      <c r="Z93" s="9" t="n">
        <f aca="false">R93+V93-N93-L93-F93</f>
        <v>-4177347.13510769</v>
      </c>
      <c r="AA93" s="9"/>
      <c r="AB93" s="9" t="n">
        <f aca="false">T93-P93-D93</f>
        <v>-66570734.638532</v>
      </c>
      <c r="AC93" s="50"/>
      <c r="AD93" s="9"/>
      <c r="AE93" s="9"/>
      <c r="AF93" s="9"/>
      <c r="AG93" s="9" t="n">
        <f aca="false">BF93/100*$AG$57</f>
        <v>6255347348.41374</v>
      </c>
      <c r="AH93" s="40" t="n">
        <f aca="false">(AG93-AG92)/AG92</f>
        <v>0.00286189319290543</v>
      </c>
      <c r="AI93" s="40" t="n">
        <f aca="false">(AG93-AG89)/AG89</f>
        <v>0.0176324938672765</v>
      </c>
      <c r="AJ93" s="40" t="n">
        <f aca="false">AB93/AG93</f>
        <v>-0.0106422123234153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1" t="n">
        <f aca="false">workers_and_wage_low!C81</f>
        <v>13119355</v>
      </c>
      <c r="AX93" s="7"/>
      <c r="AY93" s="40" t="n">
        <f aca="false">(AW93-AW92)/AW92</f>
        <v>0.00127997652982038</v>
      </c>
      <c r="AZ93" s="39" t="n">
        <f aca="false">workers_and_wage_low!B81</f>
        <v>6456.05073231403</v>
      </c>
      <c r="BA93" s="40" t="n">
        <f aca="false">(AZ93-AZ92)/AZ92</f>
        <v>0.00157989443528854</v>
      </c>
      <c r="BB93" s="40"/>
      <c r="BC93" s="40"/>
      <c r="BD93" s="40"/>
      <c r="BE93" s="40"/>
      <c r="BF93" s="7" t="n">
        <f aca="false">BF92*(1+AY93)*(1+BA93)*(1-BE93)</f>
        <v>114.100042050187</v>
      </c>
      <c r="BG93" s="7"/>
      <c r="BH93" s="7"/>
      <c r="BI93" s="40" t="n">
        <f aca="false">T100/AG100</f>
        <v>0.0141286463430374</v>
      </c>
      <c r="BJ93" s="7"/>
      <c r="BK93" s="7"/>
      <c r="BL93" s="7"/>
      <c r="BM93" s="7"/>
      <c r="BN93" s="7"/>
      <c r="BO93" s="7"/>
      <c r="BP93" s="7"/>
    </row>
    <row r="94" customFormat="false" ht="13.25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1" t="n">
        <f aca="false">'Low pensions'!Q94</f>
        <v>139017187.051296</v>
      </c>
      <c r="E94" s="6"/>
      <c r="F94" s="8" t="n">
        <f aca="false">'Low pensions'!I94</f>
        <v>25268019.3242969</v>
      </c>
      <c r="G94" s="81" t="n">
        <f aca="false">'Low pensions'!K94</f>
        <v>3795440.17373692</v>
      </c>
      <c r="H94" s="81" t="n">
        <f aca="false">'Low pensions'!V94</f>
        <v>20881392.0000068</v>
      </c>
      <c r="I94" s="81" t="n">
        <f aca="false">'Low pensions'!M94</f>
        <v>117384.747641348</v>
      </c>
      <c r="J94" s="81" t="n">
        <f aca="false">'Low pensions'!W94</f>
        <v>645816.247422889</v>
      </c>
      <c r="K94" s="6"/>
      <c r="L94" s="81" t="n">
        <f aca="false">'Low pensions'!N94</f>
        <v>4686466.94938506</v>
      </c>
      <c r="M94" s="8"/>
      <c r="N94" s="81" t="n">
        <f aca="false">'Low pensions'!L94</f>
        <v>1133794.18190604</v>
      </c>
      <c r="O94" s="6"/>
      <c r="P94" s="81" t="n">
        <f aca="false">'Low pensions'!X94</f>
        <v>30555900.3443671</v>
      </c>
      <c r="Q94" s="8"/>
      <c r="R94" s="81" t="n">
        <f aca="false">'Low SIPA income'!G89</f>
        <v>22854577.4956352</v>
      </c>
      <c r="S94" s="8"/>
      <c r="T94" s="81" t="n">
        <f aca="false">'Low SIPA income'!J89</f>
        <v>87386457.8996455</v>
      </c>
      <c r="U94" s="6"/>
      <c r="V94" s="81" t="n">
        <f aca="false">'Low SIPA income'!F89</f>
        <v>115481.31438712</v>
      </c>
      <c r="W94" s="8"/>
      <c r="X94" s="81" t="n">
        <f aca="false">'Low SIPA income'!M89</f>
        <v>290055.767553657</v>
      </c>
      <c r="Y94" s="6"/>
      <c r="Z94" s="6" t="n">
        <f aca="false">R94+V94-N94-L94-F94</f>
        <v>-8118221.6455657</v>
      </c>
      <c r="AA94" s="6"/>
      <c r="AB94" s="6" t="n">
        <f aca="false">T94-P94-D94</f>
        <v>-82186629.496018</v>
      </c>
      <c r="AC94" s="50"/>
      <c r="AD94" s="6"/>
      <c r="AE94" s="6"/>
      <c r="AF94" s="6"/>
      <c r="AG94" s="6" t="n">
        <f aca="false">BF94/100*$AG$57</f>
        <v>6253951277.56545</v>
      </c>
      <c r="AH94" s="61" t="n">
        <f aca="false">(AG94-AG93)/AG93</f>
        <v>-0.000223180387999014</v>
      </c>
      <c r="AI94" s="61"/>
      <c r="AJ94" s="61" t="n">
        <f aca="false">AB94/AG94</f>
        <v>-0.0131415525718665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0.00435710752183899</v>
      </c>
      <c r="AV94" s="5"/>
      <c r="AW94" s="65" t="n">
        <f aca="false">workers_and_wage_low!C82</f>
        <v>13128086</v>
      </c>
      <c r="AX94" s="5"/>
      <c r="AY94" s="61" t="n">
        <f aca="false">(AW94-AW93)/AW93</f>
        <v>0.000665505278270159</v>
      </c>
      <c r="AZ94" s="66" t="n">
        <f aca="false">workers_and_wage_low!B82</f>
        <v>6450.31714829794</v>
      </c>
      <c r="BA94" s="61" t="n">
        <f aca="false">(AZ94-AZ93)/AZ93</f>
        <v>-0.000888094634602336</v>
      </c>
      <c r="BB94" s="61"/>
      <c r="BC94" s="61"/>
      <c r="BD94" s="61"/>
      <c r="BE94" s="61"/>
      <c r="BF94" s="5" t="n">
        <f aca="false">BF93*(1+AY94)*(1+BA94)*(1-BE94)</f>
        <v>114.074577158532</v>
      </c>
      <c r="BG94" s="5"/>
      <c r="BH94" s="5"/>
      <c r="BI94" s="61" t="n">
        <f aca="false">T101/AG101</f>
        <v>0.0162335889746297</v>
      </c>
      <c r="BJ94" s="5"/>
      <c r="BK94" s="5"/>
      <c r="BL94" s="5"/>
      <c r="BM94" s="5"/>
      <c r="BN94" s="5"/>
      <c r="BO94" s="5"/>
      <c r="BP94" s="5"/>
    </row>
    <row r="95" customFormat="false" ht="13.25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2" t="n">
        <f aca="false">'Low pensions'!Q95</f>
        <v>141043112.541527</v>
      </c>
      <c r="E95" s="9"/>
      <c r="F95" s="67" t="n">
        <f aca="false">'Low pensions'!I95</f>
        <v>25636255.2634822</v>
      </c>
      <c r="G95" s="82" t="n">
        <f aca="false">'Low pensions'!K95</f>
        <v>3902984.12865259</v>
      </c>
      <c r="H95" s="82" t="n">
        <f aca="false">'Low pensions'!V95</f>
        <v>21473067.1093563</v>
      </c>
      <c r="I95" s="82" t="n">
        <f aca="false">'Low pensions'!M95</f>
        <v>120710.849339772</v>
      </c>
      <c r="J95" s="82" t="n">
        <f aca="false">'Low pensions'!W95</f>
        <v>664115.477608966</v>
      </c>
      <c r="K95" s="9"/>
      <c r="L95" s="82" t="n">
        <f aca="false">'Low pensions'!N95</f>
        <v>3936928.51435097</v>
      </c>
      <c r="M95" s="67"/>
      <c r="N95" s="82" t="n">
        <f aca="false">'Low pensions'!L95</f>
        <v>1150732.74876679</v>
      </c>
      <c r="O95" s="9"/>
      <c r="P95" s="82" t="n">
        <f aca="false">'Low pensions'!X95</f>
        <v>26759732.839002</v>
      </c>
      <c r="Q95" s="67"/>
      <c r="R95" s="82" t="n">
        <f aca="false">'Low SIPA income'!G90</f>
        <v>26386312.2936738</v>
      </c>
      <c r="S95" s="67"/>
      <c r="T95" s="82" t="n">
        <f aca="false">'Low SIPA income'!J90</f>
        <v>100890352.001405</v>
      </c>
      <c r="U95" s="9"/>
      <c r="V95" s="82" t="n">
        <f aca="false">'Low SIPA income'!F90</f>
        <v>114054.316023215</v>
      </c>
      <c r="W95" s="67"/>
      <c r="X95" s="82" t="n">
        <f aca="false">'Low SIPA income'!M90</f>
        <v>286471.559078571</v>
      </c>
      <c r="Y95" s="9"/>
      <c r="Z95" s="9" t="n">
        <f aca="false">R95+V95-N95-L95-F95</f>
        <v>-4223549.91690299</v>
      </c>
      <c r="AA95" s="9"/>
      <c r="AB95" s="9" t="n">
        <f aca="false">T95-P95-D95</f>
        <v>-66912493.3791242</v>
      </c>
      <c r="AC95" s="50"/>
      <c r="AD95" s="9"/>
      <c r="AE95" s="9"/>
      <c r="AF95" s="9"/>
      <c r="AG95" s="9" t="n">
        <f aca="false">BF95/100*$AG$57</f>
        <v>6279025297.41774</v>
      </c>
      <c r="AH95" s="40" t="n">
        <f aca="false">(AG95-AG94)/AG94</f>
        <v>0.00400930847386691</v>
      </c>
      <c r="AI95" s="40"/>
      <c r="AJ95" s="40" t="n">
        <f aca="false">AB95/AG95</f>
        <v>-0.0106565096029541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workers_and_wage_low!C83</f>
        <v>13156146</v>
      </c>
      <c r="AX95" s="7"/>
      <c r="AY95" s="40" t="n">
        <f aca="false">(AW95-AW94)/AW94</f>
        <v>0.00213740220775519</v>
      </c>
      <c r="AZ95" s="39" t="n">
        <f aca="false">workers_and_wage_low!B83</f>
        <v>6462.36578460441</v>
      </c>
      <c r="BA95" s="40" t="n">
        <f aca="false">(AZ95-AZ94)/AZ94</f>
        <v>0.001867913783068</v>
      </c>
      <c r="BB95" s="40"/>
      <c r="BC95" s="40"/>
      <c r="BD95" s="40"/>
      <c r="BE95" s="40"/>
      <c r="BF95" s="7" t="n">
        <f aca="false">BF94*(1+AY95)*(1+BA95)*(1-BE95)</f>
        <v>114.531937327386</v>
      </c>
      <c r="BG95" s="7"/>
      <c r="BH95" s="7"/>
      <c r="BI95" s="40" t="n">
        <f aca="false">T102/AG102</f>
        <v>0.0141085312707391</v>
      </c>
      <c r="BJ95" s="7"/>
      <c r="BK95" s="7"/>
      <c r="BL95" s="7"/>
      <c r="BM95" s="7"/>
      <c r="BN95" s="7"/>
      <c r="BO95" s="7"/>
      <c r="BP95" s="7"/>
    </row>
    <row r="96" customFormat="false" ht="13.25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2" t="n">
        <f aca="false">'Low pensions'!Q96</f>
        <v>139428324.128049</v>
      </c>
      <c r="E96" s="9"/>
      <c r="F96" s="67" t="n">
        <f aca="false">'Low pensions'!I96</f>
        <v>25342748.3547188</v>
      </c>
      <c r="G96" s="82" t="n">
        <f aca="false">'Low pensions'!K96</f>
        <v>3928594.92388236</v>
      </c>
      <c r="H96" s="82" t="n">
        <f aca="false">'Low pensions'!V96</f>
        <v>21613970.1483042</v>
      </c>
      <c r="I96" s="82" t="n">
        <f aca="false">'Low pensions'!M96</f>
        <v>121502.935790176</v>
      </c>
      <c r="J96" s="82" t="n">
        <f aca="false">'Low pensions'!W96</f>
        <v>668473.303555798</v>
      </c>
      <c r="K96" s="9"/>
      <c r="L96" s="82" t="n">
        <f aca="false">'Low pensions'!N96</f>
        <v>3930287.9131821</v>
      </c>
      <c r="M96" s="67"/>
      <c r="N96" s="82" t="n">
        <f aca="false">'Low pensions'!L96</f>
        <v>1138701.63321835</v>
      </c>
      <c r="O96" s="9"/>
      <c r="P96" s="82" t="n">
        <f aca="false">'Low pensions'!X96</f>
        <v>26659083.0799741</v>
      </c>
      <c r="Q96" s="67"/>
      <c r="R96" s="82" t="n">
        <f aca="false">'Low SIPA income'!G91</f>
        <v>23146623.1971027</v>
      </c>
      <c r="S96" s="67"/>
      <c r="T96" s="82" t="n">
        <f aca="false">'Low SIPA income'!J91</f>
        <v>88503119.9513039</v>
      </c>
      <c r="U96" s="9"/>
      <c r="V96" s="82" t="n">
        <f aca="false">'Low SIPA income'!F91</f>
        <v>119009.439696181</v>
      </c>
      <c r="W96" s="67"/>
      <c r="X96" s="82" t="n">
        <f aca="false">'Low SIPA income'!M91</f>
        <v>298917.401143267</v>
      </c>
      <c r="Y96" s="9"/>
      <c r="Z96" s="9" t="n">
        <f aca="false">R96+V96-N96-L96-F96</f>
        <v>-7146105.26432035</v>
      </c>
      <c r="AA96" s="9"/>
      <c r="AB96" s="9" t="n">
        <f aca="false">T96-P96-D96</f>
        <v>-77584287.2567192</v>
      </c>
      <c r="AC96" s="50"/>
      <c r="AD96" s="9"/>
      <c r="AE96" s="9"/>
      <c r="AF96" s="9"/>
      <c r="AG96" s="9" t="n">
        <f aca="false">BF96/100*$AG$57</f>
        <v>6316707580.11695</v>
      </c>
      <c r="AH96" s="40" t="n">
        <f aca="false">(AG96-AG95)/AG95</f>
        <v>0.00600129493262402</v>
      </c>
      <c r="AI96" s="40"/>
      <c r="AJ96" s="40" t="n">
        <f aca="false">AB96/AG96</f>
        <v>-0.0122823933627909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1" t="n">
        <f aca="false">workers_and_wage_low!C84</f>
        <v>13179818</v>
      </c>
      <c r="AX96" s="7"/>
      <c r="AY96" s="40" t="n">
        <f aca="false">(AW96-AW95)/AW95</f>
        <v>0.00179931113564717</v>
      </c>
      <c r="AZ96" s="39" t="n">
        <f aca="false">workers_and_wage_low!B84</f>
        <v>6489.47176882221</v>
      </c>
      <c r="BA96" s="40" t="n">
        <f aca="false">(AZ96-AZ95)/AZ95</f>
        <v>0.00419443670031444</v>
      </c>
      <c r="BB96" s="40"/>
      <c r="BC96" s="40"/>
      <c r="BD96" s="40"/>
      <c r="BE96" s="40"/>
      <c r="BF96" s="7" t="n">
        <f aca="false">BF95*(1+AY96)*(1+BA96)*(1-BE96)</f>
        <v>115.219277262493</v>
      </c>
      <c r="BG96" s="7"/>
      <c r="BH96" s="7"/>
      <c r="BI96" s="40" t="n">
        <f aca="false">T103/AG103</f>
        <v>0.0162049904136126</v>
      </c>
      <c r="BJ96" s="7"/>
      <c r="BK96" s="7"/>
      <c r="BL96" s="7"/>
      <c r="BM96" s="7"/>
      <c r="BN96" s="7"/>
      <c r="BO96" s="7"/>
      <c r="BP96" s="7"/>
    </row>
    <row r="97" customFormat="false" ht="13.25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2" t="n">
        <f aca="false">'Low pensions'!Q97</f>
        <v>141665788.030124</v>
      </c>
      <c r="E97" s="9"/>
      <c r="F97" s="67" t="n">
        <f aca="false">'Low pensions'!I97</f>
        <v>25749433.9042845</v>
      </c>
      <c r="G97" s="82" t="n">
        <f aca="false">'Low pensions'!K97</f>
        <v>4102078.50711621</v>
      </c>
      <c r="H97" s="82" t="n">
        <f aca="false">'Low pensions'!V97</f>
        <v>22568425.6373247</v>
      </c>
      <c r="I97" s="82" t="n">
        <f aca="false">'Low pensions'!M97</f>
        <v>126868.407436583</v>
      </c>
      <c r="J97" s="82" t="n">
        <f aca="false">'Low pensions'!W97</f>
        <v>697992.545484264</v>
      </c>
      <c r="K97" s="9"/>
      <c r="L97" s="82" t="n">
        <f aca="false">'Low pensions'!N97</f>
        <v>3992309.27903827</v>
      </c>
      <c r="M97" s="67"/>
      <c r="N97" s="82" t="n">
        <f aca="false">'Low pensions'!L97</f>
        <v>1157899.54266147</v>
      </c>
      <c r="O97" s="9"/>
      <c r="P97" s="82" t="n">
        <f aca="false">'Low pensions'!X97</f>
        <v>27086533.4756959</v>
      </c>
      <c r="Q97" s="67"/>
      <c r="R97" s="82" t="n">
        <f aca="false">'Low SIPA income'!G92</f>
        <v>26843018.5966068</v>
      </c>
      <c r="S97" s="67"/>
      <c r="T97" s="82" t="n">
        <f aca="false">'Low SIPA income'!J92</f>
        <v>102636608.134181</v>
      </c>
      <c r="U97" s="9"/>
      <c r="V97" s="82" t="n">
        <f aca="false">'Low SIPA income'!F92</f>
        <v>113905.594182369</v>
      </c>
      <c r="W97" s="67"/>
      <c r="X97" s="82" t="n">
        <f aca="false">'Low SIPA income'!M92</f>
        <v>286098.012692063</v>
      </c>
      <c r="Y97" s="9"/>
      <c r="Z97" s="9" t="n">
        <f aca="false">R97+V97-N97-L97-F97</f>
        <v>-3942718.53519506</v>
      </c>
      <c r="AA97" s="9"/>
      <c r="AB97" s="9" t="n">
        <f aca="false">T97-P97-D97</f>
        <v>-66115713.3716385</v>
      </c>
      <c r="AC97" s="50"/>
      <c r="AD97" s="9"/>
      <c r="AE97" s="9"/>
      <c r="AF97" s="9"/>
      <c r="AG97" s="9" t="n">
        <f aca="false">BF97/100*$AG$57</f>
        <v>6364973587.38857</v>
      </c>
      <c r="AH97" s="40" t="n">
        <f aca="false">(AG97-AG96)/AG96</f>
        <v>0.00764100706886405</v>
      </c>
      <c r="AI97" s="40" t="n">
        <f aca="false">(AG97-AG93)/AG93</f>
        <v>0.0175252040964021</v>
      </c>
      <c r="AJ97" s="40" t="n">
        <f aca="false">AB97/AG97</f>
        <v>-0.0103874293371207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1" t="n">
        <f aca="false">workers_and_wage_low!C85</f>
        <v>13233277</v>
      </c>
      <c r="AX97" s="7"/>
      <c r="AY97" s="40" t="n">
        <f aca="false">(AW97-AW96)/AW96</f>
        <v>0.00405612581296646</v>
      </c>
      <c r="AZ97" s="39" t="n">
        <f aca="false">workers_and_wage_low!B85</f>
        <v>6512.64177407056</v>
      </c>
      <c r="BA97" s="40" t="n">
        <f aca="false">(AZ97-AZ96)/AZ96</f>
        <v>0.0035703992672669</v>
      </c>
      <c r="BB97" s="40"/>
      <c r="BC97" s="40"/>
      <c r="BD97" s="40"/>
      <c r="BE97" s="40"/>
      <c r="BF97" s="7" t="n">
        <f aca="false">BF96*(1+AY97)*(1+BA97)*(1-BE97)</f>
        <v>116.099668574525</v>
      </c>
      <c r="BG97" s="7"/>
      <c r="BH97" s="7"/>
      <c r="BI97" s="40" t="n">
        <f aca="false">T104/AG104</f>
        <v>0.0141111599459964</v>
      </c>
      <c r="BJ97" s="7"/>
      <c r="BK97" s="7"/>
      <c r="BL97" s="7"/>
      <c r="BM97" s="7"/>
      <c r="BN97" s="7"/>
      <c r="BO97" s="7"/>
      <c r="BP97" s="7"/>
    </row>
    <row r="98" customFormat="false" ht="13.25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1" t="n">
        <f aca="false">'Low pensions'!Q98</f>
        <v>140584439.909727</v>
      </c>
      <c r="E98" s="6"/>
      <c r="F98" s="8" t="n">
        <f aca="false">'Low pensions'!I98</f>
        <v>25552886.0832413</v>
      </c>
      <c r="G98" s="81" t="n">
        <f aca="false">'Low pensions'!K98</f>
        <v>4126518.58610599</v>
      </c>
      <c r="H98" s="81" t="n">
        <f aca="false">'Low pensions'!V98</f>
        <v>22702887.7409373</v>
      </c>
      <c r="I98" s="81" t="n">
        <f aca="false">'Low pensions'!M98</f>
        <v>127624.286168227</v>
      </c>
      <c r="J98" s="81" t="n">
        <f aca="false">'Low pensions'!W98</f>
        <v>702151.167245484</v>
      </c>
      <c r="K98" s="6"/>
      <c r="L98" s="81" t="n">
        <f aca="false">'Low pensions'!N98</f>
        <v>4658301.34563525</v>
      </c>
      <c r="M98" s="8"/>
      <c r="N98" s="81" t="n">
        <f aca="false">'Low pensions'!L98</f>
        <v>1149888.04773422</v>
      </c>
      <c r="O98" s="6"/>
      <c r="P98" s="81" t="n">
        <f aca="false">'Low pensions'!X98</f>
        <v>30498292.5939442</v>
      </c>
      <c r="Q98" s="8"/>
      <c r="R98" s="81" t="n">
        <f aca="false">'Low SIPA income'!G93</f>
        <v>23591533.1442429</v>
      </c>
      <c r="S98" s="8"/>
      <c r="T98" s="81" t="n">
        <f aca="false">'Low SIPA income'!J93</f>
        <v>90204271.6952959</v>
      </c>
      <c r="U98" s="6"/>
      <c r="V98" s="81" t="n">
        <f aca="false">'Low SIPA income'!F93</f>
        <v>116041.824563836</v>
      </c>
      <c r="W98" s="8"/>
      <c r="X98" s="81" t="n">
        <f aca="false">'Low SIPA income'!M93</f>
        <v>291463.607517999</v>
      </c>
      <c r="Y98" s="6"/>
      <c r="Z98" s="6" t="n">
        <f aca="false">R98+V98-N98-L98-F98</f>
        <v>-7653500.50780411</v>
      </c>
      <c r="AA98" s="6"/>
      <c r="AB98" s="6" t="n">
        <f aca="false">T98-P98-D98</f>
        <v>-80878460.808375</v>
      </c>
      <c r="AC98" s="50"/>
      <c r="AD98" s="6"/>
      <c r="AE98" s="6"/>
      <c r="AF98" s="6"/>
      <c r="AG98" s="6" t="n">
        <f aca="false">BF98/100*$AG$57</f>
        <v>6401032160.98114</v>
      </c>
      <c r="AH98" s="61" t="n">
        <f aca="false">(AG98-AG97)/AG97</f>
        <v>0.00566515683018953</v>
      </c>
      <c r="AI98" s="61"/>
      <c r="AJ98" s="61" t="n">
        <f aca="false">AB98/AG98</f>
        <v>-0.0126352217539832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0.00218288538169291</v>
      </c>
      <c r="AV98" s="5"/>
      <c r="AW98" s="65" t="n">
        <f aca="false">workers_and_wage_low!C86</f>
        <v>13252531</v>
      </c>
      <c r="AX98" s="5"/>
      <c r="AY98" s="61" t="n">
        <f aca="false">(AW98-AW97)/AW97</f>
        <v>0.00145496841031893</v>
      </c>
      <c r="AZ98" s="66" t="n">
        <f aca="false">workers_and_wage_low!B86</f>
        <v>6540.02138657923</v>
      </c>
      <c r="BA98" s="61" t="n">
        <f aca="false">(AZ98-AZ97)/AZ97</f>
        <v>0.00420407162845656</v>
      </c>
      <c r="BB98" s="61"/>
      <c r="BC98" s="61"/>
      <c r="BD98" s="61"/>
      <c r="BE98" s="61"/>
      <c r="BF98" s="5" t="n">
        <f aca="false">BF97*(1+AY98)*(1+BA98)*(1-BE98)</f>
        <v>116.757391404932</v>
      </c>
      <c r="BG98" s="5"/>
      <c r="BH98" s="5"/>
      <c r="BI98" s="61" t="n">
        <f aca="false">T105/AG105</f>
        <v>0.0161803560971973</v>
      </c>
      <c r="BJ98" s="5"/>
      <c r="BK98" s="5"/>
      <c r="BL98" s="5"/>
      <c r="BM98" s="5"/>
      <c r="BN98" s="5"/>
      <c r="BO98" s="5"/>
      <c r="BP98" s="5"/>
    </row>
    <row r="99" customFormat="false" ht="13.25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2" t="n">
        <f aca="false">'Low pensions'!Q99</f>
        <v>142588030.762029</v>
      </c>
      <c r="E99" s="9"/>
      <c r="F99" s="67" t="n">
        <f aca="false">'Low pensions'!I99</f>
        <v>25917062.437603</v>
      </c>
      <c r="G99" s="82" t="n">
        <f aca="false">'Low pensions'!K99</f>
        <v>4316309.4794432</v>
      </c>
      <c r="H99" s="82" t="n">
        <f aca="false">'Low pensions'!V99</f>
        <v>23747061.2387121</v>
      </c>
      <c r="I99" s="82" t="n">
        <f aca="false">'Low pensions'!M99</f>
        <v>133494.107611645</v>
      </c>
      <c r="J99" s="82" t="n">
        <f aca="false">'Low pensions'!W99</f>
        <v>734445.192949857</v>
      </c>
      <c r="K99" s="9"/>
      <c r="L99" s="82" t="n">
        <f aca="false">'Low pensions'!N99</f>
        <v>4054676.51064616</v>
      </c>
      <c r="M99" s="67"/>
      <c r="N99" s="82" t="n">
        <f aca="false">'Low pensions'!L99</f>
        <v>1166546.83527869</v>
      </c>
      <c r="O99" s="9"/>
      <c r="P99" s="82" t="n">
        <f aca="false">'Low pensions'!X99</f>
        <v>27457732.1896068</v>
      </c>
      <c r="Q99" s="67"/>
      <c r="R99" s="82" t="n">
        <f aca="false">'Low SIPA income'!G94</f>
        <v>27105029.7532752</v>
      </c>
      <c r="S99" s="67"/>
      <c r="T99" s="82" t="n">
        <f aca="false">'Low SIPA income'!J94</f>
        <v>103638430.500655</v>
      </c>
      <c r="U99" s="9"/>
      <c r="V99" s="82" t="n">
        <f aca="false">'Low SIPA income'!F94</f>
        <v>115632.824613417</v>
      </c>
      <c r="W99" s="67"/>
      <c r="X99" s="82" t="n">
        <f aca="false">'Low SIPA income'!M94</f>
        <v>290436.317560506</v>
      </c>
      <c r="Y99" s="9"/>
      <c r="Z99" s="9" t="n">
        <f aca="false">R99+V99-N99-L99-F99</f>
        <v>-3917623.20563929</v>
      </c>
      <c r="AA99" s="9"/>
      <c r="AB99" s="9" t="n">
        <f aca="false">T99-P99-D99</f>
        <v>-66407332.4509808</v>
      </c>
      <c r="AC99" s="50"/>
      <c r="AD99" s="9"/>
      <c r="AE99" s="9"/>
      <c r="AF99" s="9"/>
      <c r="AG99" s="9" t="n">
        <f aca="false">BF99/100*$AG$57</f>
        <v>6412697712.62544</v>
      </c>
      <c r="AH99" s="40" t="n">
        <f aca="false">(AG99-AG98)/AG98</f>
        <v>0.00182244852875474</v>
      </c>
      <c r="AI99" s="40"/>
      <c r="AJ99" s="40" t="n">
        <f aca="false">AB99/AG99</f>
        <v>-0.0103556000028252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workers_and_wage_low!C87</f>
        <v>13279601</v>
      </c>
      <c r="AX99" s="7"/>
      <c r="AY99" s="40" t="n">
        <f aca="false">(AW99-AW98)/AW98</f>
        <v>0.00204262868730509</v>
      </c>
      <c r="AZ99" s="39" t="n">
        <f aca="false">workers_and_wage_low!B87</f>
        <v>6538.58433898804</v>
      </c>
      <c r="BA99" s="40" t="n">
        <f aca="false">(AZ99-AZ98)/AZ98</f>
        <v>-0.000219731329034122</v>
      </c>
      <c r="BB99" s="40"/>
      <c r="BC99" s="40"/>
      <c r="BD99" s="40"/>
      <c r="BE99" s="40"/>
      <c r="BF99" s="7" t="n">
        <f aca="false">BF98*(1+AY99)*(1+BA99)*(1-BE99)</f>
        <v>116.97017574112</v>
      </c>
      <c r="BG99" s="7"/>
      <c r="BH99" s="7"/>
      <c r="BI99" s="40" t="n">
        <f aca="false">T106/AG106</f>
        <v>0.0140923706071886</v>
      </c>
      <c r="BJ99" s="7"/>
      <c r="BK99" s="7"/>
      <c r="BL99" s="7"/>
      <c r="BM99" s="7"/>
      <c r="BN99" s="7"/>
      <c r="BO99" s="7"/>
      <c r="BP99" s="7"/>
    </row>
    <row r="100" customFormat="false" ht="13.25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2" t="n">
        <f aca="false">'Low pensions'!Q100</f>
        <v>140359153.823552</v>
      </c>
      <c r="E100" s="9"/>
      <c r="F100" s="67" t="n">
        <f aca="false">'Low pensions'!I100</f>
        <v>25511937.670317</v>
      </c>
      <c r="G100" s="82" t="n">
        <f aca="false">'Low pensions'!K100</f>
        <v>4339041.94575788</v>
      </c>
      <c r="H100" s="82" t="n">
        <f aca="false">'Low pensions'!V100</f>
        <v>23872128.5612136</v>
      </c>
      <c r="I100" s="82" t="n">
        <f aca="false">'Low pensions'!M100</f>
        <v>134197.17358014</v>
      </c>
      <c r="J100" s="82" t="n">
        <f aca="false">'Low pensions'!W100</f>
        <v>738313.254470518</v>
      </c>
      <c r="K100" s="9"/>
      <c r="L100" s="82" t="n">
        <f aca="false">'Low pensions'!N100</f>
        <v>3930485.92655727</v>
      </c>
      <c r="M100" s="67"/>
      <c r="N100" s="82" t="n">
        <f aca="false">'Low pensions'!L100</f>
        <v>1148511.73851445</v>
      </c>
      <c r="O100" s="9"/>
      <c r="P100" s="82" t="n">
        <f aca="false">'Low pensions'!X100</f>
        <v>26714082.8772093</v>
      </c>
      <c r="Q100" s="67"/>
      <c r="R100" s="82" t="n">
        <f aca="false">'Low SIPA income'!G95</f>
        <v>23710348.9374742</v>
      </c>
      <c r="S100" s="67"/>
      <c r="T100" s="82" t="n">
        <f aca="false">'Low SIPA income'!J95</f>
        <v>90658574.1786827</v>
      </c>
      <c r="U100" s="9"/>
      <c r="V100" s="82" t="n">
        <f aca="false">'Low SIPA income'!F95</f>
        <v>114053.167783572</v>
      </c>
      <c r="W100" s="67"/>
      <c r="X100" s="82" t="n">
        <f aca="false">'Low SIPA income'!M95</f>
        <v>286468.675031636</v>
      </c>
      <c r="Y100" s="9"/>
      <c r="Z100" s="9" t="n">
        <f aca="false">R100+V100-N100-L100-F100</f>
        <v>-6766533.23013092</v>
      </c>
      <c r="AA100" s="9"/>
      <c r="AB100" s="9" t="n">
        <f aca="false">T100-P100-D100</f>
        <v>-76414662.5220785</v>
      </c>
      <c r="AC100" s="50"/>
      <c r="AD100" s="9"/>
      <c r="AE100" s="9"/>
      <c r="AF100" s="9"/>
      <c r="AG100" s="9" t="n">
        <f aca="false">BF100/100*$AG$57</f>
        <v>6416649690.10703</v>
      </c>
      <c r="AH100" s="40" t="n">
        <f aca="false">(AG100-AG99)/AG99</f>
        <v>0.000616273783467065</v>
      </c>
      <c r="AI100" s="40"/>
      <c r="AJ100" s="40" t="n">
        <f aca="false">AB100/AG100</f>
        <v>-0.0119088100819797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1" t="n">
        <f aca="false">workers_and_wage_low!C88</f>
        <v>13255105</v>
      </c>
      <c r="AX100" s="7"/>
      <c r="AY100" s="40" t="n">
        <f aca="false">(AW100-AW99)/AW99</f>
        <v>-0.00184463373560697</v>
      </c>
      <c r="AZ100" s="39" t="n">
        <f aca="false">workers_and_wage_low!B88</f>
        <v>6554.70492693232</v>
      </c>
      <c r="BA100" s="40" t="n">
        <f aca="false">(AZ100-AZ99)/AZ99</f>
        <v>0.00246545538124388</v>
      </c>
      <c r="BB100" s="40"/>
      <c r="BC100" s="40"/>
      <c r="BD100" s="40"/>
      <c r="BE100" s="40"/>
      <c r="BF100" s="7" t="n">
        <f aca="false">BF99*(1+AY100)*(1+BA100)*(1-BE100)</f>
        <v>117.042261393876</v>
      </c>
      <c r="BG100" s="7"/>
      <c r="BH100" s="7"/>
      <c r="BI100" s="40" t="n">
        <f aca="false">T107/AG107</f>
        <v>0.0162631363363379</v>
      </c>
      <c r="BJ100" s="7"/>
      <c r="BK100" s="7"/>
      <c r="BL100" s="7"/>
      <c r="BM100" s="7"/>
      <c r="BN100" s="7"/>
      <c r="BO100" s="7"/>
      <c r="BP100" s="7"/>
    </row>
    <row r="101" customFormat="false" ht="13.25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2" t="n">
        <f aca="false">'Low pensions'!Q101</f>
        <v>142359779.961556</v>
      </c>
      <c r="E101" s="9"/>
      <c r="F101" s="67" t="n">
        <f aca="false">'Low pensions'!I101</f>
        <v>25875575.1527611</v>
      </c>
      <c r="G101" s="82" t="n">
        <f aca="false">'Low pensions'!K101</f>
        <v>4481324.92287073</v>
      </c>
      <c r="H101" s="82" t="n">
        <f aca="false">'Low pensions'!V101</f>
        <v>24654927.5210233</v>
      </c>
      <c r="I101" s="82" t="n">
        <f aca="false">'Low pensions'!M101</f>
        <v>138597.67802693</v>
      </c>
      <c r="J101" s="82" t="n">
        <f aca="false">'Low pensions'!W101</f>
        <v>762523.531578044</v>
      </c>
      <c r="K101" s="9"/>
      <c r="L101" s="82" t="n">
        <f aca="false">'Low pensions'!N101</f>
        <v>3960609.84187289</v>
      </c>
      <c r="M101" s="67"/>
      <c r="N101" s="82" t="n">
        <f aca="false">'Low pensions'!L101</f>
        <v>1165667.09715764</v>
      </c>
      <c r="O101" s="9"/>
      <c r="P101" s="82" t="n">
        <f aca="false">'Low pensions'!X101</f>
        <v>26964779.7385908</v>
      </c>
      <c r="Q101" s="67"/>
      <c r="R101" s="82" t="n">
        <f aca="false">'Low SIPA income'!G96</f>
        <v>27259911.4978404</v>
      </c>
      <c r="S101" s="67"/>
      <c r="T101" s="82" t="n">
        <f aca="false">'Low SIPA income'!J96</f>
        <v>104230634.274864</v>
      </c>
      <c r="U101" s="9"/>
      <c r="V101" s="82" t="n">
        <f aca="false">'Low SIPA income'!F96</f>
        <v>114429.391375065</v>
      </c>
      <c r="W101" s="67"/>
      <c r="X101" s="82" t="n">
        <f aca="false">'Low SIPA income'!M96</f>
        <v>287413.640225195</v>
      </c>
      <c r="Y101" s="9"/>
      <c r="Z101" s="9" t="n">
        <f aca="false">R101+V101-N101-L101-F101</f>
        <v>-3627511.20257612</v>
      </c>
      <c r="AA101" s="9"/>
      <c r="AB101" s="9" t="n">
        <f aca="false">T101-P101-D101</f>
        <v>-65093925.4252831</v>
      </c>
      <c r="AC101" s="50"/>
      <c r="AD101" s="9"/>
      <c r="AE101" s="9"/>
      <c r="AF101" s="9"/>
      <c r="AG101" s="9" t="n">
        <f aca="false">BF101/100*$AG$57</f>
        <v>6420677179.75112</v>
      </c>
      <c r="AH101" s="40" t="n">
        <f aca="false">(AG101-AG100)/AG100</f>
        <v>0.000627662384360296</v>
      </c>
      <c r="AI101" s="40" t="n">
        <f aca="false">(AG101-AG97)/AG97</f>
        <v>0.00875158264174414</v>
      </c>
      <c r="AJ101" s="40" t="n">
        <f aca="false">AB101/AG101</f>
        <v>-0.0101381713490548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1" t="n">
        <f aca="false">workers_and_wage_low!C89</f>
        <v>13239305</v>
      </c>
      <c r="AX101" s="7"/>
      <c r="AY101" s="40" t="n">
        <f aca="false">(AW101-AW100)/AW100</f>
        <v>-0.00119199357530551</v>
      </c>
      <c r="AZ101" s="39" t="n">
        <f aca="false">workers_and_wage_low!B89</f>
        <v>6566.64646905796</v>
      </c>
      <c r="BA101" s="40" t="n">
        <f aca="false">(AZ101-AZ100)/AZ100</f>
        <v>0.0018218275664203</v>
      </c>
      <c r="BB101" s="40"/>
      <c r="BC101" s="40"/>
      <c r="BD101" s="40"/>
      <c r="BE101" s="40"/>
      <c r="BF101" s="7" t="n">
        <f aca="false">BF100*(1+AY101)*(1+BA101)*(1-BE101)</f>
        <v>117.115724418734</v>
      </c>
      <c r="BG101" s="7"/>
      <c r="BH101" s="7"/>
      <c r="BI101" s="40" t="n">
        <f aca="false">T108/AG108</f>
        <v>0.014122053137169</v>
      </c>
      <c r="BJ101" s="7"/>
      <c r="BK101" s="7"/>
      <c r="BL101" s="7"/>
      <c r="BM101" s="7"/>
      <c r="BN101" s="7"/>
      <c r="BO101" s="7"/>
      <c r="BP101" s="7"/>
    </row>
    <row r="102" customFormat="false" ht="13.25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1" t="n">
        <f aca="false">'Low pensions'!Q102</f>
        <v>140359502.743752</v>
      </c>
      <c r="E102" s="6"/>
      <c r="F102" s="8" t="n">
        <f aca="false">'Low pensions'!I102</f>
        <v>25512001.0906937</v>
      </c>
      <c r="G102" s="81" t="n">
        <f aca="false">'Low pensions'!K102</f>
        <v>4480905.50290821</v>
      </c>
      <c r="H102" s="81" t="n">
        <f aca="false">'Low pensions'!V102</f>
        <v>24652619.9961384</v>
      </c>
      <c r="I102" s="81" t="n">
        <f aca="false">'Low pensions'!M102</f>
        <v>138584.706275513</v>
      </c>
      <c r="J102" s="81" t="n">
        <f aca="false">'Low pensions'!W102</f>
        <v>762452.164829033</v>
      </c>
      <c r="K102" s="6"/>
      <c r="L102" s="81" t="n">
        <f aca="false">'Low pensions'!N102</f>
        <v>4742889.67510221</v>
      </c>
      <c r="M102" s="8"/>
      <c r="N102" s="81" t="n">
        <f aca="false">'Low pensions'!L102</f>
        <v>1149534.94512444</v>
      </c>
      <c r="O102" s="6"/>
      <c r="P102" s="81" t="n">
        <f aca="false">'Low pensions'!X102</f>
        <v>30935279.1712874</v>
      </c>
      <c r="Q102" s="8"/>
      <c r="R102" s="81" t="n">
        <f aca="false">'Low SIPA income'!G97</f>
        <v>23847383.2368298</v>
      </c>
      <c r="S102" s="8"/>
      <c r="T102" s="81" t="n">
        <f aca="false">'Low SIPA income'!J97</f>
        <v>91182536.6992646</v>
      </c>
      <c r="U102" s="6"/>
      <c r="V102" s="81" t="n">
        <f aca="false">'Low SIPA income'!F97</f>
        <v>115467.416551331</v>
      </c>
      <c r="W102" s="8"/>
      <c r="X102" s="81" t="n">
        <f aca="false">'Low SIPA income'!M97</f>
        <v>290020.860197011</v>
      </c>
      <c r="Y102" s="6"/>
      <c r="Z102" s="6" t="n">
        <f aca="false">R102+V102-N102-L102-F102</f>
        <v>-7441575.05753914</v>
      </c>
      <c r="AA102" s="6"/>
      <c r="AB102" s="6" t="n">
        <f aca="false">T102-P102-D102</f>
        <v>-80112245.2157751</v>
      </c>
      <c r="AC102" s="50"/>
      <c r="AD102" s="6"/>
      <c r="AE102" s="6"/>
      <c r="AF102" s="6"/>
      <c r="AG102" s="6" t="n">
        <f aca="false">BF102/100*$AG$57</f>
        <v>6462936144.76908</v>
      </c>
      <c r="AH102" s="61" t="n">
        <f aca="false">(AG102-AG101)/AG101</f>
        <v>0.0065816990692559</v>
      </c>
      <c r="AI102" s="61"/>
      <c r="AJ102" s="61" t="n">
        <f aca="false">AB102/AG102</f>
        <v>-0.0123956423862575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0.00468577902358971</v>
      </c>
      <c r="AV102" s="5"/>
      <c r="AW102" s="65" t="n">
        <f aca="false">workers_and_wage_low!C90</f>
        <v>13310358</v>
      </c>
      <c r="AX102" s="5"/>
      <c r="AY102" s="61" t="n">
        <f aca="false">(AW102-AW101)/AW101</f>
        <v>0.00536682250314499</v>
      </c>
      <c r="AZ102" s="66" t="n">
        <f aca="false">workers_and_wage_low!B90</f>
        <v>6574.58154781193</v>
      </c>
      <c r="BA102" s="61" t="n">
        <f aca="false">(AZ102-AZ101)/AZ101</f>
        <v>0.00120839134425198</v>
      </c>
      <c r="BB102" s="61"/>
      <c r="BC102" s="61"/>
      <c r="BD102" s="61"/>
      <c r="BE102" s="61"/>
      <c r="BF102" s="5" t="n">
        <f aca="false">BF101*(1+AY102)*(1+BA102)*(1-BE102)</f>
        <v>117.886544873136</v>
      </c>
      <c r="BG102" s="5"/>
      <c r="BH102" s="5"/>
      <c r="BI102" s="61" t="n">
        <f aca="false">T109/AG109</f>
        <v>0.0162817162476243</v>
      </c>
      <c r="BJ102" s="5"/>
      <c r="BK102" s="5"/>
      <c r="BL102" s="5"/>
      <c r="BM102" s="5"/>
      <c r="BN102" s="5"/>
      <c r="BO102" s="5"/>
      <c r="BP102" s="5"/>
    </row>
    <row r="103" customFormat="false" ht="13.25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2" t="n">
        <f aca="false">'Low pensions'!Q103</f>
        <v>142112382.692972</v>
      </c>
      <c r="E103" s="9"/>
      <c r="F103" s="67" t="n">
        <f aca="false">'Low pensions'!I103</f>
        <v>25830607.7706987</v>
      </c>
      <c r="G103" s="82" t="n">
        <f aca="false">'Low pensions'!K103</f>
        <v>4679430.83042493</v>
      </c>
      <c r="H103" s="82" t="n">
        <f aca="false">'Low pensions'!V103</f>
        <v>25744847.7736941</v>
      </c>
      <c r="I103" s="82" t="n">
        <f aca="false">'Low pensions'!M103</f>
        <v>144724.664858504</v>
      </c>
      <c r="J103" s="82" t="n">
        <f aca="false">'Low pensions'!W103</f>
        <v>796232.40537199</v>
      </c>
      <c r="K103" s="9"/>
      <c r="L103" s="82" t="n">
        <f aca="false">'Low pensions'!N103</f>
        <v>3937403.48844726</v>
      </c>
      <c r="M103" s="67"/>
      <c r="N103" s="82" t="n">
        <f aca="false">'Low pensions'!L103</f>
        <v>1164505.42372529</v>
      </c>
      <c r="O103" s="9"/>
      <c r="P103" s="82" t="n">
        <f aca="false">'Low pensions'!X103</f>
        <v>26837970.6758712</v>
      </c>
      <c r="Q103" s="67"/>
      <c r="R103" s="82" t="n">
        <f aca="false">'Low SIPA income'!G98</f>
        <v>27560424.49661</v>
      </c>
      <c r="S103" s="67"/>
      <c r="T103" s="82" t="n">
        <f aca="false">'Low SIPA income'!J98</f>
        <v>105379671.771632</v>
      </c>
      <c r="U103" s="9"/>
      <c r="V103" s="82" t="n">
        <f aca="false">'Low SIPA income'!F98</f>
        <v>117838.53260826</v>
      </c>
      <c r="W103" s="67"/>
      <c r="X103" s="82" t="n">
        <f aca="false">'Low SIPA income'!M98</f>
        <v>295976.42012029</v>
      </c>
      <c r="Y103" s="9"/>
      <c r="Z103" s="9" t="n">
        <f aca="false">R103+V103-N103-L103-F103</f>
        <v>-3254253.65365296</v>
      </c>
      <c r="AA103" s="9"/>
      <c r="AB103" s="9" t="n">
        <f aca="false">T103-P103-D103</f>
        <v>-63570681.5972107</v>
      </c>
      <c r="AC103" s="50"/>
      <c r="AD103" s="9"/>
      <c r="AE103" s="9"/>
      <c r="AF103" s="9"/>
      <c r="AG103" s="9" t="n">
        <f aca="false">BF103/100*$AG$57</f>
        <v>6502914786.24454</v>
      </c>
      <c r="AH103" s="40" t="n">
        <f aca="false">(AG103-AG102)/AG102</f>
        <v>0.006185832658707</v>
      </c>
      <c r="AI103" s="40"/>
      <c r="AJ103" s="40" t="n">
        <f aca="false">AB103/AG103</f>
        <v>-0.00977572114764295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workers_and_wage_low!C91</f>
        <v>13327433</v>
      </c>
      <c r="AX103" s="7"/>
      <c r="AY103" s="40" t="n">
        <f aca="false">(AW103-AW102)/AW102</f>
        <v>0.00128283551802288</v>
      </c>
      <c r="AZ103" s="39" t="n">
        <f aca="false">workers_and_wage_low!B91</f>
        <v>6606.77540292125</v>
      </c>
      <c r="BA103" s="40" t="n">
        <f aca="false">(AZ103-AZ102)/AZ102</f>
        <v>0.0048967154601704</v>
      </c>
      <c r="BB103" s="40"/>
      <c r="BC103" s="40"/>
      <c r="BD103" s="40"/>
      <c r="BE103" s="40"/>
      <c r="BF103" s="7" t="n">
        <f aca="false">BF102*(1+AY103)*(1+BA103)*(1-BE103)</f>
        <v>118.615771312434</v>
      </c>
      <c r="BG103" s="7"/>
      <c r="BH103" s="7"/>
      <c r="BI103" s="40" t="n">
        <f aca="false">T110/AG110</f>
        <v>0.0141615493662558</v>
      </c>
      <c r="BJ103" s="7"/>
      <c r="BK103" s="7"/>
      <c r="BL103" s="7"/>
      <c r="BM103" s="7"/>
      <c r="BN103" s="7"/>
      <c r="BO103" s="7"/>
      <c r="BP103" s="7"/>
    </row>
    <row r="104" customFormat="false" ht="13.25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2" t="n">
        <f aca="false">'Low pensions'!Q104</f>
        <v>140265541.846198</v>
      </c>
      <c r="E104" s="9"/>
      <c r="F104" s="67" t="n">
        <f aca="false">'Low pensions'!I104</f>
        <v>25494922.5853269</v>
      </c>
      <c r="G104" s="82" t="n">
        <f aca="false">'Low pensions'!K104</f>
        <v>4712628.36329145</v>
      </c>
      <c r="H104" s="82" t="n">
        <f aca="false">'Low pensions'!V104</f>
        <v>25927490.80467</v>
      </c>
      <c r="I104" s="82" t="n">
        <f aca="false">'Low pensions'!M104</f>
        <v>145751.392679116</v>
      </c>
      <c r="J104" s="82" t="n">
        <f aca="false">'Low pensions'!W104</f>
        <v>801881.158907313</v>
      </c>
      <c r="K104" s="9"/>
      <c r="L104" s="82" t="n">
        <f aca="false">'Low pensions'!N104</f>
        <v>3799120.59290668</v>
      </c>
      <c r="M104" s="67"/>
      <c r="N104" s="82" t="n">
        <f aca="false">'Low pensions'!L104</f>
        <v>1148825.79829085</v>
      </c>
      <c r="O104" s="9"/>
      <c r="P104" s="82" t="n">
        <f aca="false">'Low pensions'!X104</f>
        <v>26034155.400639</v>
      </c>
      <c r="Q104" s="67"/>
      <c r="R104" s="82" t="n">
        <f aca="false">'Low SIPA income'!G99</f>
        <v>24063899.1527759</v>
      </c>
      <c r="S104" s="67"/>
      <c r="T104" s="82" t="n">
        <f aca="false">'Low SIPA income'!J99</f>
        <v>92010404.0696869</v>
      </c>
      <c r="U104" s="9"/>
      <c r="V104" s="82" t="n">
        <f aca="false">'Low SIPA income'!F99</f>
        <v>116532.494551766</v>
      </c>
      <c r="W104" s="67"/>
      <c r="X104" s="82" t="n">
        <f aca="false">'Low SIPA income'!M99</f>
        <v>292696.029063597</v>
      </c>
      <c r="Y104" s="9"/>
      <c r="Z104" s="9" t="n">
        <f aca="false">R104+V104-N104-L104-F104</f>
        <v>-6262437.3291968</v>
      </c>
      <c r="AA104" s="9"/>
      <c r="AB104" s="9" t="n">
        <f aca="false">T104-P104-D104</f>
        <v>-74289293.1771505</v>
      </c>
      <c r="AC104" s="50"/>
      <c r="AD104" s="9"/>
      <c r="AE104" s="9"/>
      <c r="AF104" s="9"/>
      <c r="AG104" s="9" t="n">
        <f aca="false">BF104/100*$AG$57</f>
        <v>6520399770.23943</v>
      </c>
      <c r="AH104" s="40" t="n">
        <f aca="false">(AG104-AG103)/AG103</f>
        <v>0.00268879180638776</v>
      </c>
      <c r="AI104" s="40"/>
      <c r="AJ104" s="40" t="n">
        <f aca="false">AB104/AG104</f>
        <v>-0.0113933647927882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1" t="n">
        <f aca="false">workers_and_wage_low!C92</f>
        <v>13371432</v>
      </c>
      <c r="AX104" s="7"/>
      <c r="AY104" s="40" t="n">
        <f aca="false">(AW104-AW103)/AW103</f>
        <v>0.00330138594581567</v>
      </c>
      <c r="AZ104" s="39" t="n">
        <f aca="false">workers_and_wage_low!B92</f>
        <v>6602.74144866878</v>
      </c>
      <c r="BA104" s="40" t="n">
        <f aca="false">(AZ104-AZ103)/AZ103</f>
        <v>-0.00061057838453052</v>
      </c>
      <c r="BB104" s="40"/>
      <c r="BC104" s="40"/>
      <c r="BD104" s="40"/>
      <c r="BE104" s="40"/>
      <c r="BF104" s="7" t="n">
        <f aca="false">BF103*(1+AY104)*(1+BA104)*(1-BE104)</f>
        <v>118.934704426447</v>
      </c>
      <c r="BG104" s="7"/>
      <c r="BH104" s="7"/>
      <c r="BI104" s="40" t="n">
        <f aca="false">T111/AG111</f>
        <v>0.0162498091226778</v>
      </c>
      <c r="BJ104" s="7"/>
      <c r="BK104" s="7"/>
      <c r="BL104" s="7"/>
      <c r="BM104" s="7"/>
      <c r="BN104" s="7"/>
      <c r="BO104" s="7"/>
      <c r="BP104" s="7"/>
    </row>
    <row r="105" customFormat="false" ht="13.25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2" t="n">
        <f aca="false">'Low pensions'!Q105</f>
        <v>142719525.565602</v>
      </c>
      <c r="E105" s="9"/>
      <c r="F105" s="67" t="n">
        <f aca="false">'Low pensions'!I105</f>
        <v>25940963.174686</v>
      </c>
      <c r="G105" s="82" t="n">
        <f aca="false">'Low pensions'!K105</f>
        <v>4825575.35331155</v>
      </c>
      <c r="H105" s="82" t="n">
        <f aca="false">'Low pensions'!V105</f>
        <v>26548891.819011</v>
      </c>
      <c r="I105" s="82" t="n">
        <f aca="false">'Low pensions'!M105</f>
        <v>149244.598556028</v>
      </c>
      <c r="J105" s="82" t="n">
        <f aca="false">'Low pensions'!W105</f>
        <v>821099.746979723</v>
      </c>
      <c r="K105" s="9"/>
      <c r="L105" s="82" t="n">
        <f aca="false">'Low pensions'!N105</f>
        <v>3945676.88907237</v>
      </c>
      <c r="M105" s="67"/>
      <c r="N105" s="82" t="n">
        <f aca="false">'Low pensions'!L105</f>
        <v>1168424.93807454</v>
      </c>
      <c r="O105" s="9"/>
      <c r="P105" s="82" t="n">
        <f aca="false">'Low pensions'!X105</f>
        <v>26902465.4025508</v>
      </c>
      <c r="Q105" s="67"/>
      <c r="R105" s="82" t="n">
        <f aca="false">'Low SIPA income'!G100</f>
        <v>27683210.4874448</v>
      </c>
      <c r="S105" s="67"/>
      <c r="T105" s="82" t="n">
        <f aca="false">'Low SIPA income'!J100</f>
        <v>105849154.64966</v>
      </c>
      <c r="U105" s="9"/>
      <c r="V105" s="82" t="n">
        <f aca="false">'Low SIPA income'!F100</f>
        <v>119914.099586823</v>
      </c>
      <c r="W105" s="67"/>
      <c r="X105" s="82" t="n">
        <f aca="false">'Low SIPA income'!M100</f>
        <v>301189.645967875</v>
      </c>
      <c r="Y105" s="9"/>
      <c r="Z105" s="9" t="n">
        <f aca="false">R105+V105-N105-L105-F105</f>
        <v>-3251940.41480133</v>
      </c>
      <c r="AA105" s="9"/>
      <c r="AB105" s="9" t="n">
        <f aca="false">T105-P105-D105</f>
        <v>-63772836.3184933</v>
      </c>
      <c r="AC105" s="50"/>
      <c r="AD105" s="9"/>
      <c r="AE105" s="9"/>
      <c r="AF105" s="9"/>
      <c r="AG105" s="9" t="n">
        <f aca="false">BF105/100*$AG$57</f>
        <v>6541830971.69253</v>
      </c>
      <c r="AH105" s="40" t="n">
        <f aca="false">(AG105-AG104)/AG104</f>
        <v>0.0032867925600082</v>
      </c>
      <c r="AI105" s="40" t="n">
        <f aca="false">(AG105-AG101)/AG101</f>
        <v>0.0188693168258775</v>
      </c>
      <c r="AJ105" s="40" t="n">
        <f aca="false">AB105/AG105</f>
        <v>-0.0097484689828349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1" t="n">
        <f aca="false">workers_and_wage_low!C93</f>
        <v>13425506</v>
      </c>
      <c r="AX105" s="7"/>
      <c r="AY105" s="40" t="n">
        <f aca="false">(AW105-AW104)/AW104</f>
        <v>0.00404399468957401</v>
      </c>
      <c r="AZ105" s="39" t="n">
        <f aca="false">workers_and_wage_low!B93</f>
        <v>6597.76197574493</v>
      </c>
      <c r="BA105" s="40" t="n">
        <f aca="false">(AZ105-AZ104)/AZ104</f>
        <v>-0.000754152341501823</v>
      </c>
      <c r="BB105" s="40"/>
      <c r="BC105" s="40"/>
      <c r="BD105" s="40"/>
      <c r="BE105" s="40"/>
      <c r="BF105" s="7" t="n">
        <f aca="false">BF104*(1+AY105)*(1+BA105)*(1-BE105)</f>
        <v>119.325618128083</v>
      </c>
      <c r="BG105" s="7"/>
      <c r="BH105" s="7"/>
      <c r="BI105" s="40" t="n">
        <f aca="false">T112/AG112</f>
        <v>0.0141674144531776</v>
      </c>
      <c r="BJ105" s="7"/>
      <c r="BK105" s="7"/>
      <c r="BL105" s="7"/>
      <c r="BM105" s="7"/>
      <c r="BN105" s="7"/>
      <c r="BO105" s="7"/>
      <c r="BP105" s="7"/>
    </row>
    <row r="106" customFormat="false" ht="13.25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1" t="n">
        <f aca="false">'Low pensions'!Q106</f>
        <v>140615758.718407</v>
      </c>
      <c r="E106" s="6"/>
      <c r="F106" s="8" t="n">
        <f aca="false">'Low pensions'!I106</f>
        <v>25558578.6474468</v>
      </c>
      <c r="G106" s="81" t="n">
        <f aca="false">'Low pensions'!K106</f>
        <v>4852464.12772165</v>
      </c>
      <c r="H106" s="81" t="n">
        <f aca="false">'Low pensions'!V106</f>
        <v>26696825.9223443</v>
      </c>
      <c r="I106" s="81" t="n">
        <f aca="false">'Low pensions'!M106</f>
        <v>150076.210135721</v>
      </c>
      <c r="J106" s="81" t="n">
        <f aca="false">'Low pensions'!W106</f>
        <v>825675.02852611</v>
      </c>
      <c r="K106" s="6"/>
      <c r="L106" s="81" t="n">
        <f aca="false">'Low pensions'!N106</f>
        <v>4751233.18867449</v>
      </c>
      <c r="M106" s="8"/>
      <c r="N106" s="81" t="n">
        <f aca="false">'Low pensions'!L106</f>
        <v>1151637.7532086</v>
      </c>
      <c r="O106" s="6"/>
      <c r="P106" s="81" t="n">
        <f aca="false">'Low pensions'!X106</f>
        <v>30990142.7325277</v>
      </c>
      <c r="Q106" s="8"/>
      <c r="R106" s="81" t="n">
        <f aca="false">'Low SIPA income'!G101</f>
        <v>24086966.5918964</v>
      </c>
      <c r="S106" s="8"/>
      <c r="T106" s="81" t="n">
        <f aca="false">'Low SIPA income'!J101</f>
        <v>92098604.4224583</v>
      </c>
      <c r="U106" s="6"/>
      <c r="V106" s="81" t="n">
        <f aca="false">'Low SIPA income'!F101</f>
        <v>121078.687794642</v>
      </c>
      <c r="W106" s="8"/>
      <c r="X106" s="81" t="n">
        <f aca="false">'Low SIPA income'!M101</f>
        <v>304114.75578582</v>
      </c>
      <c r="Y106" s="6"/>
      <c r="Z106" s="6" t="n">
        <f aca="false">R106+V106-N106-L106-F106</f>
        <v>-7253404.30963886</v>
      </c>
      <c r="AA106" s="6"/>
      <c r="AB106" s="6" t="n">
        <f aca="false">T106-P106-D106</f>
        <v>-79507297.0284766</v>
      </c>
      <c r="AC106" s="50"/>
      <c r="AD106" s="6"/>
      <c r="AE106" s="6"/>
      <c r="AF106" s="6"/>
      <c r="AG106" s="6" t="n">
        <f aca="false">BF106/100*$AG$57</f>
        <v>6535352141.21306</v>
      </c>
      <c r="AH106" s="61" t="n">
        <f aca="false">(AG106-AG105)/AG105</f>
        <v>-0.000990369593390795</v>
      </c>
      <c r="AI106" s="61"/>
      <c r="AJ106" s="61" t="n">
        <f aca="false">AB106/AG106</f>
        <v>-0.0121657250153499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0.00260012540399983</v>
      </c>
      <c r="AV106" s="5"/>
      <c r="AW106" s="65" t="n">
        <f aca="false">workers_and_wage_low!C94</f>
        <v>13413345</v>
      </c>
      <c r="AX106" s="5"/>
      <c r="AY106" s="61" t="n">
        <f aca="false">(AW106-AW105)/AW105</f>
        <v>-0.000905813158923023</v>
      </c>
      <c r="AZ106" s="66" t="n">
        <f aca="false">workers_and_wage_low!B94</f>
        <v>6597.20358672067</v>
      </c>
      <c r="BA106" s="61" t="n">
        <f aca="false">(AZ106-AZ105)/AZ105</f>
        <v>-8.46330962400853E-005</v>
      </c>
      <c r="BB106" s="61"/>
      <c r="BC106" s="61"/>
      <c r="BD106" s="61"/>
      <c r="BE106" s="61"/>
      <c r="BF106" s="5" t="n">
        <f aca="false">BF105*(1+AY106)*(1+BA106)*(1-BE106)</f>
        <v>119.207441664176</v>
      </c>
      <c r="BG106" s="5"/>
      <c r="BH106" s="5"/>
      <c r="BI106" s="61" t="n">
        <f aca="false">T113/AG113</f>
        <v>0.0163002011489081</v>
      </c>
      <c r="BJ106" s="5"/>
      <c r="BK106" s="5"/>
      <c r="BL106" s="5"/>
      <c r="BM106" s="5"/>
      <c r="BN106" s="5"/>
      <c r="BO106" s="5"/>
      <c r="BP106" s="5"/>
    </row>
    <row r="107" customFormat="false" ht="13.25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2" t="n">
        <f aca="false">'Low pensions'!Q107</f>
        <v>142669797.743468</v>
      </c>
      <c r="E107" s="9"/>
      <c r="F107" s="67" t="n">
        <f aca="false">'Low pensions'!I107</f>
        <v>25931924.5543738</v>
      </c>
      <c r="G107" s="82" t="n">
        <f aca="false">'Low pensions'!K107</f>
        <v>4956558.12981846</v>
      </c>
      <c r="H107" s="82" t="n">
        <f aca="false">'Low pensions'!V107</f>
        <v>27269520.4091851</v>
      </c>
      <c r="I107" s="82" t="n">
        <f aca="false">'Low pensions'!M107</f>
        <v>153295.612262426</v>
      </c>
      <c r="J107" s="82" t="n">
        <f aca="false">'Low pensions'!W107</f>
        <v>843387.229150049</v>
      </c>
      <c r="K107" s="9"/>
      <c r="L107" s="82" t="n">
        <f aca="false">'Low pensions'!N107</f>
        <v>4006797.22594764</v>
      </c>
      <c r="M107" s="67"/>
      <c r="N107" s="82" t="n">
        <f aca="false">'Low pensions'!L107</f>
        <v>1167920.87644352</v>
      </c>
      <c r="O107" s="9"/>
      <c r="P107" s="82" t="n">
        <f aca="false">'Low pensions'!X107</f>
        <v>27216845.9227788</v>
      </c>
      <c r="Q107" s="67"/>
      <c r="R107" s="82" t="n">
        <f aca="false">'Low SIPA income'!G102</f>
        <v>27853378.3089349</v>
      </c>
      <c r="S107" s="67"/>
      <c r="T107" s="82" t="n">
        <f aca="false">'Low SIPA income'!J102</f>
        <v>106499806.063861</v>
      </c>
      <c r="U107" s="9"/>
      <c r="V107" s="82" t="n">
        <f aca="false">'Low SIPA income'!F102</f>
        <v>119119.315598266</v>
      </c>
      <c r="W107" s="67"/>
      <c r="X107" s="82" t="n">
        <f aca="false">'Low SIPA income'!M102</f>
        <v>299193.377731204</v>
      </c>
      <c r="Y107" s="9"/>
      <c r="Z107" s="9" t="n">
        <f aca="false">R107+V107-N107-L107-F107</f>
        <v>-3134145.03223178</v>
      </c>
      <c r="AA107" s="9"/>
      <c r="AB107" s="9" t="n">
        <f aca="false">T107-P107-D107</f>
        <v>-63386837.6023857</v>
      </c>
      <c r="AC107" s="50"/>
      <c r="AD107" s="9"/>
      <c r="AE107" s="9"/>
      <c r="AF107" s="9"/>
      <c r="AG107" s="9" t="n">
        <f aca="false">BF107/100*$AG$57</f>
        <v>6548540445.17239</v>
      </c>
      <c r="AH107" s="40" t="n">
        <f aca="false">(AG107-AG106)/AG106</f>
        <v>0.00201799439025801</v>
      </c>
      <c r="AI107" s="40"/>
      <c r="AJ107" s="40" t="n">
        <f aca="false">AB107/AG107</f>
        <v>-0.00967953670487211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workers_and_wage_low!C95</f>
        <v>13417328</v>
      </c>
      <c r="AX107" s="7"/>
      <c r="AY107" s="40" t="n">
        <f aca="false">(AW107-AW106)/AW106</f>
        <v>0.000296943081684695</v>
      </c>
      <c r="AZ107" s="39" t="n">
        <f aca="false">workers_and_wage_low!B95</f>
        <v>6608.55434205825</v>
      </c>
      <c r="BA107" s="40" t="n">
        <f aca="false">(AZ107-AZ106)/AZ106</f>
        <v>0.00172054040600333</v>
      </c>
      <c r="BB107" s="40"/>
      <c r="BC107" s="40"/>
      <c r="BD107" s="40"/>
      <c r="BE107" s="40"/>
      <c r="BF107" s="7" t="n">
        <f aca="false">BF106*(1+AY107)*(1+BA107)*(1-BE107)</f>
        <v>119.448001612732</v>
      </c>
      <c r="BG107" s="7"/>
      <c r="BH107" s="7"/>
      <c r="BI107" s="40" t="n">
        <f aca="false">T114/AG114</f>
        <v>0.0141497439413534</v>
      </c>
      <c r="BJ107" s="7"/>
      <c r="BK107" s="7"/>
      <c r="BL107" s="7"/>
      <c r="BM107" s="7"/>
      <c r="BN107" s="7"/>
      <c r="BO107" s="7"/>
      <c r="BP107" s="7"/>
    </row>
    <row r="108" customFormat="false" ht="13.25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2" t="n">
        <f aca="false">'Low pensions'!Q108</f>
        <v>140875104.867829</v>
      </c>
      <c r="E108" s="9"/>
      <c r="F108" s="67" t="n">
        <f aca="false">'Low pensions'!I108</f>
        <v>25605717.8800429</v>
      </c>
      <c r="G108" s="82" t="n">
        <f aca="false">'Low pensions'!K108</f>
        <v>4999378.38129249</v>
      </c>
      <c r="H108" s="82" t="n">
        <f aca="false">'Low pensions'!V108</f>
        <v>27505104.7987784</v>
      </c>
      <c r="I108" s="82" t="n">
        <f aca="false">'Low pensions'!M108</f>
        <v>154619.949936881</v>
      </c>
      <c r="J108" s="82" t="n">
        <f aca="false">'Low pensions'!W108</f>
        <v>850673.344292115</v>
      </c>
      <c r="K108" s="9"/>
      <c r="L108" s="82" t="n">
        <f aca="false">'Low pensions'!N108</f>
        <v>3882962.730309</v>
      </c>
      <c r="M108" s="67"/>
      <c r="N108" s="82" t="n">
        <f aca="false">'Low pensions'!L108</f>
        <v>1154034.34245256</v>
      </c>
      <c r="O108" s="9"/>
      <c r="P108" s="82" t="n">
        <f aca="false">'Low pensions'!X108</f>
        <v>26497868.5233971</v>
      </c>
      <c r="Q108" s="67"/>
      <c r="R108" s="82" t="n">
        <f aca="false">'Low SIPA income'!G103</f>
        <v>24250441.9530006</v>
      </c>
      <c r="S108" s="67"/>
      <c r="T108" s="82" t="n">
        <f aca="false">'Low SIPA income'!J103</f>
        <v>92723666.6343277</v>
      </c>
      <c r="U108" s="9"/>
      <c r="V108" s="82" t="n">
        <f aca="false">'Low SIPA income'!F103</f>
        <v>121729.471453088</v>
      </c>
      <c r="W108" s="67"/>
      <c r="X108" s="82" t="n">
        <f aca="false">'Low SIPA income'!M103</f>
        <v>305749.336709701</v>
      </c>
      <c r="Y108" s="9"/>
      <c r="Z108" s="9" t="n">
        <f aca="false">R108+V108-N108-L108-F108</f>
        <v>-6270543.52835076</v>
      </c>
      <c r="AA108" s="9"/>
      <c r="AB108" s="9" t="n">
        <f aca="false">T108-P108-D108</f>
        <v>-74649306.7568982</v>
      </c>
      <c r="AC108" s="50"/>
      <c r="AD108" s="9"/>
      <c r="AE108" s="9"/>
      <c r="AF108" s="9"/>
      <c r="AG108" s="9" t="n">
        <f aca="false">BF108/100*$AG$57</f>
        <v>6565877194.60427</v>
      </c>
      <c r="AH108" s="40" t="n">
        <f aca="false">(AG108-AG107)/AG107</f>
        <v>0.00264742190676423</v>
      </c>
      <c r="AI108" s="40"/>
      <c r="AJ108" s="40" t="n">
        <f aca="false">AB108/AG108</f>
        <v>-0.0113692815970186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1" t="n">
        <f aca="false">workers_and_wage_low!C96</f>
        <v>13419989</v>
      </c>
      <c r="AX108" s="7"/>
      <c r="AY108" s="40" t="n">
        <f aca="false">(AW108-AW107)/AW107</f>
        <v>0.000198325627874641</v>
      </c>
      <c r="AZ108" s="39" t="n">
        <f aca="false">workers_and_wage_low!B96</f>
        <v>6624.73611864523</v>
      </c>
      <c r="BA108" s="40" t="n">
        <f aca="false">(AZ108-AZ107)/AZ107</f>
        <v>0.00244861065664342</v>
      </c>
      <c r="BB108" s="40"/>
      <c r="BC108" s="40"/>
      <c r="BD108" s="40"/>
      <c r="BE108" s="40"/>
      <c r="BF108" s="7" t="n">
        <f aca="false">BF107*(1+AY108)*(1+BA108)*(1-BE108)</f>
        <v>119.76423086892</v>
      </c>
      <c r="BG108" s="7"/>
      <c r="BH108" s="7"/>
      <c r="BI108" s="40" t="n">
        <f aca="false">T115/AG115</f>
        <v>0.0162739928697372</v>
      </c>
      <c r="BJ108" s="7"/>
      <c r="BK108" s="7"/>
      <c r="BL108" s="7"/>
      <c r="BM108" s="7"/>
      <c r="BN108" s="7"/>
      <c r="BO108" s="7"/>
      <c r="BP108" s="7"/>
    </row>
    <row r="109" customFormat="false" ht="13.25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2" t="n">
        <f aca="false">'Low pensions'!Q109</f>
        <v>142775818.203816</v>
      </c>
      <c r="E109" s="9"/>
      <c r="F109" s="67" t="n">
        <f aca="false">'Low pensions'!I109</f>
        <v>25951195.0280301</v>
      </c>
      <c r="G109" s="82" t="n">
        <f aca="false">'Low pensions'!K109</f>
        <v>5148025.65277965</v>
      </c>
      <c r="H109" s="82" t="n">
        <f aca="false">'Low pensions'!V109</f>
        <v>28322918.2284652</v>
      </c>
      <c r="I109" s="82" t="n">
        <f aca="false">'Low pensions'!M109</f>
        <v>159217.288230298</v>
      </c>
      <c r="J109" s="82" t="n">
        <f aca="false">'Low pensions'!W109</f>
        <v>875966.543148408</v>
      </c>
      <c r="K109" s="9"/>
      <c r="L109" s="82" t="n">
        <f aca="false">'Low pensions'!N109</f>
        <v>3913482.6785871</v>
      </c>
      <c r="M109" s="67"/>
      <c r="N109" s="82" t="n">
        <f aca="false">'Low pensions'!L109</f>
        <v>1169481.29722475</v>
      </c>
      <c r="O109" s="9"/>
      <c r="P109" s="82" t="n">
        <f aca="false">'Low pensions'!X109</f>
        <v>26741221.267666</v>
      </c>
      <c r="Q109" s="67"/>
      <c r="R109" s="82" t="n">
        <f aca="false">'Low SIPA income'!G104</f>
        <v>28147060.5969008</v>
      </c>
      <c r="S109" s="67"/>
      <c r="T109" s="82" t="n">
        <f aca="false">'Low SIPA income'!J104</f>
        <v>107622725.745842</v>
      </c>
      <c r="U109" s="9"/>
      <c r="V109" s="82" t="n">
        <f aca="false">'Low SIPA income'!F104</f>
        <v>119587.07877784</v>
      </c>
      <c r="W109" s="67"/>
      <c r="X109" s="82" t="n">
        <f aca="false">'Low SIPA income'!M104</f>
        <v>300368.263978427</v>
      </c>
      <c r="Y109" s="9"/>
      <c r="Z109" s="9" t="n">
        <f aca="false">R109+V109-N109-L109-F109</f>
        <v>-2767511.32816329</v>
      </c>
      <c r="AA109" s="9"/>
      <c r="AB109" s="9" t="n">
        <f aca="false">T109-P109-D109</f>
        <v>-61894313.7256402</v>
      </c>
      <c r="AC109" s="50"/>
      <c r="AD109" s="9"/>
      <c r="AE109" s="9"/>
      <c r="AF109" s="9"/>
      <c r="AG109" s="9" t="n">
        <f aca="false">BF109/100*$AG$57</f>
        <v>6610035705.63673</v>
      </c>
      <c r="AH109" s="40" t="n">
        <f aca="false">(AG109-AG108)/AG108</f>
        <v>0.00672545491236787</v>
      </c>
      <c r="AI109" s="40" t="n">
        <f aca="false">(AG109-AG105)/AG105</f>
        <v>0.0104259395021563</v>
      </c>
      <c r="AJ109" s="40" t="n">
        <f aca="false">AB109/AG109</f>
        <v>-0.00936368825857621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1" t="n">
        <f aca="false">workers_and_wage_low!C97</f>
        <v>13453307</v>
      </c>
      <c r="AX109" s="7"/>
      <c r="AY109" s="40" t="n">
        <f aca="false">(AW109-AW108)/AW108</f>
        <v>0.00248271440460942</v>
      </c>
      <c r="AZ109" s="39" t="n">
        <f aca="false">workers_and_wage_low!B97</f>
        <v>6652.77354600424</v>
      </c>
      <c r="BA109" s="40" t="n">
        <f aca="false">(AZ109-AZ108)/AZ108</f>
        <v>0.00423223308172293</v>
      </c>
      <c r="BB109" s="40"/>
      <c r="BC109" s="40"/>
      <c r="BD109" s="40"/>
      <c r="BE109" s="40"/>
      <c r="BF109" s="7" t="n">
        <f aca="false">BF108*(1+AY109)*(1+BA109)*(1-BE109)</f>
        <v>120.569699803744</v>
      </c>
      <c r="BG109" s="7"/>
      <c r="BH109" s="7"/>
      <c r="BI109" s="40" t="n">
        <f aca="false">T116/AG116</f>
        <v>0.0141345484995384</v>
      </c>
      <c r="BJ109" s="7"/>
      <c r="BK109" s="7"/>
      <c r="BL109" s="7"/>
      <c r="BM109" s="7"/>
      <c r="BN109" s="7"/>
      <c r="BO109" s="7"/>
      <c r="BP109" s="7"/>
    </row>
    <row r="110" customFormat="false" ht="13.25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1" t="n">
        <f aca="false">'Low pensions'!Q110</f>
        <v>140638110.514122</v>
      </c>
      <c r="E110" s="6"/>
      <c r="F110" s="8" t="n">
        <f aca="false">'Low pensions'!I110</f>
        <v>25562641.3509011</v>
      </c>
      <c r="G110" s="81" t="n">
        <f aca="false">'Low pensions'!K110</f>
        <v>5242672.5120793</v>
      </c>
      <c r="H110" s="81" t="n">
        <f aca="false">'Low pensions'!V110</f>
        <v>28843637.3229938</v>
      </c>
      <c r="I110" s="81" t="n">
        <f aca="false">'Low pensions'!M110</f>
        <v>162144.510682865</v>
      </c>
      <c r="J110" s="81" t="n">
        <f aca="false">'Low pensions'!W110</f>
        <v>892071.257412179</v>
      </c>
      <c r="K110" s="6"/>
      <c r="L110" s="81" t="n">
        <f aca="false">'Low pensions'!N110</f>
        <v>4624031.95995985</v>
      </c>
      <c r="M110" s="8"/>
      <c r="N110" s="81" t="n">
        <f aca="false">'Low pensions'!L110</f>
        <v>1152258.42538624</v>
      </c>
      <c r="O110" s="6"/>
      <c r="P110" s="81" t="n">
        <f aca="false">'Low pensions'!X110</f>
        <v>30333509.7072317</v>
      </c>
      <c r="Q110" s="8"/>
      <c r="R110" s="81" t="n">
        <f aca="false">'Low SIPA income'!G105</f>
        <v>24575347.5687318</v>
      </c>
      <c r="S110" s="8"/>
      <c r="T110" s="81" t="n">
        <f aca="false">'Low SIPA income'!J105</f>
        <v>93965971.4161981</v>
      </c>
      <c r="U110" s="6"/>
      <c r="V110" s="81" t="n">
        <f aca="false">'Low SIPA income'!F105</f>
        <v>119004.437063382</v>
      </c>
      <c r="W110" s="8"/>
      <c r="X110" s="81" t="n">
        <f aca="false">'Low SIPA income'!M105</f>
        <v>298904.835971974</v>
      </c>
      <c r="Y110" s="6"/>
      <c r="Z110" s="6" t="n">
        <f aca="false">R110+V110-N110-L110-F110</f>
        <v>-6644579.730452</v>
      </c>
      <c r="AA110" s="6"/>
      <c r="AB110" s="6" t="n">
        <f aca="false">T110-P110-D110</f>
        <v>-77005648.8051551</v>
      </c>
      <c r="AC110" s="50"/>
      <c r="AD110" s="6"/>
      <c r="AE110" s="6"/>
      <c r="AF110" s="6"/>
      <c r="AG110" s="6" t="n">
        <f aca="false">BF110/100*$AG$57</f>
        <v>6635288907.02459</v>
      </c>
      <c r="AH110" s="61" t="n">
        <f aca="false">(AG110-AG109)/AG109</f>
        <v>0.00382043343068852</v>
      </c>
      <c r="AI110" s="61"/>
      <c r="AJ110" s="61" t="n">
        <f aca="false">AB110/AG110</f>
        <v>-0.0116054703697425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0.00296172917599256</v>
      </c>
      <c r="AV110" s="5"/>
      <c r="AW110" s="65" t="n">
        <f aca="false">workers_and_wage_low!C98</f>
        <v>13505944</v>
      </c>
      <c r="AX110" s="5"/>
      <c r="AY110" s="61" t="n">
        <f aca="false">(AW110-AW109)/AW109</f>
        <v>0.00391256960091671</v>
      </c>
      <c r="AZ110" s="66" t="n">
        <f aca="false">workers_and_wage_low!B98</f>
        <v>6652.16297383443</v>
      </c>
      <c r="BA110" s="61" t="n">
        <f aca="false">(AZ110-AZ109)/AZ109</f>
        <v>-9.17770859914338E-005</v>
      </c>
      <c r="BB110" s="61"/>
      <c r="BC110" s="61"/>
      <c r="BD110" s="61"/>
      <c r="BE110" s="61"/>
      <c r="BF110" s="5" t="n">
        <f aca="false">BF109*(1+AY110)*(1+BA110)*(1-BE110)</f>
        <v>121.030328315602</v>
      </c>
      <c r="BG110" s="5"/>
      <c r="BH110" s="5"/>
      <c r="BI110" s="61" t="n">
        <f aca="false">T117/AG117</f>
        <v>0.0162129548799765</v>
      </c>
      <c r="BJ110" s="5"/>
      <c r="BK110" s="5"/>
      <c r="BL110" s="5"/>
      <c r="BM110" s="5"/>
      <c r="BN110" s="5"/>
      <c r="BO110" s="5"/>
      <c r="BP110" s="5"/>
    </row>
    <row r="111" customFormat="false" ht="13.25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2" t="n">
        <f aca="false">'Low pensions'!Q111</f>
        <v>142597872.446804</v>
      </c>
      <c r="E111" s="9"/>
      <c r="F111" s="67" t="n">
        <f aca="false">'Low pensions'!I111</f>
        <v>25918851.2803092</v>
      </c>
      <c r="G111" s="82" t="n">
        <f aca="false">'Low pensions'!K111</f>
        <v>5399599.42182942</v>
      </c>
      <c r="H111" s="82" t="n">
        <f aca="false">'Low pensions'!V111</f>
        <v>29707002.8795151</v>
      </c>
      <c r="I111" s="82" t="n">
        <f aca="false">'Low pensions'!M111</f>
        <v>166997.920262765</v>
      </c>
      <c r="J111" s="82" t="n">
        <f aca="false">'Low pensions'!W111</f>
        <v>918773.284933456</v>
      </c>
      <c r="K111" s="9"/>
      <c r="L111" s="82" t="n">
        <f aca="false">'Low pensions'!N111</f>
        <v>3905617.10667493</v>
      </c>
      <c r="M111" s="67"/>
      <c r="N111" s="82" t="n">
        <f aca="false">'Low pensions'!L111</f>
        <v>1169239.20104586</v>
      </c>
      <c r="O111" s="9"/>
      <c r="P111" s="82" t="n">
        <f aca="false">'Low pensions'!X111</f>
        <v>26699074.8358761</v>
      </c>
      <c r="Q111" s="67"/>
      <c r="R111" s="82" t="n">
        <f aca="false">'Low SIPA income'!G106</f>
        <v>28223693.1305179</v>
      </c>
      <c r="S111" s="67"/>
      <c r="T111" s="82" t="n">
        <f aca="false">'Low SIPA income'!J106</f>
        <v>107915736.879999</v>
      </c>
      <c r="U111" s="9"/>
      <c r="V111" s="82" t="n">
        <f aca="false">'Low SIPA income'!F106</f>
        <v>119317.016192246</v>
      </c>
      <c r="W111" s="67"/>
      <c r="X111" s="82" t="n">
        <f aca="false">'Low SIPA income'!M106</f>
        <v>299689.944624618</v>
      </c>
      <c r="Y111" s="9"/>
      <c r="Z111" s="9" t="n">
        <f aca="false">R111+V111-N111-L111-F111</f>
        <v>-2650697.44131983</v>
      </c>
      <c r="AA111" s="9"/>
      <c r="AB111" s="9" t="n">
        <f aca="false">T111-P111-D111</f>
        <v>-61381210.4026814</v>
      </c>
      <c r="AC111" s="50"/>
      <c r="AD111" s="9"/>
      <c r="AE111" s="9"/>
      <c r="AF111" s="9"/>
      <c r="AG111" s="9" t="n">
        <f aca="false">BF111/100*$AG$57</f>
        <v>6641046431.08667</v>
      </c>
      <c r="AH111" s="40" t="n">
        <f aca="false">(AG111-AG110)/AG110</f>
        <v>0.0008677126411159</v>
      </c>
      <c r="AI111" s="40"/>
      <c r="AJ111" s="40" t="n">
        <f aca="false">AB111/AG111</f>
        <v>-0.00924270158921892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workers_and_wage_low!C99</f>
        <v>13501381</v>
      </c>
      <c r="AX111" s="7"/>
      <c r="AY111" s="40" t="n">
        <f aca="false">(AW111-AW110)/AW110</f>
        <v>-0.000337851245347974</v>
      </c>
      <c r="AZ111" s="39" t="n">
        <f aca="false">workers_and_wage_low!B99</f>
        <v>6660.18529163261</v>
      </c>
      <c r="BA111" s="40" t="n">
        <f aca="false">(AZ111-AZ110)/AZ110</f>
        <v>0.00120597132537808</v>
      </c>
      <c r="BB111" s="40"/>
      <c r="BC111" s="40"/>
      <c r="BD111" s="40"/>
      <c r="BE111" s="40"/>
      <c r="BF111" s="7" t="n">
        <f aca="false">BF110*(1+AY111)*(1+BA111)*(1-BE111)</f>
        <v>121.13534786144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3.25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2" t="n">
        <f aca="false">'Low pensions'!Q112</f>
        <v>140664134.626008</v>
      </c>
      <c r="E112" s="9"/>
      <c r="F112" s="67" t="n">
        <f aca="false">'Low pensions'!I112</f>
        <v>25567371.5412899</v>
      </c>
      <c r="G112" s="82" t="n">
        <f aca="false">'Low pensions'!K112</f>
        <v>5376968.43468998</v>
      </c>
      <c r="H112" s="82" t="n">
        <f aca="false">'Low pensions'!V112</f>
        <v>29582493.8654946</v>
      </c>
      <c r="I112" s="82" t="n">
        <f aca="false">'Low pensions'!M112</f>
        <v>166297.992825463</v>
      </c>
      <c r="J112" s="82" t="n">
        <f aca="false">'Low pensions'!W112</f>
        <v>914922.490685402</v>
      </c>
      <c r="K112" s="9"/>
      <c r="L112" s="82" t="n">
        <f aca="false">'Low pensions'!N112</f>
        <v>3839477.25542569</v>
      </c>
      <c r="M112" s="67"/>
      <c r="N112" s="82" t="n">
        <f aca="false">'Low pensions'!L112</f>
        <v>1153194.57491079</v>
      </c>
      <c r="O112" s="9"/>
      <c r="P112" s="82" t="n">
        <f aca="false">'Low pensions'!X112</f>
        <v>26267602.0342631</v>
      </c>
      <c r="Q112" s="67"/>
      <c r="R112" s="82" t="n">
        <f aca="false">'Low SIPA income'!G107</f>
        <v>24679937.1268439</v>
      </c>
      <c r="S112" s="67"/>
      <c r="T112" s="82" t="n">
        <f aca="false">'Low SIPA income'!J107</f>
        <v>94365878.6565941</v>
      </c>
      <c r="U112" s="9"/>
      <c r="V112" s="82" t="n">
        <f aca="false">'Low SIPA income'!F107</f>
        <v>119797.740922593</v>
      </c>
      <c r="W112" s="67"/>
      <c r="X112" s="82" t="n">
        <f aca="false">'Low SIPA income'!M107</f>
        <v>300897.386550464</v>
      </c>
      <c r="Y112" s="9"/>
      <c r="Z112" s="9" t="n">
        <f aca="false">R112+V112-N112-L112-F112</f>
        <v>-5760308.50385989</v>
      </c>
      <c r="AA112" s="9"/>
      <c r="AB112" s="9" t="n">
        <f aca="false">T112-P112-D112</f>
        <v>-72565858.0036774</v>
      </c>
      <c r="AC112" s="50"/>
      <c r="AD112" s="9"/>
      <c r="AE112" s="9"/>
      <c r="AF112" s="9"/>
      <c r="AG112" s="9" t="n">
        <f aca="false">BF112/100*$AG$57</f>
        <v>6660769258.10759</v>
      </c>
      <c r="AH112" s="40" t="n">
        <f aca="false">(AG112-AG111)/AG111</f>
        <v>0.0029698372426063</v>
      </c>
      <c r="AI112" s="40"/>
      <c r="AJ112" s="40" t="n">
        <f aca="false">AB112/AG112</f>
        <v>-0.0108945161124369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1" t="n">
        <f aca="false">workers_and_wage_low!C100</f>
        <v>13522264</v>
      </c>
      <c r="AX112" s="7"/>
      <c r="AY112" s="40" t="n">
        <f aca="false">(AW112-AW111)/AW111</f>
        <v>0.00154673066407059</v>
      </c>
      <c r="AZ112" s="39" t="n">
        <f aca="false">workers_and_wage_low!B100</f>
        <v>6669.64880762503</v>
      </c>
      <c r="BA112" s="40" t="n">
        <f aca="false">(AZ112-AZ111)/AZ111</f>
        <v>0.00142090881530037</v>
      </c>
      <c r="BB112" s="40"/>
      <c r="BC112" s="40"/>
      <c r="BD112" s="40"/>
      <c r="BE112" s="40"/>
      <c r="BF112" s="7" t="n">
        <f aca="false">BF111*(1+AY112)*(1+BA112)*(1-BE112)</f>
        <v>121.495100128915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3.25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2" t="n">
        <f aca="false">'Low pensions'!Q113</f>
        <v>142981653.959935</v>
      </c>
      <c r="E113" s="9"/>
      <c r="F113" s="67" t="n">
        <f aca="false">'Low pensions'!I113</f>
        <v>25988608.1132288</v>
      </c>
      <c r="G113" s="82" t="n">
        <f aca="false">'Low pensions'!K113</f>
        <v>5529527.88615747</v>
      </c>
      <c r="H113" s="82" t="n">
        <f aca="false">'Low pensions'!V113</f>
        <v>30421830.9551535</v>
      </c>
      <c r="I113" s="82" t="n">
        <f aca="false">'Low pensions'!M113</f>
        <v>171016.326376004</v>
      </c>
      <c r="J113" s="82" t="n">
        <f aca="false">'Low pensions'!W113</f>
        <v>940881.369747015</v>
      </c>
      <c r="K113" s="9"/>
      <c r="L113" s="82" t="n">
        <f aca="false">'Low pensions'!N113</f>
        <v>3868221.00466566</v>
      </c>
      <c r="M113" s="67"/>
      <c r="N113" s="82" t="n">
        <f aca="false">'Low pensions'!L113</f>
        <v>1171925.59319999</v>
      </c>
      <c r="O113" s="9"/>
      <c r="P113" s="82" t="n">
        <f aca="false">'Low pensions'!X113</f>
        <v>26519806.0217946</v>
      </c>
      <c r="Q113" s="67"/>
      <c r="R113" s="82" t="n">
        <f aca="false">'Low SIPA income'!G108</f>
        <v>28514242.8935848</v>
      </c>
      <c r="S113" s="67"/>
      <c r="T113" s="82" t="n">
        <f aca="false">'Low SIPA income'!J108</f>
        <v>109026679.081527</v>
      </c>
      <c r="U113" s="9"/>
      <c r="V113" s="82" t="n">
        <f aca="false">'Low SIPA income'!F108</f>
        <v>121275.633789107</v>
      </c>
      <c r="W113" s="67"/>
      <c r="X113" s="82" t="n">
        <f aca="false">'Low SIPA income'!M108</f>
        <v>304609.427342811</v>
      </c>
      <c r="Y113" s="9"/>
      <c r="Z113" s="9" t="n">
        <f aca="false">R113+V113-N113-L113-F113</f>
        <v>-2393236.1837205</v>
      </c>
      <c r="AA113" s="9"/>
      <c r="AB113" s="9" t="n">
        <f aca="false">T113-P113-D113</f>
        <v>-60474780.900202</v>
      </c>
      <c r="AC113" s="50"/>
      <c r="AD113" s="9"/>
      <c r="AE113" s="9"/>
      <c r="AF113" s="9"/>
      <c r="AG113" s="9" t="n">
        <f aca="false">BF113/100*$AG$57</f>
        <v>6688670776.85303</v>
      </c>
      <c r="AH113" s="40" t="n">
        <f aca="false">(AG113-AG112)/AG112</f>
        <v>0.00418893338955954</v>
      </c>
      <c r="AI113" s="40" t="n">
        <f aca="false">(AG113-AG109)/AG109</f>
        <v>0.0118963156506465</v>
      </c>
      <c r="AJ113" s="40" t="n">
        <f aca="false">AB113/AG113</f>
        <v>-0.00904137502319332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1" t="n">
        <f aca="false">workers_and_wage_low!C101</f>
        <v>13543003</v>
      </c>
      <c r="AX113" s="7"/>
      <c r="AY113" s="40" t="n">
        <f aca="false">(AW113-AW112)/AW112</f>
        <v>0.00153369287864813</v>
      </c>
      <c r="AZ113" s="39" t="n">
        <f aca="false">workers_and_wage_low!B101</f>
        <v>6687.33120995805</v>
      </c>
      <c r="BA113" s="40" t="n">
        <f aca="false">(AZ113-AZ112)/AZ112</f>
        <v>0.00265117442357783</v>
      </c>
      <c r="BB113" s="40"/>
      <c r="BC113" s="40"/>
      <c r="BD113" s="40"/>
      <c r="BE113" s="40"/>
      <c r="BF113" s="7" t="n">
        <f aca="false">BF112*(1+AY113)*(1+BA113)*(1-BE113)</f>
        <v>122.004035010513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3.25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1" t="n">
        <f aca="false">'Low pensions'!Q114</f>
        <v>141330652.010047</v>
      </c>
      <c r="E114" s="6"/>
      <c r="F114" s="8" t="n">
        <f aca="false">'Low pensions'!I114</f>
        <v>25688518.965555</v>
      </c>
      <c r="G114" s="81" t="n">
        <f aca="false">'Low pensions'!K114</f>
        <v>5478839.95308998</v>
      </c>
      <c r="H114" s="81" t="n">
        <f aca="false">'Low pensions'!V114</f>
        <v>30142960.9027742</v>
      </c>
      <c r="I114" s="81" t="n">
        <f aca="false">'Low pensions'!M114</f>
        <v>169448.658342988</v>
      </c>
      <c r="J114" s="81" t="n">
        <f aca="false">'Low pensions'!W114</f>
        <v>932256.522766209</v>
      </c>
      <c r="K114" s="6"/>
      <c r="L114" s="81" t="n">
        <f aca="false">'Low pensions'!N114</f>
        <v>4586504.62669008</v>
      </c>
      <c r="M114" s="8"/>
      <c r="N114" s="81" t="n">
        <f aca="false">'Low pensions'!L114</f>
        <v>1156947.25857159</v>
      </c>
      <c r="O114" s="6"/>
      <c r="P114" s="81" t="n">
        <f aca="false">'Low pensions'!X114</f>
        <v>30164576.7732537</v>
      </c>
      <c r="Q114" s="8"/>
      <c r="R114" s="81" t="n">
        <f aca="false">'Low SIPA income'!G109</f>
        <v>24852666.185665</v>
      </c>
      <c r="S114" s="8"/>
      <c r="T114" s="81" t="n">
        <f aca="false">'Low SIPA income'!J109</f>
        <v>95026323.183718</v>
      </c>
      <c r="U114" s="6"/>
      <c r="V114" s="81" t="n">
        <f aca="false">'Low SIPA income'!F109</f>
        <v>121392.69248531</v>
      </c>
      <c r="W114" s="8"/>
      <c r="X114" s="81" t="n">
        <f aca="false">'Low SIPA income'!M109</f>
        <v>304903.445038714</v>
      </c>
      <c r="Y114" s="6"/>
      <c r="Z114" s="6" t="n">
        <f aca="false">R114+V114-N114-L114-F114</f>
        <v>-6457911.97266638</v>
      </c>
      <c r="AA114" s="6"/>
      <c r="AB114" s="6" t="n">
        <f aca="false">T114-P114-D114</f>
        <v>-76468905.5995823</v>
      </c>
      <c r="AC114" s="50"/>
      <c r="AD114" s="6"/>
      <c r="AE114" s="6"/>
      <c r="AF114" s="6"/>
      <c r="AG114" s="6" t="n">
        <f aca="false">BF114/100*$AG$57</f>
        <v>6715762742.95667</v>
      </c>
      <c r="AH114" s="61" t="n">
        <f aca="false">(AG114-AG113)/AG113</f>
        <v>0.00405042601250467</v>
      </c>
      <c r="AI114" s="61"/>
      <c r="AJ114" s="61" t="n">
        <f aca="false">AB114/AG114</f>
        <v>-0.0113864811081632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0.00338100254205208</v>
      </c>
      <c r="AV114" s="5"/>
      <c r="AW114" s="65" t="n">
        <f aca="false">workers_and_wage_low!C102</f>
        <v>13616156</v>
      </c>
      <c r="AX114" s="5"/>
      <c r="AY114" s="61" t="n">
        <f aca="false">(AW114-AW113)/AW113</f>
        <v>0.0054015346522481</v>
      </c>
      <c r="AZ114" s="66" t="n">
        <f aca="false">workers_and_wage_low!B102</f>
        <v>6678.34444132563</v>
      </c>
      <c r="BA114" s="61" t="n">
        <f aca="false">(AZ114-AZ113)/AZ113</f>
        <v>-0.00134384978854335</v>
      </c>
      <c r="BB114" s="61"/>
      <c r="BC114" s="61"/>
      <c r="BD114" s="61"/>
      <c r="BE114" s="61"/>
      <c r="BF114" s="5" t="n">
        <f aca="false">BF113*(1+AY114)*(1+BA114)*(1-BE114)</f>
        <v>122.49820332755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3.25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2" t="n">
        <f aca="false">'Low pensions'!Q115</f>
        <v>142447966.364663</v>
      </c>
      <c r="E115" s="9"/>
      <c r="F115" s="67" t="n">
        <f aca="false">'Low pensions'!I115</f>
        <v>25891604.075408</v>
      </c>
      <c r="G115" s="82" t="n">
        <f aca="false">'Low pensions'!K115</f>
        <v>5626167.22210346</v>
      </c>
      <c r="H115" s="82" t="n">
        <f aca="false">'Low pensions'!V115</f>
        <v>30953512.0683145</v>
      </c>
      <c r="I115" s="82" t="n">
        <f aca="false">'Low pensions'!M115</f>
        <v>174005.171817632</v>
      </c>
      <c r="J115" s="82" t="n">
        <f aca="false">'Low pensions'!W115</f>
        <v>957325.115514881</v>
      </c>
      <c r="K115" s="9"/>
      <c r="L115" s="82" t="n">
        <f aca="false">'Low pensions'!N115</f>
        <v>3804501.39030526</v>
      </c>
      <c r="M115" s="67"/>
      <c r="N115" s="82" t="n">
        <f aca="false">'Low pensions'!L115</f>
        <v>1166120.80251686</v>
      </c>
      <c r="O115" s="9"/>
      <c r="P115" s="82" t="n">
        <f aca="false">'Low pensions'!X115</f>
        <v>26157228.3943197</v>
      </c>
      <c r="Q115" s="67"/>
      <c r="R115" s="82" t="n">
        <f aca="false">'Low SIPA income'!G110</f>
        <v>28707741.5414091</v>
      </c>
      <c r="S115" s="67"/>
      <c r="T115" s="82" t="n">
        <f aca="false">'Low SIPA income'!J110</f>
        <v>109766537.93234</v>
      </c>
      <c r="U115" s="9"/>
      <c r="V115" s="82" t="n">
        <f aca="false">'Low SIPA income'!F110</f>
        <v>120336.137315149</v>
      </c>
      <c r="W115" s="67"/>
      <c r="X115" s="82" t="n">
        <f aca="false">'Low SIPA income'!M110</f>
        <v>302249.683064577</v>
      </c>
      <c r="Y115" s="9"/>
      <c r="Z115" s="9" t="n">
        <f aca="false">R115+V115-N115-L115-F115</f>
        <v>-2034148.58950585</v>
      </c>
      <c r="AA115" s="9"/>
      <c r="AB115" s="9" t="n">
        <f aca="false">T115-P115-D115</f>
        <v>-58838656.8266425</v>
      </c>
      <c r="AC115" s="50"/>
      <c r="AD115" s="9"/>
      <c r="AE115" s="9"/>
      <c r="AF115" s="9"/>
      <c r="AG115" s="9" t="n">
        <f aca="false">BF115/100*$AG$57</f>
        <v>6744905126.29264</v>
      </c>
      <c r="AH115" s="40" t="n">
        <f aca="false">(AG115-AG114)/AG114</f>
        <v>0.00433940037064725</v>
      </c>
      <c r="AI115" s="40"/>
      <c r="AJ115" s="40" t="n">
        <f aca="false">AB115/AG115</f>
        <v>-0.00872342245367999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workers_and_wage_low!C103</f>
        <v>13624535</v>
      </c>
      <c r="AX115" s="7"/>
      <c r="AY115" s="40" t="n">
        <f aca="false">(AW115-AW114)/AW114</f>
        <v>0.000615371915539158</v>
      </c>
      <c r="AZ115" s="39" t="n">
        <f aca="false">workers_and_wage_low!B103</f>
        <v>6703.19949095864</v>
      </c>
      <c r="BA115" s="40" t="n">
        <f aca="false">(AZ115-AZ114)/AZ114</f>
        <v>0.00372173820194193</v>
      </c>
      <c r="BB115" s="40"/>
      <c r="BC115" s="40"/>
      <c r="BD115" s="40"/>
      <c r="BE115" s="40"/>
      <c r="BF115" s="7" t="n">
        <f aca="false">BF114*(1+AY115)*(1+BA115)*(1-BE115)</f>
        <v>123.029772076473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3.25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2" t="n">
        <f aca="false">'Low pensions'!Q116</f>
        <v>140777745.426878</v>
      </c>
      <c r="E116" s="9"/>
      <c r="F116" s="67" t="n">
        <f aca="false">'Low pensions'!I116</f>
        <v>25588021.6491845</v>
      </c>
      <c r="G116" s="82" t="n">
        <f aca="false">'Low pensions'!K116</f>
        <v>5596386.00205854</v>
      </c>
      <c r="H116" s="82" t="n">
        <f aca="false">'Low pensions'!V116</f>
        <v>30789664.5825079</v>
      </c>
      <c r="I116" s="82" t="n">
        <f aca="false">'Low pensions'!M116</f>
        <v>173084.10315645</v>
      </c>
      <c r="J116" s="82" t="n">
        <f aca="false">'Low pensions'!W116</f>
        <v>952257.667500246</v>
      </c>
      <c r="K116" s="9"/>
      <c r="L116" s="82" t="n">
        <f aca="false">'Low pensions'!N116</f>
        <v>3662632.52986571</v>
      </c>
      <c r="M116" s="67"/>
      <c r="N116" s="82" t="n">
        <f aca="false">'Low pensions'!L116</f>
        <v>1151867.45492098</v>
      </c>
      <c r="O116" s="9"/>
      <c r="P116" s="82" t="n">
        <f aca="false">'Low pensions'!X116</f>
        <v>25342652.4900276</v>
      </c>
      <c r="Q116" s="67"/>
      <c r="R116" s="82" t="n">
        <f aca="false">'Low SIPA income'!G111</f>
        <v>25049047.1349801</v>
      </c>
      <c r="S116" s="67"/>
      <c r="T116" s="82" t="n">
        <f aca="false">'Low SIPA income'!J111</f>
        <v>95777202.7640948</v>
      </c>
      <c r="U116" s="9"/>
      <c r="V116" s="82" t="n">
        <f aca="false">'Low SIPA income'!F111</f>
        <v>119803.268770759</v>
      </c>
      <c r="W116" s="67"/>
      <c r="X116" s="82" t="n">
        <f aca="false">'Low SIPA income'!M111</f>
        <v>300911.270911335</v>
      </c>
      <c r="Y116" s="9"/>
      <c r="Z116" s="9" t="n">
        <f aca="false">R116+V116-N116-L116-F116</f>
        <v>-5233671.23022033</v>
      </c>
      <c r="AA116" s="9"/>
      <c r="AB116" s="9" t="n">
        <f aca="false">T116-P116-D116</f>
        <v>-70343195.1528105</v>
      </c>
      <c r="AC116" s="50"/>
      <c r="AD116" s="9"/>
      <c r="AE116" s="9"/>
      <c r="AF116" s="9"/>
      <c r="AG116" s="9" t="n">
        <f aca="false">BF116/100*$AG$57</f>
        <v>6776106273.73222</v>
      </c>
      <c r="AH116" s="40" t="n">
        <f aca="false">(AG116-AG115)/AG115</f>
        <v>0.00462588381235489</v>
      </c>
      <c r="AI116" s="40"/>
      <c r="AJ116" s="40" t="n">
        <f aca="false">AB116/AG116</f>
        <v>-0.0103810643326977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1" t="n">
        <f aca="false">workers_and_wage_low!C104</f>
        <v>13650642</v>
      </c>
      <c r="AX116" s="7"/>
      <c r="AY116" s="40" t="n">
        <f aca="false">(AW116-AW115)/AW115</f>
        <v>0.00191617548782399</v>
      </c>
      <c r="AZ116" s="39" t="n">
        <f aca="false">workers_and_wage_low!B104</f>
        <v>6721.32846811862</v>
      </c>
      <c r="BA116" s="40" t="n">
        <f aca="false">(AZ116-AZ115)/AZ115</f>
        <v>0.00270452597814526</v>
      </c>
      <c r="BB116" s="40"/>
      <c r="BC116" s="40"/>
      <c r="BD116" s="40"/>
      <c r="BE116" s="40"/>
      <c r="BF116" s="7" t="n">
        <f aca="false">BF115*(1+AY116)*(1+BA116)*(1-BE116)</f>
        <v>123.598893507559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3.25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2" t="n">
        <f aca="false">'Low pensions'!Q117</f>
        <v>142484876.587472</v>
      </c>
      <c r="E117" s="9"/>
      <c r="F117" s="67" t="n">
        <f aca="false">'Low pensions'!I117</f>
        <v>25898312.9453181</v>
      </c>
      <c r="G117" s="82" t="n">
        <f aca="false">'Low pensions'!K117</f>
        <v>5775368.64084857</v>
      </c>
      <c r="H117" s="82" t="n">
        <f aca="false">'Low pensions'!V117</f>
        <v>31774374.2527147</v>
      </c>
      <c r="I117" s="82" t="n">
        <f aca="false">'Low pensions'!M117</f>
        <v>178619.648686038</v>
      </c>
      <c r="J117" s="82" t="n">
        <f aca="false">'Low pensions'!W117</f>
        <v>982712.605754063</v>
      </c>
      <c r="K117" s="9"/>
      <c r="L117" s="82" t="n">
        <f aca="false">'Low pensions'!N117</f>
        <v>3791694.71271217</v>
      </c>
      <c r="M117" s="67"/>
      <c r="N117" s="82" t="n">
        <f aca="false">'Low pensions'!L117</f>
        <v>1166939.30972594</v>
      </c>
      <c r="O117" s="9"/>
      <c r="P117" s="82" t="n">
        <f aca="false">'Low pensions'!X117</f>
        <v>26095277.6685745</v>
      </c>
      <c r="Q117" s="67"/>
      <c r="R117" s="82" t="n">
        <f aca="false">'Low SIPA income'!G112</f>
        <v>28746974.2179455</v>
      </c>
      <c r="S117" s="67"/>
      <c r="T117" s="82" t="n">
        <f aca="false">'Low SIPA income'!J112</f>
        <v>109916547.47144</v>
      </c>
      <c r="U117" s="9"/>
      <c r="V117" s="82" t="n">
        <f aca="false">'Low SIPA income'!F112</f>
        <v>124644.653849971</v>
      </c>
      <c r="W117" s="67"/>
      <c r="X117" s="82" t="n">
        <f aca="false">'Low SIPA income'!M112</f>
        <v>313071.434420265</v>
      </c>
      <c r="Y117" s="9"/>
      <c r="Z117" s="9" t="n">
        <f aca="false">R117+V117-N117-L117-F117</f>
        <v>-1985328.09596065</v>
      </c>
      <c r="AA117" s="9"/>
      <c r="AB117" s="9" t="n">
        <f aca="false">T117-P117-D117</f>
        <v>-58663606.784606</v>
      </c>
      <c r="AC117" s="50"/>
      <c r="AD117" s="9"/>
      <c r="AE117" s="9"/>
      <c r="AF117" s="9"/>
      <c r="AG117" s="9" t="n">
        <f aca="false">BF117/100*$AG$57</f>
        <v>6779550568.36618</v>
      </c>
      <c r="AH117" s="40" t="n">
        <f aca="false">(AG117-AG116)/AG116</f>
        <v>0.000508299972701525</v>
      </c>
      <c r="AI117" s="40" t="n">
        <f aca="false">(AG117-AG113)/AG113</f>
        <v>0.013587122844745</v>
      </c>
      <c r="AJ117" s="40" t="n">
        <f aca="false">AB117/AG117</f>
        <v>-0.00865302296856286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1" t="n">
        <f aca="false">workers_and_wage_low!C105</f>
        <v>13642380</v>
      </c>
      <c r="AX117" s="7"/>
      <c r="AY117" s="40" t="n">
        <f aca="false">(AW117-AW116)/AW116</f>
        <v>-0.000605246258747391</v>
      </c>
      <c r="AZ117" s="39" t="n">
        <f aca="false">workers_and_wage_low!B105</f>
        <v>6728.8175108197</v>
      </c>
      <c r="BA117" s="40" t="n">
        <f aca="false">(AZ117-AZ116)/AZ116</f>
        <v>0.00111422060930389</v>
      </c>
      <c r="BB117" s="40"/>
      <c r="BC117" s="40"/>
      <c r="BD117" s="40"/>
      <c r="BE117" s="40"/>
      <c r="BF117" s="7" t="n">
        <f aca="false">BF116*(1+AY117)*(1+BA117)*(1-BE117)</f>
        <v>123.661718821755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I119" s="32" t="n">
        <f aca="false">AVERAGE(AI33:AI117)</f>
        <v>0.0136774385750134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P34" activeCellId="0" sqref="P34"/>
    </sheetView>
  </sheetViews>
  <sheetFormatPr defaultColWidth="12.0039062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84" t="n">
        <v>34.2274371921194</v>
      </c>
      <c r="E4" s="22"/>
      <c r="F4" s="85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86" t="n">
        <v>36.0654421469069</v>
      </c>
      <c r="E5" s="25" t="n">
        <f aca="false">(D7/D6)^(1/3)-1</f>
        <v>0.0200745496556636</v>
      </c>
      <c r="F5" s="87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84" t="n">
        <v>37.9112181792913</v>
      </c>
      <c r="E6" s="22" t="n">
        <f aca="false">(D8/D7)^(1/3)-1</f>
        <v>0.0217205625419932</v>
      </c>
      <c r="F6" s="85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86" t="n">
        <v>40.2405100148553</v>
      </c>
      <c r="E7" s="25" t="n">
        <f aca="false">(D9/D8)^(1/3)-1</f>
        <v>0.0284809714113086</v>
      </c>
      <c r="F7" s="87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84" t="n">
        <v>42.9200162644462</v>
      </c>
      <c r="E8" s="22" t="n">
        <f aca="false">(D10/D9)^(1/3)-1</f>
        <v>0.0449818647633</v>
      </c>
      <c r="F8" s="85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86" t="n">
        <v>46.6926648443866</v>
      </c>
      <c r="E9" s="25" t="n">
        <f aca="false">(D9/D8)^(1/3)-1</f>
        <v>0.0284809714113086</v>
      </c>
      <c r="F9" s="87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84" t="n">
        <v>53.281313331461</v>
      </c>
      <c r="E10" s="22" t="n">
        <f aca="false">(D10/D9)^(1/3)-1</f>
        <v>0.0449818647633</v>
      </c>
      <c r="F10" s="85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86" t="n">
        <v>59.4133384581602</v>
      </c>
      <c r="E11" s="25" t="n">
        <f aca="false">(D11/D10)^(1/3)-1</f>
        <v>0.036978323830404</v>
      </c>
      <c r="F11" s="87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84" t="n">
        <v>66.4111454665113</v>
      </c>
      <c r="E12" s="22" t="n">
        <f aca="false">(D12/D11)^(1/3)-1</f>
        <v>0.0378127572782889</v>
      </c>
      <c r="F12" s="85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86" t="n">
        <v>72.7247107047078</v>
      </c>
      <c r="E13" s="25" t="n">
        <f aca="false">(D13/D12)^(1/3)-1</f>
        <v>0.0307349693063796</v>
      </c>
      <c r="F13" s="87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84" t="n">
        <v>81.8091971509488</v>
      </c>
      <c r="E14" s="22" t="n">
        <f aca="false">(D14/D13)^(1/3)-1</f>
        <v>0.0400160528698503</v>
      </c>
      <c r="F14" s="85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86" t="n">
        <v>91.396965668282</v>
      </c>
      <c r="E15" s="25" t="n">
        <f aca="false">(D15/D14)^(1/3)-1</f>
        <v>0.0376316630457982</v>
      </c>
      <c r="F15" s="87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84" t="n">
        <v>98.5254944549653</v>
      </c>
      <c r="E16" s="22" t="n">
        <f aca="false">(D16/D15)^(1/3)-1</f>
        <v>0.0253503448429659</v>
      </c>
      <c r="F16" s="85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88" t="n">
        <v>103.820887302285</v>
      </c>
      <c r="E17" s="28" t="n">
        <f aca="false">(D17/D16)^(1/3)-1</f>
        <v>0.0176037632458057</v>
      </c>
      <c r="F17" s="89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128.520681242064</v>
      </c>
      <c r="C18" s="30" t="n">
        <f aca="false">(B18/B17)^(1/3)-1</f>
        <v>0.0423869739533245</v>
      </c>
      <c r="D18" s="90" t="n">
        <v>111.768313543956</v>
      </c>
      <c r="E18" s="30" t="n">
        <f aca="false">(D18/D17)^(1/3)-1</f>
        <v>0.0248917264192727</v>
      </c>
      <c r="F18" s="31" t="n">
        <v>61909.95</v>
      </c>
      <c r="G18" s="30" t="n">
        <f aca="false">(F18/F17)^(1/3)-1</f>
        <v>0.0198671483193431</v>
      </c>
      <c r="I18" s="29" t="s">
        <v>36</v>
      </c>
      <c r="J18" s="13" t="n">
        <f aca="false">B18*100/$B$16</f>
        <v>94.9811724845441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133.607821769921</v>
      </c>
      <c r="C19" s="28" t="n">
        <f aca="false">(B19/B18)^(1/3)-1</f>
        <v>0.0130237365118275</v>
      </c>
      <c r="D19" s="88" t="n">
        <v>118.816055368767</v>
      </c>
      <c r="E19" s="28" t="n">
        <f aca="false">(D19/D18)^(1/3)-1</f>
        <v>0.020591962942998</v>
      </c>
      <c r="F19" s="89" t="n">
        <v>66308.6260356141</v>
      </c>
      <c r="G19" s="28" t="n">
        <f aca="false">(F19/F18)^(1/3)-1</f>
        <v>0.0231434428503556</v>
      </c>
      <c r="I19" s="27" t="s">
        <v>37</v>
      </c>
      <c r="J19" s="13" t="n">
        <f aca="false">B19*100/$B$16</f>
        <v>98.7407430630679</v>
      </c>
      <c r="K19" s="13" t="n">
        <f aca="false">D19*100/$D$16</f>
        <v>120.594223886972</v>
      </c>
      <c r="L19" s="13" t="n">
        <f aca="false">100*F19*100/D19/($F$16*100/$D$16)</f>
        <v>96.6804033936021</v>
      </c>
    </row>
    <row r="20" customFormat="false" ht="12.8" hidden="false" customHeight="false" outlineLevel="0" collapsed="false">
      <c r="A20" s="29" t="s">
        <v>38</v>
      </c>
      <c r="B20" s="29" t="n">
        <v>136.517112394344</v>
      </c>
      <c r="C20" s="30" t="n">
        <f aca="false">(B20/B19)^(1/3)-1</f>
        <v>0.00720622971205342</v>
      </c>
      <c r="D20" s="90" t="n">
        <v>126.539098967737</v>
      </c>
      <c r="E20" s="30" t="n">
        <f aca="false">(D20/D19)^(1/3)-1</f>
        <v>0.0212134731228568</v>
      </c>
      <c r="F20" s="31" t="n">
        <v>71683.2722576883</v>
      </c>
      <c r="G20" s="30" t="n">
        <f aca="false">(F20/F19)^(1/3)-1</f>
        <v>0.0263195404884702</v>
      </c>
      <c r="I20" s="29" t="s">
        <v>38</v>
      </c>
      <c r="J20" s="13" t="n">
        <f aca="false">B20*100/$B$16</f>
        <v>100.890808188272</v>
      </c>
      <c r="K20" s="13" t="n">
        <f aca="false">D20*100/$D$16</f>
        <v>128.432848439625</v>
      </c>
      <c r="L20" s="13" t="n">
        <f aca="false">100*F20*100/D20/($F$16*100/$D$16)</f>
        <v>98.1378725598109</v>
      </c>
    </row>
    <row r="21" customFormat="false" ht="12.8" hidden="false" customHeight="false" outlineLevel="0" collapsed="false">
      <c r="A21" s="27" t="s">
        <v>18</v>
      </c>
      <c r="B21" s="27" t="n">
        <v>138.805989631777</v>
      </c>
      <c r="C21" s="28" t="n">
        <f aca="false">(B21/B20)^(1/3)-1</f>
        <v>0.00555779683672353</v>
      </c>
      <c r="D21" s="88" t="n">
        <v>134.262142566707</v>
      </c>
      <c r="E21" s="28" t="n">
        <f aca="false">(D21/D20)^(1/3)-1</f>
        <v>0.0199438851128952</v>
      </c>
      <c r="F21" s="89" t="n">
        <v>77782.4865024208</v>
      </c>
      <c r="G21" s="28" t="n">
        <f aca="false">(F21/F20)^(1/3)-1</f>
        <v>0.0275934642512419</v>
      </c>
      <c r="I21" s="27" t="s">
        <v>39</v>
      </c>
      <c r="J21" s="13" t="n">
        <f aca="false">B21*100/$B$16</f>
        <v>102.582366633057</v>
      </c>
      <c r="K21" s="13" t="n">
        <f aca="false">D21*100/$D$16</f>
        <v>136.271472992279</v>
      </c>
      <c r="L21" s="13" t="n">
        <f aca="false">100*F21*100/D21/($F$16*100/$D$16)</f>
        <v>100.362576860316</v>
      </c>
    </row>
    <row r="22" customFormat="false" ht="12.8" hidden="false" customHeight="false" outlineLevel="0" collapsed="false">
      <c r="A22" s="29" t="s">
        <v>20</v>
      </c>
      <c r="B22" s="29" t="n">
        <v>143.943162991112</v>
      </c>
      <c r="C22" s="30" t="n">
        <f aca="false">(B22/B21)^(1/3)-1</f>
        <v>0.0121874422889168</v>
      </c>
      <c r="D22" s="90" t="n">
        <v>141.985186165677</v>
      </c>
      <c r="E22" s="30" t="n">
        <f aca="false">(D22/D21)^(1/3)-1</f>
        <v>0.0188177137883849</v>
      </c>
      <c r="F22" s="31" t="n">
        <v>84121.3916053821</v>
      </c>
      <c r="G22" s="30" t="n">
        <f aca="false">(F22/F21)^(1/3)-1</f>
        <v>0.0264588466417974</v>
      </c>
      <c r="I22" s="29" t="s">
        <v>40</v>
      </c>
      <c r="J22" s="13" t="n">
        <f aca="false">B22*100/$B$16</f>
        <v>106.37891318269</v>
      </c>
      <c r="K22" s="13" t="n">
        <f aca="false">D22*100/$D$16</f>
        <v>144.110097544932</v>
      </c>
      <c r="L22" s="13" t="n">
        <f aca="false">100*F22*100/D22/($F$16*100/$D$16)</f>
        <v>102.63771336498</v>
      </c>
    </row>
    <row r="23" customFormat="false" ht="12.8" hidden="false" customHeight="false" outlineLevel="0" collapsed="false">
      <c r="A23" s="27" t="s">
        <v>24</v>
      </c>
      <c r="B23" s="27" t="n">
        <v>146.312835660635</v>
      </c>
      <c r="C23" s="28" t="n">
        <f aca="false">(B23/B22)^(1/3)-1</f>
        <v>0.00545767888673865</v>
      </c>
      <c r="D23" s="88" t="n">
        <v>149.708229764646</v>
      </c>
      <c r="E23" s="28" t="n">
        <f aca="false">(D23/D22)^(1/3)-1</f>
        <v>0.017811952455923</v>
      </c>
      <c r="F23" s="89" t="n">
        <v>90707.720419633</v>
      </c>
      <c r="G23" s="28" t="n">
        <f aca="false">(F23/F22)^(1/3)-1</f>
        <v>0.0254455420993447</v>
      </c>
      <c r="I23" s="27" t="s">
        <v>41</v>
      </c>
      <c r="J23" s="13" t="n">
        <f aca="false">B23*100/$B$16</f>
        <v>108.130182210995</v>
      </c>
      <c r="K23" s="13" t="n">
        <f aca="false">D23*100/$D$16</f>
        <v>151.948722097584</v>
      </c>
      <c r="L23" s="13" t="n">
        <f aca="false">100*F23*100/D23/($F$16*100/$D$16)</f>
        <v>104.964425330109</v>
      </c>
    </row>
    <row r="24" customFormat="false" ht="12.8" hidden="false" customHeight="false" outlineLevel="0" collapsed="false">
      <c r="A24" s="29" t="s">
        <v>42</v>
      </c>
      <c r="B24" s="29" t="n">
        <v>148.121066947864</v>
      </c>
      <c r="C24" s="30" t="n">
        <f aca="false">(B24/B23)^(1/3)-1</f>
        <v>0.00410269975837951</v>
      </c>
      <c r="D24" s="90" t="n">
        <v>157.56791182729</v>
      </c>
      <c r="E24" s="30" t="n">
        <f aca="false">(D24/D23)^(1/3)-1</f>
        <v>0.0172023812262541</v>
      </c>
      <c r="F24" s="31" t="n">
        <v>96909.0960522038</v>
      </c>
      <c r="G24" s="30" t="n">
        <f aca="false">(F24/F23)^(1/3)-1</f>
        <v>0.0222883931323852</v>
      </c>
      <c r="I24" s="29" t="s">
        <v>42</v>
      </c>
      <c r="J24" s="13" t="n">
        <f aca="false">B24*100/$B$16</f>
        <v>109.466526884275</v>
      </c>
      <c r="K24" s="13" t="n">
        <f aca="false">D24*100/$D$16</f>
        <v>159.926030007708</v>
      </c>
      <c r="L24" s="13" t="n">
        <f aca="false">100*F24*100/D24/($F$16*100/$D$16)</f>
        <v>106.546777162513</v>
      </c>
    </row>
    <row r="25" customFormat="false" ht="12.8" hidden="false" customHeight="false" outlineLevel="0" collapsed="false">
      <c r="A25" s="27" t="s">
        <v>18</v>
      </c>
      <c r="B25" s="27" t="n">
        <v>149.910468802319</v>
      </c>
      <c r="C25" s="28" t="n">
        <f aca="false">(B25/B24)^(1/3)-1</f>
        <v>0.00401078239865704</v>
      </c>
      <c r="D25" s="88" t="n">
        <v>165.427593889934</v>
      </c>
      <c r="E25" s="28" t="n">
        <f aca="false">(D25/D24)^(1/3)-1</f>
        <v>0.0163580340504399</v>
      </c>
      <c r="F25" s="89" t="n">
        <v>103276.830528888</v>
      </c>
      <c r="G25" s="28" t="n">
        <f aca="false">(F25/F24)^(1/3)-1</f>
        <v>0.0214398242206917</v>
      </c>
      <c r="I25" s="27" t="s">
        <v>43</v>
      </c>
      <c r="J25" s="13" t="n">
        <f aca="false">B25*100/$B$16</f>
        <v>110.788955963701</v>
      </c>
      <c r="K25" s="13" t="n">
        <f aca="false">D25*100/$D$16</f>
        <v>167.903337917831</v>
      </c>
      <c r="L25" s="13" t="n">
        <f aca="false">100*F25*100/D25/($F$16*100/$D$16)</f>
        <v>108.152983146585</v>
      </c>
    </row>
    <row r="26" customFormat="false" ht="12.8" hidden="false" customHeight="false" outlineLevel="0" collapsed="false">
      <c r="A26" s="29" t="s">
        <v>20</v>
      </c>
      <c r="B26" s="29" t="n">
        <v>151.860036955623</v>
      </c>
      <c r="C26" s="30" t="n">
        <f aca="false">(B26/B25)^(1/3)-1</f>
        <v>0.00431630381881321</v>
      </c>
      <c r="D26" s="90" t="n">
        <v>173.287275952578</v>
      </c>
      <c r="E26" s="30" t="n">
        <f aca="false">(D26/D25)^(1/3)-1</f>
        <v>0.015592707836515</v>
      </c>
      <c r="F26" s="31" t="n">
        <v>108997.05576474</v>
      </c>
      <c r="G26" s="30" t="n">
        <f aca="false">(F26/F25)^(1/3)-1</f>
        <v>0.0181316896061063</v>
      </c>
      <c r="I26" s="29" t="s">
        <v>44</v>
      </c>
      <c r="J26" s="13" t="n">
        <f aca="false">B26*100/$B$16</f>
        <v>112.229753407737</v>
      </c>
      <c r="K26" s="13" t="n">
        <f aca="false">D26*100/$D$16</f>
        <v>175.880645827954</v>
      </c>
      <c r="L26" s="13" t="n">
        <f aca="false">100*F26*100/D26/($F$16*100/$D$16)</f>
        <v>108.966160078509</v>
      </c>
    </row>
    <row r="27" customFormat="false" ht="12.8" hidden="false" customHeight="false" outlineLevel="0" collapsed="false">
      <c r="A27" s="27" t="s">
        <v>24</v>
      </c>
      <c r="B27" s="27" t="n">
        <v>153.015748616802</v>
      </c>
      <c r="C27" s="28" t="n">
        <f aca="false">(B27/B26)^(1/3)-1</f>
        <v>0.00253038305988174</v>
      </c>
      <c r="D27" s="88" t="n">
        <v>181.146958015222</v>
      </c>
      <c r="E27" s="28" t="n">
        <f aca="false">(D27/D26)^(1/3)-1</f>
        <v>0.0148958038073608</v>
      </c>
      <c r="F27" s="89" t="n">
        <v>114797.460637433</v>
      </c>
      <c r="G27" s="28" t="n">
        <f aca="false">(F27/F26)^(1/3)-1</f>
        <v>0.017433043316879</v>
      </c>
      <c r="I27" s="27" t="s">
        <v>45</v>
      </c>
      <c r="J27" s="13" t="n">
        <f aca="false">B27*100/$B$16</f>
        <v>113.08386379349</v>
      </c>
      <c r="K27" s="13" t="n">
        <f aca="false">D27*100/$D$16</f>
        <v>183.857953738077</v>
      </c>
      <c r="L27" s="13" t="n">
        <f aca="false">100*F27*100/D27/($F$16*100/$D$16)</f>
        <v>109.785451097195</v>
      </c>
    </row>
    <row r="28" customFormat="false" ht="12.8" hidden="false" customHeight="false" outlineLevel="0" collapsed="false">
      <c r="A28" s="29" t="s">
        <v>46</v>
      </c>
      <c r="B28" s="29" t="n">
        <v>154.786514960517</v>
      </c>
      <c r="C28" s="30" t="n">
        <f aca="false">(B28/B27)^(1/3)-1</f>
        <v>0.00384269645544233</v>
      </c>
      <c r="D28" s="90" t="n">
        <v>188.845703730869</v>
      </c>
      <c r="E28" s="30" t="n">
        <f aca="false">(D28/D27)^(1/3)-1</f>
        <v>0.0139705806309229</v>
      </c>
      <c r="F28" s="31" t="n">
        <v>120038.116561598</v>
      </c>
      <c r="G28" s="30" t="n">
        <f aca="false">(F28/F27)^(1/3)-1</f>
        <v>0.0149912470566769</v>
      </c>
      <c r="I28" s="29" t="s">
        <v>46</v>
      </c>
      <c r="J28" s="13" t="n">
        <f aca="false">B28*100/$B$16</f>
        <v>114.392520594067</v>
      </c>
      <c r="K28" s="13" t="n">
        <f aca="false">D28*100/$D$16</f>
        <v>191.671916771946</v>
      </c>
      <c r="L28" s="13" t="n">
        <f aca="false">100*F28*100/D28/($F$16*100/$D$16)</f>
        <v>110.117316217086</v>
      </c>
      <c r="N28" s="32"/>
    </row>
    <row r="29" customFormat="false" ht="12.8" hidden="false" customHeight="false" outlineLevel="0" collapsed="false">
      <c r="A29" s="27" t="s">
        <v>18</v>
      </c>
      <c r="B29" s="27" t="n">
        <v>157.405992242435</v>
      </c>
      <c r="C29" s="28" t="n">
        <f aca="false">(B29/B28)^(1/3)-1</f>
        <v>0.00560952838310747</v>
      </c>
      <c r="D29" s="88" t="n">
        <v>196.544449446516</v>
      </c>
      <c r="E29" s="28" t="n">
        <f aca="false">(D29/D28)^(1/3)-1</f>
        <v>0.013408536283362</v>
      </c>
      <c r="F29" s="89" t="n">
        <v>125308.268818619</v>
      </c>
      <c r="G29" s="28" t="n">
        <f aca="false">(F29/F28)^(1/3)-1</f>
        <v>0.0144255657147672</v>
      </c>
      <c r="I29" s="27" t="s">
        <v>47</v>
      </c>
      <c r="J29" s="13" t="n">
        <f aca="false">B29*100/$B$16</f>
        <v>116.328403761886</v>
      </c>
      <c r="K29" s="13" t="n">
        <f aca="false">D29*100/$D$16</f>
        <v>199.485879805814</v>
      </c>
      <c r="L29" s="13" t="n">
        <f aca="false">100*F29*100/D29/($F$16*100/$D$16)</f>
        <v>110.449181336978</v>
      </c>
      <c r="M29" s="32" t="n">
        <f aca="false">L27/L16-1</f>
        <v>0.0978545109719544</v>
      </c>
    </row>
    <row r="30" customFormat="false" ht="12.8" hidden="false" customHeight="false" outlineLevel="0" collapsed="false">
      <c r="A30" s="29" t="s">
        <v>20</v>
      </c>
      <c r="B30" s="29" t="n">
        <v>157.934438433848</v>
      </c>
      <c r="C30" s="30" t="n">
        <f aca="false">(B30/B29)^(1/3)-1</f>
        <v>0.0011178225910411</v>
      </c>
      <c r="D30" s="90" t="n">
        <v>204.243195162163</v>
      </c>
      <c r="E30" s="30" t="n">
        <f aca="false">(D30/D29)^(1/3)-1</f>
        <v>0.0128899704051624</v>
      </c>
      <c r="F30" s="31" t="n">
        <v>130607.917408494</v>
      </c>
      <c r="G30" s="30" t="n">
        <f aca="false">(F30/F29)^(1/3)-1</f>
        <v>0.0139034281792818</v>
      </c>
      <c r="I30" s="29" t="s">
        <v>48</v>
      </c>
      <c r="J30" s="13" t="n">
        <f aca="false">B30*100/$B$16</f>
        <v>116.718943544047</v>
      </c>
      <c r="K30" s="13" t="n">
        <f aca="false">D30*100/$D$16</f>
        <v>207.299842839682</v>
      </c>
      <c r="L30" s="13" t="n">
        <f aca="false">100*F30*100/D30/($F$16*100/$D$16)</f>
        <v>110.781046456868</v>
      </c>
    </row>
    <row r="31" customFormat="false" ht="12.8" hidden="false" customHeight="false" outlineLevel="0" collapsed="false">
      <c r="A31" s="27" t="s">
        <v>24</v>
      </c>
      <c r="B31" s="27" t="n">
        <v>159.911205145324</v>
      </c>
      <c r="C31" s="28" t="n">
        <f aca="false">(B31/B30)^(1/3)-1</f>
        <v>0.00415483852423804</v>
      </c>
      <c r="D31" s="88" t="n">
        <v>211.94194087781</v>
      </c>
      <c r="E31" s="28" t="n">
        <f aca="false">(D31/D30)^(1/3)-1</f>
        <v>0.0124100252895021</v>
      </c>
      <c r="F31" s="89" t="n">
        <v>135937.062331225</v>
      </c>
      <c r="G31" s="28" t="n">
        <f aca="false">(F31/F30)^(1/3)-1</f>
        <v>0.013419971310922</v>
      </c>
      <c r="I31" s="27" t="s">
        <v>49</v>
      </c>
      <c r="J31" s="13" t="n">
        <f aca="false">B31*100/$B$16</f>
        <v>118.179841651417</v>
      </c>
      <c r="K31" s="13" t="n">
        <f aca="false">D31*100/$D$16</f>
        <v>215.113805873551</v>
      </c>
      <c r="L31" s="13" t="n">
        <f aca="false">100*F31*100/D31/($F$16*100/$D$16)</f>
        <v>111.11291157676</v>
      </c>
    </row>
    <row r="32" customFormat="false" ht="12.8" hidden="false" customHeight="false" outlineLevel="0" collapsed="false">
      <c r="A32" s="29" t="s">
        <v>50</v>
      </c>
      <c r="B32" s="29" t="n">
        <v>161.751908133741</v>
      </c>
      <c r="C32" s="30" t="n">
        <f aca="false">(B32/B31)^(1/3)-1</f>
        <v>0.00382229868201045</v>
      </c>
      <c r="D32" s="90" t="n">
        <v>219.676659682991</v>
      </c>
      <c r="E32" s="30" t="n">
        <f aca="false">(D32/D31)^(1/3)-1</f>
        <v>0.012019784979483</v>
      </c>
      <c r="F32" s="31" t="n">
        <v>141318.845214506</v>
      </c>
      <c r="G32" s="30" t="n">
        <f aca="false">(F32/F31)^(1/3)-1</f>
        <v>0.0130263294242188</v>
      </c>
      <c r="I32" s="29" t="s">
        <v>50</v>
      </c>
      <c r="J32" s="13" t="n">
        <f aca="false">B32*100/$B$16</f>
        <v>119.540184020801</v>
      </c>
      <c r="K32" s="13" t="n">
        <f aca="false">D32*100/$D$16</f>
        <v>222.964280360351</v>
      </c>
      <c r="L32" s="13" t="n">
        <f aca="false">100*F32*100/D32/($F$16*100/$D$16)</f>
        <v>111.444776696651</v>
      </c>
    </row>
    <row r="33" customFormat="false" ht="12.8" hidden="false" customHeight="false" outlineLevel="0" collapsed="false">
      <c r="A33" s="27" t="s">
        <v>18</v>
      </c>
      <c r="B33" s="27" t="n">
        <v>162.91520197092</v>
      </c>
      <c r="C33" s="28" t="n">
        <f aca="false">(B33/B32)^(1/3)-1</f>
        <v>0.00239155588891693</v>
      </c>
      <c r="D33" s="88" t="n">
        <v>227.411378488173</v>
      </c>
      <c r="E33" s="28" t="n">
        <f aca="false">(D33/D32)^(1/3)-1</f>
        <v>0.0116014072790909</v>
      </c>
      <c r="F33" s="89" t="n">
        <v>146730.26225494</v>
      </c>
      <c r="G33" s="28" t="n">
        <f aca="false">(F33/F32)^(1/3)-1</f>
        <v>0.0126045424839134</v>
      </c>
      <c r="I33" s="27" t="s">
        <v>51</v>
      </c>
      <c r="J33" s="13" t="n">
        <f aca="false">B33*100/$B$16</f>
        <v>120.399897893552</v>
      </c>
      <c r="K33" s="13" t="n">
        <f aca="false">D33*100/$D$16</f>
        <v>230.814754847152</v>
      </c>
      <c r="L33" s="13" t="n">
        <f aca="false">100*F33*100/D33/($F$16*100/$D$16)</f>
        <v>111.776641816542</v>
      </c>
    </row>
    <row r="34" customFormat="false" ht="12.8" hidden="false" customHeight="false" outlineLevel="0" collapsed="false">
      <c r="A34" s="29" t="s">
        <v>20</v>
      </c>
      <c r="B34" s="29" t="n">
        <v>164.251815971202</v>
      </c>
      <c r="C34" s="30" t="n">
        <f aca="false">(B34/B33)^(1/3)-1</f>
        <v>0.00272733954651838</v>
      </c>
      <c r="D34" s="90" t="n">
        <v>235.146097293354</v>
      </c>
      <c r="E34" s="30" t="n">
        <f aca="false">(D34/D33)^(1/3)-1</f>
        <v>0.0112111775165626</v>
      </c>
      <c r="F34" s="31" t="n">
        <v>152171.313452527</v>
      </c>
      <c r="G34" s="30" t="n">
        <f aca="false">(F34/F33)^(1/3)-1</f>
        <v>0.0122109515351549</v>
      </c>
      <c r="I34" s="29" t="s">
        <v>52</v>
      </c>
      <c r="J34" s="13" t="n">
        <f aca="false">B34*100/$B$16</f>
        <v>121.387701285809</v>
      </c>
      <c r="K34" s="13" t="n">
        <f aca="false">D34*100/$D$16</f>
        <v>238.665229333953</v>
      </c>
      <c r="L34" s="13" t="n">
        <f aca="false">100*F34*100/D34/($F$16*100/$D$16)</f>
        <v>112.108506936433</v>
      </c>
    </row>
    <row r="35" customFormat="false" ht="12.8" hidden="false" customHeight="false" outlineLevel="0" collapsed="false">
      <c r="A35" s="27" t="s">
        <v>24</v>
      </c>
      <c r="B35" s="27" t="n">
        <v>166.320750737547</v>
      </c>
      <c r="C35" s="28" t="n">
        <f aca="false">(B35/B34)^(1/3)-1</f>
        <v>0.00418119822253082</v>
      </c>
      <c r="D35" s="88" t="n">
        <v>242.880816098535</v>
      </c>
      <c r="E35" s="28" t="n">
        <f aca="false">(D35/D34)^(1/3)-1</f>
        <v>0.0108463472906519</v>
      </c>
      <c r="F35" s="89" t="n">
        <v>157641.998807266</v>
      </c>
      <c r="G35" s="28" t="n">
        <f aca="false">(F35/F34)^(1/3)-1</f>
        <v>0.0118428050410839</v>
      </c>
      <c r="I35" s="27" t="s">
        <v>53</v>
      </c>
      <c r="J35" s="13" t="n">
        <f aca="false">B35*100/$B$16</f>
        <v>122.916714733313</v>
      </c>
      <c r="K35" s="13" t="n">
        <f aca="false">D35*100/$D$16</f>
        <v>246.515703820753</v>
      </c>
      <c r="L35" s="13" t="n">
        <f aca="false">100*F35*100/D35/($F$16*100/$D$16)</f>
        <v>112.440372056324</v>
      </c>
    </row>
    <row r="36" customFormat="false" ht="12.8" hidden="false" customHeight="false" outlineLevel="0" collapsed="false">
      <c r="A36" s="29" t="s">
        <v>54</v>
      </c>
      <c r="B36" s="29" t="n">
        <v>167.413224918422</v>
      </c>
      <c r="C36" s="30" t="n">
        <f aca="false">(B36/B35)^(1/3)-1</f>
        <v>0.00218471618336924</v>
      </c>
      <c r="D36" s="90" t="n">
        <v>251.427459132065</v>
      </c>
      <c r="E36" s="30" t="n">
        <f aca="false">(D36/D35)^(1/3)-1</f>
        <v>0.0115945890768114</v>
      </c>
      <c r="F36" s="31" t="n">
        <v>163670.853794676</v>
      </c>
      <c r="G36" s="30" t="n">
        <f aca="false">(F36/F35)^(1/3)-1</f>
        <v>0.0125888441087074</v>
      </c>
      <c r="I36" s="29" t="s">
        <v>54</v>
      </c>
      <c r="J36" s="13" t="n">
        <f aca="false">B36*100/$B$16</f>
        <v>123.724090461529</v>
      </c>
      <c r="K36" s="13" t="n">
        <f aca="false">D36*100/$D$16</f>
        <v>255.190253571363</v>
      </c>
      <c r="L36" s="13" t="n">
        <f aca="false">100*F36*100/D36/($F$16*100/$D$16)</f>
        <v>112.772237176216</v>
      </c>
    </row>
    <row r="37" customFormat="false" ht="12.8" hidden="false" customHeight="false" outlineLevel="0" collapsed="false">
      <c r="A37" s="27" t="s">
        <v>18</v>
      </c>
      <c r="B37" s="27" t="n">
        <v>168.617234039902</v>
      </c>
      <c r="C37" s="28" t="n">
        <f aca="false">(B37/B36)^(1/3)-1</f>
        <v>0.00239155588891649</v>
      </c>
      <c r="D37" s="88" t="n">
        <v>259.974102165594</v>
      </c>
      <c r="E37" s="28" t="n">
        <f aca="false">(D37/D36)^(1/3)-1</f>
        <v>0.0112048101911144</v>
      </c>
      <c r="F37" s="89" t="n">
        <v>169732.453678074</v>
      </c>
      <c r="G37" s="28" t="n">
        <f aca="false">(F37/F36)^(1/3)-1</f>
        <v>0.0121957602303371</v>
      </c>
      <c r="I37" s="27" t="s">
        <v>108</v>
      </c>
      <c r="J37" s="13" t="n">
        <f aca="false">B37*100/$B$16</f>
        <v>124.613894319826</v>
      </c>
      <c r="K37" s="13" t="n">
        <f aca="false">D37*100/$D$16</f>
        <v>263.864803321971</v>
      </c>
      <c r="L37" s="13" t="n">
        <f aca="false">100*F37*100/D37/($F$16*100/$D$16)</f>
        <v>113.104102296106</v>
      </c>
    </row>
    <row r="38" customFormat="false" ht="12.8" hidden="false" customHeight="false" outlineLevel="0" collapsed="false">
      <c r="A38" s="29" t="s">
        <v>20</v>
      </c>
      <c r="B38" s="29" t="n">
        <v>170.000629530194</v>
      </c>
      <c r="C38" s="30" t="n">
        <f aca="false">(B38/B37)^(1/3)-1</f>
        <v>0.0027273395465186</v>
      </c>
      <c r="D38" s="90" t="n">
        <v>268.520745199124</v>
      </c>
      <c r="E38" s="30" t="n">
        <f aca="false">(D38/D37)^(1/3)-1</f>
        <v>0.0108403875502925</v>
      </c>
      <c r="F38" s="31" t="n">
        <v>175826.798457463</v>
      </c>
      <c r="G38" s="30" t="n">
        <f aca="false">(F38/F37)^(1/3)-1</f>
        <v>0.011828076748174</v>
      </c>
      <c r="I38" s="29" t="s">
        <v>109</v>
      </c>
      <c r="J38" s="13" t="n">
        <f aca="false">B38*100/$B$16</f>
        <v>125.636270830812</v>
      </c>
      <c r="K38" s="13" t="n">
        <f aca="false">D38*100/$D$16</f>
        <v>272.539353072581</v>
      </c>
      <c r="L38" s="13" t="n">
        <f aca="false">100*F38*100/D38/($F$16*100/$D$16)</f>
        <v>113.435967415997</v>
      </c>
    </row>
    <row r="39" customFormat="false" ht="12.8" hidden="false" customHeight="false" outlineLevel="0" collapsed="false">
      <c r="A39" s="27" t="s">
        <v>24</v>
      </c>
      <c r="B39" s="27" t="n">
        <v>172.141977013361</v>
      </c>
      <c r="C39" s="28" t="n">
        <f aca="false">(B39/B38)^(1/3)-1</f>
        <v>0.0041811982225306</v>
      </c>
      <c r="D39" s="88" t="n">
        <v>277.067388232653</v>
      </c>
      <c r="E39" s="28" t="n">
        <f aca="false">(D39/D38)^(1/3)-1</f>
        <v>0.0104989246796106</v>
      </c>
      <c r="F39" s="89" t="n">
        <v>181953.888132841</v>
      </c>
      <c r="G39" s="28" t="n">
        <f aca="false">(F39/F38)^(1/3)-1</f>
        <v>0.0114833944656065</v>
      </c>
      <c r="I39" s="27" t="s">
        <v>110</v>
      </c>
      <c r="J39" s="13" t="n">
        <f aca="false">B39*100/$B$16</f>
        <v>127.218799748979</v>
      </c>
      <c r="K39" s="13" t="n">
        <f aca="false">D39*100/$D$16</f>
        <v>281.213902823189</v>
      </c>
      <c r="L39" s="13" t="n">
        <f aca="false">100*F39*100/D39/($F$16*100/$D$16)</f>
        <v>113.767832535889</v>
      </c>
    </row>
    <row r="41" customFormat="false" ht="13.8" hidden="false" customHeight="false" outlineLevel="0" collapsed="false">
      <c r="A41" s="33"/>
      <c r="B41" s="80" t="s">
        <v>57</v>
      </c>
      <c r="C41" s="80"/>
      <c r="D41" s="80"/>
    </row>
    <row r="42" customFormat="false" ht="51.75" hidden="false" customHeight="true" outlineLevel="0" collapsed="false">
      <c r="A42" s="33" t="s">
        <v>55</v>
      </c>
      <c r="B42" s="35" t="s">
        <v>115</v>
      </c>
      <c r="C42" s="35" t="s">
        <v>116</v>
      </c>
      <c r="D42" s="35" t="s">
        <v>8</v>
      </c>
    </row>
    <row r="43" customFormat="false" ht="12.8" hidden="false" customHeight="false" outlineLevel="0" collapsed="false">
      <c r="A43" s="36" t="n">
        <v>2020</v>
      </c>
      <c r="B43" s="38" t="n">
        <f aca="false">AVERAGE(B16:B19)/AVERAGE(B12:B15)-1</f>
        <v>-0.104624060456319</v>
      </c>
      <c r="C43" s="38" t="n">
        <f aca="false">D43*0.9</f>
        <v>0</v>
      </c>
      <c r="D43" s="38" t="n">
        <f aca="false">'[1]Central macro hypothesis'!C39</f>
        <v>0</v>
      </c>
    </row>
    <row r="44" customFormat="false" ht="12.8" hidden="false" customHeight="false" outlineLevel="0" collapsed="false">
      <c r="A44" s="7" t="n">
        <v>2021</v>
      </c>
      <c r="B44" s="40" t="n">
        <f aca="false">AVERAGE(B20:B23)/AVERAGE(B16:B19)-1</f>
        <v>0.107000000000001</v>
      </c>
      <c r="C44" s="40" t="n">
        <f aca="false">D44*1.2</f>
        <v>0</v>
      </c>
      <c r="D44" s="40" t="n">
        <f aca="false">'[1]Central macro hypothesis'!C40</f>
        <v>0</v>
      </c>
    </row>
    <row r="45" customFormat="false" ht="12.8" hidden="false" customHeight="false" outlineLevel="0" collapsed="false">
      <c r="A45" s="36" t="n">
        <v>2022</v>
      </c>
      <c r="B45" s="38" t="n">
        <f aca="false">AVERAGE(B24:B27)/AVERAGE(B20:B23)-1</f>
        <v>0.0660000000000014</v>
      </c>
      <c r="C45" s="38" t="n">
        <f aca="false">D45*1.2</f>
        <v>0</v>
      </c>
      <c r="D45" s="38" t="n">
        <f aca="false">'[1]Central macro hypothesis'!C41</f>
        <v>0</v>
      </c>
    </row>
    <row r="46" customFormat="false" ht="12.8" hidden="false" customHeight="false" outlineLevel="0" collapsed="false">
      <c r="A46" s="7" t="n">
        <v>2023</v>
      </c>
      <c r="B46" s="40" t="n">
        <f aca="false">AVERAGE(B28:B31)/AVERAGE(B24:B27)-1</f>
        <v>0.0449999999999975</v>
      </c>
      <c r="C46" s="40" t="n">
        <f aca="false">D46*1.2</f>
        <v>0</v>
      </c>
      <c r="D46" s="40" t="n">
        <f aca="false">'[1]Central macro hypothesis'!C42</f>
        <v>0</v>
      </c>
    </row>
    <row r="47" customFormat="false" ht="12.8" hidden="false" customHeight="false" outlineLevel="0" collapsed="false">
      <c r="A47" s="36" t="n">
        <v>2024</v>
      </c>
      <c r="B47" s="38" t="n">
        <f aca="false">AVERAGE(B32:B35)/AVERAGE(B28:B31)-1</f>
        <v>0.0400000000000018</v>
      </c>
      <c r="C47" s="38" t="n">
        <f aca="false">D47*1.2</f>
        <v>0</v>
      </c>
      <c r="D47" s="38" t="n">
        <f aca="false">'[1]Central macro hypothesis'!C43</f>
        <v>0</v>
      </c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true" showOutlineSymbols="true" defaultGridColor="true" view="normal" topLeftCell="BI1" colorId="64" zoomScale="75" zoomScaleNormal="75" zoomScalePageLayoutView="100" workbookViewId="0">
      <selection pane="topLeft" activeCell="BM9" activeCellId="0" sqref="BM9"/>
    </sheetView>
  </sheetViews>
  <sheetFormatPr defaultColWidth="9.23828125" defaultRowHeight="12.8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1"/>
    <col collapsed="false" customWidth="true" hidden="false" outlineLevel="0" max="30" min="30" style="0" width="13.66"/>
    <col collapsed="false" customWidth="true" hidden="false" outlineLevel="0" max="33" min="33" style="0" width="13.17"/>
    <col collapsed="false" customWidth="true" hidden="false" outlineLevel="0" max="39" min="39" style="0" width="11.5"/>
    <col collapsed="false" customWidth="true" hidden="false" outlineLevel="0" max="41" min="41" style="0" width="19.33"/>
    <col collapsed="false" customWidth="true" hidden="false" outlineLevel="0" max="42" min="42" style="0" width="14.35"/>
    <col collapsed="false" customWidth="true" hidden="false" outlineLevel="0" max="43" min="43" style="0" width="14.01"/>
    <col collapsed="false" customWidth="true" hidden="false" outlineLevel="0" max="44" min="44" style="0" width="15.49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113</v>
      </c>
      <c r="D1" s="41"/>
      <c r="E1" s="41" t="s">
        <v>114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 t="str">
        <f aca="false">'Central scenario'!AE1</f>
        <v>PIB en millones de pesos constantes de 2004</v>
      </c>
      <c r="AF1" s="3" t="s">
        <v>75</v>
      </c>
      <c r="AG1" s="3" t="str">
        <f aca="false">'Central scenario'!AG1</f>
        <v>PIB en pesos constantes noviembre 2014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/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tr">
        <f aca="false">'Central scenario'!BB1</f>
        <v>Remuneración del Trabajo Asalariado en porcentjae del Valor Agregado Bruto (VAB)</v>
      </c>
      <c r="BC1" s="3" t="str">
        <f aca="false">'Central scenario'!BC1</f>
        <v>Ingresos Brutos Mixtos en porcentaje VAB</v>
      </c>
      <c r="BD1" s="3" t="str">
        <f aca="false">'Central scenario'!BD1</f>
        <v>Remuneración del trabajo en % VAB</v>
      </c>
      <c r="BE1" s="3"/>
      <c r="BF1" s="3"/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117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9" t="s">
        <v>103</v>
      </c>
      <c r="AR3" s="52" t="s">
        <v>104</v>
      </c>
      <c r="AS3" s="52" t="s">
        <v>103</v>
      </c>
      <c r="AT3" s="52" t="s">
        <v>104</v>
      </c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-0.0331565128262777</v>
      </c>
      <c r="AM4" s="52"/>
      <c r="AN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0.0607395187891978</v>
      </c>
      <c r="BL4" s="51" t="n">
        <f aca="false">SUM(P14:P17)/AVERAGE(AG14:AG17)</f>
        <v>0.0140881848578508</v>
      </c>
      <c r="BM4" s="51" t="n">
        <f aca="false">SUM(D14:D17)/AVERAGE(AG14:AG17)</f>
        <v>0.0798078467576248</v>
      </c>
      <c r="BN4" s="51" t="n">
        <f aca="false">(SUM(H14:H17)+SUM(J14:J17))/AVERAGE(AG14:AG17)</f>
        <v>0</v>
      </c>
      <c r="BO4" s="52" t="n">
        <f aca="false">AL4-BN4</f>
        <v>-0.0331565128262777</v>
      </c>
      <c r="BP4" s="32" t="n">
        <f aca="false">BN4+BM4</f>
        <v>0.0798078467576248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-0.0329868285603578</v>
      </c>
      <c r="AM5" s="52"/>
      <c r="AN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0.0611320051364955</v>
      </c>
      <c r="BL5" s="51" t="n">
        <f aca="false">SUM(P18:P21)/AVERAGE(AG18:AG21)</f>
        <v>0.0152426006618067</v>
      </c>
      <c r="BM5" s="51" t="n">
        <f aca="false">SUM(D18:D21)/AVERAGE(AG18:AG21)</f>
        <v>0.0788762330350467</v>
      </c>
      <c r="BN5" s="51" t="n">
        <f aca="false">(SUM(H18:H21)+SUM(J18:J21))/AVERAGE(AG18:AG21)</f>
        <v>2.88521656710338E-005</v>
      </c>
      <c r="BO5" s="52" t="n">
        <f aca="false">AL5-BN5</f>
        <v>-0.0330156807260289</v>
      </c>
      <c r="BP5" s="32" t="n">
        <f aca="false">BN5+BM5</f>
        <v>0.0789050852007177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-0.0370007665353377</v>
      </c>
      <c r="AM6" s="4" t="n">
        <f aca="false">'Central scenario'!AM6</f>
        <v>22247411.6609202</v>
      </c>
      <c r="AN6" s="52"/>
      <c r="AO6" s="52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0.0628649338766236</v>
      </c>
      <c r="BL6" s="51" t="n">
        <f aca="false">SUM(P22:P25)/AVERAGE(AG22:AG25)</f>
        <v>0.0187841782319647</v>
      </c>
      <c r="BM6" s="51" t="n">
        <f aca="false">SUM(D22:D25)/AVERAGE(AG22:AG25)</f>
        <v>0.0810815221799967</v>
      </c>
      <c r="BN6" s="51" t="n">
        <f aca="false">(SUM(H22:H25)+SUM(J22:J25))/AVERAGE(AG22:AG25)</f>
        <v>0.000491092714512904</v>
      </c>
      <c r="BO6" s="52" t="n">
        <f aca="false">AL6-BN6</f>
        <v>-0.0374918592498506</v>
      </c>
      <c r="BP6" s="32" t="n">
        <f aca="false">BN6+BM6</f>
        <v>0.0815726148945096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-0.0367947322869077</v>
      </c>
      <c r="AM7" s="4" t="n">
        <f aca="false">'Central scenario'!AM7</f>
        <v>20644316.2443057</v>
      </c>
      <c r="AN7" s="52" t="n">
        <f aca="false">AM6/AVERAGE(AG26:AG29)</f>
        <v>0.00430801881145178</v>
      </c>
      <c r="AO7" s="52" t="n">
        <f aca="false">AVERAGE(AG26:AG29)/AVERAGE(AG22:AG25)-1</f>
        <v>-0.0256535187698732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23175400.3652583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0.0132187981915489</v>
      </c>
      <c r="BJ7" s="1" t="n">
        <f aca="false">BJ6+1</f>
        <v>2018</v>
      </c>
      <c r="BK7" s="51" t="n">
        <f aca="false">SUM(T26:T29)/AVERAGE(AG26:AG29)</f>
        <v>0.0587398562806465</v>
      </c>
      <c r="BL7" s="51" t="n">
        <f aca="false">SUM(P26:P29)/AVERAGE(AG26:AG29)</f>
        <v>0.0174435294023944</v>
      </c>
      <c r="BM7" s="51" t="n">
        <f aca="false">SUM(D26:D29)/AVERAGE(AG26:AG29)</f>
        <v>0.0780910591651598</v>
      </c>
      <c r="BN7" s="51" t="n">
        <f aca="false">(SUM(H26:H29)+SUM(J26:J29))/AVERAGE(AG26:AG29)</f>
        <v>0.000922411235235612</v>
      </c>
      <c r="BO7" s="52" t="n">
        <f aca="false">AL7-BN7</f>
        <v>-0.0377171435221433</v>
      </c>
      <c r="BP7" s="32" t="n">
        <f aca="false">BN7+BM7</f>
        <v>0.0790134704003954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-0.0378731307108715</v>
      </c>
      <c r="AM8" s="4" t="n">
        <f aca="false">'Central scenario'!AM8</f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f aca="false">((((AP7*((1+AO8)^(1/12))-AM8/12)*((1+AO8)^(1/12))-AM8/12)*((1+AO8)^(1/12))-AM8/12)*((1+AO8)^(1/12))-AM8/12)*((1+AO8)^(1/12))-AM8/12</f>
        <v>14776273.6191157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V8" s="1" t="n">
        <v>11082939</v>
      </c>
      <c r="AX8" s="1" t="n">
        <f aca="false">(AV8-AV7)/AV7</f>
        <v>0.00641144738254397</v>
      </c>
      <c r="BI8" s="51" t="n">
        <f aca="false">T15/AG15</f>
        <v>0.0159707005370973</v>
      </c>
      <c r="BJ8" s="1" t="n">
        <f aca="false">BJ7+1</f>
        <v>2019</v>
      </c>
      <c r="BK8" s="51" t="n">
        <f aca="false">SUM(T30:T33)/AVERAGE(AG30:AG33)</f>
        <v>0.0515593582610421</v>
      </c>
      <c r="BL8" s="51" t="n">
        <f aca="false">SUM(P30:P33)/AVERAGE(AG30:AG33)</f>
        <v>0.0165671281372107</v>
      </c>
      <c r="BM8" s="51" t="n">
        <f aca="false">SUM(D30:D33)/AVERAGE(AG30:AG33)</f>
        <v>0.0728653608347029</v>
      </c>
      <c r="BN8" s="51" t="n">
        <f aca="false">(SUM(H30:H33)+SUM(J30:J33))/AVERAGE(AG30:AG33)</f>
        <v>0.000845456563710704</v>
      </c>
      <c r="BO8" s="52" t="n">
        <f aca="false">AL8-BN8</f>
        <v>-0.0387185872745822</v>
      </c>
      <c r="BP8" s="32" t="n">
        <f aca="false">BN8+BM8</f>
        <v>0.0737108173984136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-0.0466653167389184</v>
      </c>
      <c r="AM9" s="4" t="n">
        <f aca="false">'Central scenario'!AM9</f>
        <v>18862810.403066</v>
      </c>
      <c r="AN9" s="52" t="n">
        <f aca="false">AM9/AVERAGE(AG34:AG37)</f>
        <v>0.00416856092350844</v>
      </c>
      <c r="AO9" s="52" t="n">
        <f aca="false">AVERAGE(AG34:AG37)/AVERAGE(AG30:AG33)-1</f>
        <v>-0.10508355230319</v>
      </c>
      <c r="AP9" s="52"/>
      <c r="AQ9" s="4" t="n">
        <f aca="false">AQ8*(1+AO9)</f>
        <v>373394352.127089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355458244.899555</v>
      </c>
      <c r="AS9" s="53" t="n">
        <f aca="false">AQ9/AG37</f>
        <v>0.0788862579454324</v>
      </c>
      <c r="AT9" s="53" t="n">
        <f aca="false">AR9/AG37</f>
        <v>0.0750969334063012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0.0144615407948684</v>
      </c>
      <c r="BJ9" s="1" t="n">
        <f aca="false">BJ8+1</f>
        <v>2020</v>
      </c>
      <c r="BK9" s="51" t="n">
        <f aca="false">SUM(T34:T37)/AVERAGE(AG34:AG37)</f>
        <v>0.058443004504913</v>
      </c>
      <c r="BL9" s="51" t="n">
        <f aca="false">SUM(P34:P37)/AVERAGE(AG34:AG37)</f>
        <v>0.0178964882780557</v>
      </c>
      <c r="BM9" s="51" t="n">
        <f aca="false">SUM(D34:D37)/AVERAGE(AG34:AG37)</f>
        <v>0.0872118329657757</v>
      </c>
      <c r="BN9" s="51" t="n">
        <f aca="false">(SUM(H34:H37)+SUM(J34:J37))/AVERAGE(AG34:AG37)</f>
        <v>0.0014040170882679</v>
      </c>
      <c r="BO9" s="52" t="n">
        <f aca="false">AL9-BN9</f>
        <v>-0.0480693338271863</v>
      </c>
      <c r="BP9" s="32" t="n">
        <f aca="false">BN9+BM9</f>
        <v>0.0886158500540436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-0.0369417604796946</v>
      </c>
      <c r="AM10" s="4" t="n">
        <f aca="false">'Central scenario'!AM10</f>
        <v>17835539.214349</v>
      </c>
      <c r="AN10" s="52" t="n">
        <f aca="false">AM10/AVERAGE(AG38:AG41)</f>
        <v>0.00356056055607915</v>
      </c>
      <c r="AO10" s="52" t="n">
        <f aca="false">AVERAGE(AG38:AG41)/AVERAGE(AG34:AG37)-1</f>
        <v>0.107000000000001</v>
      </c>
      <c r="AP10" s="52"/>
      <c r="AQ10" s="4" t="n">
        <f aca="false">AQ9*(1+AO10)</f>
        <v>413347547.804688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374798104.613038</v>
      </c>
      <c r="AS10" s="53" t="n">
        <f aca="false">AQ10/AG41</f>
        <v>0.0797440764222513</v>
      </c>
      <c r="AT10" s="53" t="n">
        <f aca="false">AR10/AG41</f>
        <v>0.0723070182850088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0.0170660074210736</v>
      </c>
      <c r="BJ10" s="1" t="n">
        <f aca="false">BJ9+1</f>
        <v>2021</v>
      </c>
      <c r="BK10" s="51" t="n">
        <f aca="false">SUM(T38:T41)/AVERAGE(AG38:AG41)</f>
        <v>0.0586150922627552</v>
      </c>
      <c r="BL10" s="51" t="n">
        <f aca="false">SUM(P38:P41)/AVERAGE(AG38:AG41)</f>
        <v>0.0166527581466866</v>
      </c>
      <c r="BM10" s="51" t="n">
        <f aca="false">SUM(D38:D41)/AVERAGE(AG38:AG41)</f>
        <v>0.0789040945957632</v>
      </c>
      <c r="BN10" s="51" t="n">
        <f aca="false">(SUM(H38:H41)+SUM(J38:J41))/AVERAGE(AG38:AG41)</f>
        <v>0.00169388513113047</v>
      </c>
      <c r="BO10" s="52" t="n">
        <f aca="false">AL10-BN10</f>
        <v>-0.038635645610825</v>
      </c>
      <c r="BP10" s="32" t="n">
        <f aca="false">BN10+BM10</f>
        <v>0.0805979797268937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-0.0426222665628838</v>
      </c>
      <c r="AM11" s="4" t="n">
        <f aca="false">'Central scenario'!AM11</f>
        <v>16827143.6015023</v>
      </c>
      <c r="AN11" s="52" t="n">
        <f aca="false">AM11/AVERAGE(AG42:AG45)</f>
        <v>0.00315126792461857</v>
      </c>
      <c r="AO11" s="52" t="n">
        <f aca="false">AVERAGE(AG42:AG45)/AVERAGE(AG38:AG41)-1</f>
        <v>0.066000000000001</v>
      </c>
      <c r="AP11" s="52"/>
      <c r="AQ11" s="4" t="n">
        <f aca="false">AQ10*(1+AO11)</f>
        <v>440628485.959797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382204488.474992</v>
      </c>
      <c r="AS11" s="53" t="n">
        <f aca="false">AQ11/AG45</f>
        <v>0.0812834134362547</v>
      </c>
      <c r="AT11" s="53" t="n">
        <f aca="false">AR11/AG45</f>
        <v>0.0705058489040574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0.0139980043565481</v>
      </c>
      <c r="BJ11" s="1" t="n">
        <f aca="false">BJ10+1</f>
        <v>2022</v>
      </c>
      <c r="BK11" s="51" t="n">
        <f aca="false">SUM(T42:T45)/AVERAGE(AG42:AG45)</f>
        <v>0.061607830724841</v>
      </c>
      <c r="BL11" s="51" t="n">
        <f aca="false">SUM(P42:P45)/AVERAGE(AG42:AG45)</f>
        <v>0.0183252781756838</v>
      </c>
      <c r="BM11" s="51" t="n">
        <f aca="false">SUM(D42:D45)/AVERAGE(AG42:AG45)</f>
        <v>0.085904819112041</v>
      </c>
      <c r="BN11" s="51" t="n">
        <f aca="false">(SUM(H42:H45)+SUM(J42:J45))/AVERAGE(AG42:AG45)</f>
        <v>0.00224570330043139</v>
      </c>
      <c r="BO11" s="52" t="n">
        <f aca="false">AL11-BN11</f>
        <v>-0.0448679698633152</v>
      </c>
      <c r="BP11" s="32" t="n">
        <f aca="false">BN11+BM11</f>
        <v>0.0881505224124724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-0.0474388899961761</v>
      </c>
      <c r="AM12" s="4" t="n">
        <f aca="false">'Central scenario'!AM12</f>
        <v>15842663.6881786</v>
      </c>
      <c r="AN12" s="52" t="n">
        <f aca="false">AM12/AVERAGE(AG46:AG49)</f>
        <v>0.00283914021010101</v>
      </c>
      <c r="AO12" s="52" t="n">
        <f aca="false">AVERAGE(AG46:AG49)/AVERAGE(AG42:AG45)-1</f>
        <v>0.0449999999999977</v>
      </c>
      <c r="AP12" s="52"/>
      <c r="AQ12" s="4" t="n">
        <f aca="false">AQ11*(1+AO12)</f>
        <v>460456767.827987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383236868.627836</v>
      </c>
      <c r="AS12" s="53" t="n">
        <f aca="false">AQ12/AG49</f>
        <v>0.0812784585753968</v>
      </c>
      <c r="AT12" s="53" t="n">
        <f aca="false">AR12/AG49</f>
        <v>0.0676478317351361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0.0162704773718776</v>
      </c>
      <c r="BJ12" s="1" t="n">
        <f aca="false">BJ11+1</f>
        <v>2023</v>
      </c>
      <c r="BK12" s="51" t="n">
        <f aca="false">SUM(T46:T49)/AVERAGE(AG46:AG49)</f>
        <v>0.0629023443491589</v>
      </c>
      <c r="BL12" s="51" t="n">
        <f aca="false">SUM(P46:P49)/AVERAGE(AG46:AG49)</f>
        <v>0.019482078148547</v>
      </c>
      <c r="BM12" s="51" t="n">
        <f aca="false">SUM(D46:D49)/AVERAGE(AG46:AG49)</f>
        <v>0.0908591561967879</v>
      </c>
      <c r="BN12" s="51" t="n">
        <f aca="false">(SUM(H46:H49)+SUM(J46:J49))/AVERAGE(AG46:AG49)</f>
        <v>0.0026341928527011</v>
      </c>
      <c r="BO12" s="52" t="n">
        <f aca="false">AL12-BN12</f>
        <v>-0.0500730828488772</v>
      </c>
      <c r="BP12" s="32" t="n">
        <f aca="false">BN12+BM12</f>
        <v>0.093493349049489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-0.0487750189179897</v>
      </c>
      <c r="AM13" s="13" t="n">
        <f aca="false">'Central scenario'!AM13</f>
        <v>14900507.1403892</v>
      </c>
      <c r="AN13" s="59" t="n">
        <f aca="false">AM13/AVERAGE(AG50:AG53)</f>
        <v>0.00256759397658461</v>
      </c>
      <c r="AO13" s="59" t="n">
        <f aca="false">'GDP evolution by scenario'!M49</f>
        <v>0.0400000000000018</v>
      </c>
      <c r="AP13" s="59"/>
      <c r="AQ13" s="13" t="n">
        <f aca="false">AQ12*(1+AO13)</f>
        <v>478875038.541107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383394594.718794</v>
      </c>
      <c r="AS13" s="60" t="n">
        <f aca="false">AQ13/AG53</f>
        <v>0.0812720580789222</v>
      </c>
      <c r="AT13" s="60" t="n">
        <f aca="false">AR13/AG53</f>
        <v>0.0650676382382705</v>
      </c>
      <c r="BI13" s="32" t="n">
        <f aca="false">T20/AG20</f>
        <v>0.0142396418545472</v>
      </c>
      <c r="BJ13" s="0" t="n">
        <f aca="false">BJ12+1</f>
        <v>2024</v>
      </c>
      <c r="BK13" s="32" t="n">
        <f aca="false">SUM(T50:T53)/AVERAGE(AG50:AG53)</f>
        <v>0.0635231295075941</v>
      </c>
      <c r="BL13" s="32" t="n">
        <f aca="false">SUM(P50:P53)/AVERAGE(AG50:AG53)</f>
        <v>0.0197047833396021</v>
      </c>
      <c r="BM13" s="32" t="n">
        <f aca="false">SUM(D50:D53)/AVERAGE(AG50:AG53)</f>
        <v>0.0925933650859817</v>
      </c>
      <c r="BN13" s="32" t="n">
        <f aca="false">(SUM(H50:H53)+SUM(J50:J53))/AVERAGE(AG50:AG53)</f>
        <v>0.0031035892800249</v>
      </c>
      <c r="BO13" s="59" t="n">
        <f aca="false">AL13-BN13</f>
        <v>-0.0518786081980146</v>
      </c>
      <c r="BP13" s="32" t="n">
        <f aca="false">BN13+BM13</f>
        <v>0.0956969543660066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1" t="n">
        <f aca="false">'High pensions'!Q14</f>
        <v>93848237.2817482</v>
      </c>
      <c r="E14" s="64"/>
      <c r="F14" s="81" t="n">
        <f aca="false">'High pensions'!I14</f>
        <v>17058028.0286595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81" t="n">
        <f aca="false">'High pensions'!N14</f>
        <v>2791830.5901303</v>
      </c>
      <c r="M14" s="8"/>
      <c r="N14" s="81" t="n">
        <f aca="false">'High pensions'!L14</f>
        <v>694000.572874077</v>
      </c>
      <c r="O14" s="6"/>
      <c r="P14" s="81" t="n">
        <f aca="false">'High pensions'!X14</f>
        <v>18305008.5926708</v>
      </c>
      <c r="Q14" s="8"/>
      <c r="R14" s="81" t="n">
        <f aca="false">'High SIPA income'!G9</f>
        <v>17950012.5262273</v>
      </c>
      <c r="S14" s="8"/>
      <c r="T14" s="81" t="n">
        <f aca="false">'High SIPA income'!J9</f>
        <v>68633428.6521307</v>
      </c>
      <c r="U14" s="6"/>
      <c r="V14" s="81" t="n">
        <f aca="false">'High SIPA income'!F9</f>
        <v>133045.091777586</v>
      </c>
      <c r="W14" s="8"/>
      <c r="X14" s="81" t="n">
        <f aca="false">'High SIPA income'!M9</f>
        <v>334170.912580975</v>
      </c>
      <c r="Y14" s="6"/>
      <c r="Z14" s="6" t="n">
        <f aca="false">R14+V14-N14-L14-F14</f>
        <v>-2460801.57365901</v>
      </c>
      <c r="AA14" s="6"/>
      <c r="AB14" s="6" t="n">
        <f aca="false">T14-P14-D14</f>
        <v>-43519817.2222882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'Central scenario'!AG14</f>
        <v>5192108061.38261</v>
      </c>
      <c r="AH14" s="6"/>
      <c r="AI14" s="6"/>
      <c r="AJ14" s="61" t="n">
        <f aca="false">AB14/AG14</f>
        <v>-0.00838191669121372</v>
      </c>
      <c r="AK14" s="62" t="n">
        <f aca="false">AK13+1</f>
        <v>2025</v>
      </c>
      <c r="AL14" s="63" t="n">
        <f aca="false">SUM(AB54:AB57)/AVERAGE(AG54:AG57)</f>
        <v>-0.0493868407787988</v>
      </c>
      <c r="AM14" s="6" t="n">
        <f aca="false">'Central scenario'!AM14</f>
        <v>13946867.9480024</v>
      </c>
      <c r="AN14" s="63" t="n">
        <f aca="false">AM14/AVERAGE(AG54:AG57)</f>
        <v>0.00232199690962948</v>
      </c>
      <c r="AO14" s="63" t="n">
        <f aca="false">'GDP evolution by scenario'!M53</f>
        <v>0.0349999999999995</v>
      </c>
      <c r="AP14" s="63"/>
      <c r="AQ14" s="6" t="n">
        <f aca="false">AQ13*(1+AO14)</f>
        <v>495635664.890046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382644196.227458</v>
      </c>
      <c r="AS14" s="64" t="n">
        <f aca="false">AQ14/AG57</f>
        <v>0.0812720580789222</v>
      </c>
      <c r="AT14" s="64" t="n">
        <f aca="false">AR14/AG57</f>
        <v>0.0627442364266895</v>
      </c>
      <c r="AU14" s="5"/>
      <c r="AV14" s="5"/>
      <c r="AW14" s="5" t="n">
        <f aca="false">workers_and_wage_high!C2</f>
        <v>10892025</v>
      </c>
      <c r="AX14" s="5"/>
      <c r="AY14" s="61" t="n">
        <f aca="false">(AW14-AV6)/AV6</f>
        <v>-0.0243246451069662</v>
      </c>
      <c r="AZ14" s="11" t="n">
        <f aca="false">workers_and_wage_high!B2</f>
        <v>6432.95581308484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0.0166363691066031</v>
      </c>
      <c r="BJ14" s="5" t="n">
        <f aca="false">BJ13+1</f>
        <v>2025</v>
      </c>
      <c r="BK14" s="61" t="n">
        <f aca="false">SUM(T54:T57)/AVERAGE(AG54:AG57)</f>
        <v>0.0641376059239568</v>
      </c>
      <c r="BL14" s="61" t="n">
        <f aca="false">SUM(P54:P57)/AVERAGE(AG54:AG57)</f>
        <v>0.0196668349128711</v>
      </c>
      <c r="BM14" s="61" t="n">
        <f aca="false">SUM(D54:D57)/AVERAGE(AG54:AG57)</f>
        <v>0.0938576117898844</v>
      </c>
      <c r="BN14" s="61" t="n">
        <f aca="false">(SUM(H54:H57)+SUM(J54:J57))/AVERAGE(AG54:AG57)</f>
        <v>0.00424996099122297</v>
      </c>
      <c r="BO14" s="63" t="n">
        <f aca="false">AL14-BN14</f>
        <v>-0.0536368017700218</v>
      </c>
      <c r="BP14" s="32" t="n">
        <f aca="false">BN14+BM14</f>
        <v>0.0981075727811074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2" t="n">
        <f aca="false">'High pensions'!Q15</f>
        <v>108177560.580541</v>
      </c>
      <c r="E15" s="9"/>
      <c r="F15" s="82" t="n">
        <f aca="false">'High pensions'!I15</f>
        <v>19662552.1576393</v>
      </c>
      <c r="G15" s="67" t="n">
        <f aca="false">'High pensions'!K15</f>
        <v>0</v>
      </c>
      <c r="H15" s="67" t="n">
        <f aca="false">'High pensions'!V15</f>
        <v>0</v>
      </c>
      <c r="I15" s="67" t="n">
        <f aca="false">'High pensions'!M15</f>
        <v>0</v>
      </c>
      <c r="J15" s="9" t="n">
        <f aca="false">'High pensions'!W15</f>
        <v>0</v>
      </c>
      <c r="K15" s="9"/>
      <c r="L15" s="82" t="n">
        <f aca="false">'High pensions'!N15</f>
        <v>2473830.00986629</v>
      </c>
      <c r="M15" s="67"/>
      <c r="N15" s="82" t="n">
        <f aca="false">'High pensions'!L15</f>
        <v>801749.377980366</v>
      </c>
      <c r="O15" s="9"/>
      <c r="P15" s="82" t="n">
        <f aca="false">'High pensions'!X15</f>
        <v>17247704.2046273</v>
      </c>
      <c r="Q15" s="67"/>
      <c r="R15" s="82" t="n">
        <f aca="false">'High SIPA income'!G10</f>
        <v>22179947.4597869</v>
      </c>
      <c r="S15" s="67"/>
      <c r="T15" s="82" t="n">
        <f aca="false">'High SIPA income'!J10</f>
        <v>84806951.4862474</v>
      </c>
      <c r="U15" s="9"/>
      <c r="V15" s="82" t="n">
        <f aca="false">'High SIPA income'!F10</f>
        <v>139417.771119178</v>
      </c>
      <c r="W15" s="67"/>
      <c r="X15" s="82" t="n">
        <f aca="false">'High SIPA income'!M10</f>
        <v>350177.245792619</v>
      </c>
      <c r="Y15" s="9"/>
      <c r="Z15" s="9" t="n">
        <f aca="false">R15+V15-N15-L15-F15</f>
        <v>-618766.314579871</v>
      </c>
      <c r="AA15" s="9"/>
      <c r="AB15" s="9" t="n">
        <f aca="false">T15-P15-D15</f>
        <v>-40618313.298921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'Central scenario'!AG15</f>
        <v>5310158517.42102</v>
      </c>
      <c r="AH15" s="9"/>
      <c r="AI15" s="9"/>
      <c r="AJ15" s="40" t="n">
        <f aca="false">AB15/AG15</f>
        <v>-0.00764917152014664</v>
      </c>
      <c r="AK15" s="68" t="n">
        <f aca="false">AK14+1</f>
        <v>2026</v>
      </c>
      <c r="AL15" s="69" t="n">
        <f aca="false">SUM(AB58:AB61)/AVERAGE(AG58:AG61)</f>
        <v>-0.0514437573315957</v>
      </c>
      <c r="AM15" s="9" t="n">
        <f aca="false">'Central scenario'!AM15</f>
        <v>13032040.9288315</v>
      </c>
      <c r="AN15" s="69" t="n">
        <f aca="false">AM15/AVERAGE(AG58:AG61)</f>
        <v>0.0020760569743258</v>
      </c>
      <c r="AO15" s="69" t="n">
        <f aca="false">'GDP evolution by scenario'!M57</f>
        <v>0.0451006451125902</v>
      </c>
      <c r="AP15" s="69"/>
      <c r="AQ15" s="9" t="n">
        <f aca="false">AQ14*(1+AO15)</f>
        <v>517989153.117395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386602413.963328</v>
      </c>
      <c r="AS15" s="70" t="n">
        <f aca="false">AQ15/AG61</f>
        <v>0.0814091843646646</v>
      </c>
      <c r="AT15" s="70" t="n">
        <f aca="false">AR15/AG61</f>
        <v>0.0607599348456473</v>
      </c>
      <c r="AU15" s="7"/>
      <c r="AV15" s="7"/>
      <c r="AW15" s="7" t="n">
        <f aca="false">workers_and_wage_high!C3</f>
        <v>11018522</v>
      </c>
      <c r="AX15" s="7"/>
      <c r="AY15" s="40" t="n">
        <f aca="false">(AW15-AW14)/AW14</f>
        <v>0.0116137265568157</v>
      </c>
      <c r="AZ15" s="12" t="n">
        <f aca="false">workers_and_wage_high!B3</f>
        <v>6756.43357892291</v>
      </c>
      <c r="BA15" s="40" t="n">
        <f aca="false">(AZ15-AZ14)/AZ14</f>
        <v>0.0502844687942836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0.0142416950985211</v>
      </c>
      <c r="BJ15" s="7" t="n">
        <f aca="false">BJ14+1</f>
        <v>2026</v>
      </c>
      <c r="BK15" s="40" t="n">
        <f aca="false">SUM(T58:T61)/AVERAGE(AG58:AG61)</f>
        <v>0.0650871774279474</v>
      </c>
      <c r="BL15" s="40" t="n">
        <f aca="false">SUM(P58:P61)/AVERAGE(AG58:AG61)</f>
        <v>0.0202055926495696</v>
      </c>
      <c r="BM15" s="40" t="n">
        <f aca="false">SUM(D58:D61)/AVERAGE(AG58:AG61)</f>
        <v>0.0963253421099736</v>
      </c>
      <c r="BN15" s="40" t="n">
        <f aca="false">(SUM(H58:H61)+SUM(J58:J61))/AVERAGE(AG58:AG61)</f>
        <v>0.00571585684365445</v>
      </c>
      <c r="BO15" s="69" t="n">
        <f aca="false">AL15-BN15</f>
        <v>-0.0571596141752502</v>
      </c>
      <c r="BP15" s="32" t="n">
        <f aca="false">BN15+BM15</f>
        <v>0.102041198953628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2" t="n">
        <f aca="false">'High pensions'!Q16</f>
        <v>104862163.835878</v>
      </c>
      <c r="E16" s="9"/>
      <c r="F16" s="82" t="n">
        <f aca="false">'High pensions'!I16</f>
        <v>19059939.5541995</v>
      </c>
      <c r="G16" s="67" t="n">
        <f aca="false">'High pensions'!K16</f>
        <v>0</v>
      </c>
      <c r="H16" s="67" t="n">
        <f aca="false">'High pensions'!V16</f>
        <v>0</v>
      </c>
      <c r="I16" s="67" t="n">
        <f aca="false">'High pensions'!M16</f>
        <v>0</v>
      </c>
      <c r="J16" s="9" t="n">
        <f aca="false">'High pensions'!W16</f>
        <v>0</v>
      </c>
      <c r="K16" s="9"/>
      <c r="L16" s="82" t="n">
        <f aca="false">'High pensions'!N16</f>
        <v>2940705.35015561</v>
      </c>
      <c r="M16" s="67"/>
      <c r="N16" s="82" t="n">
        <f aca="false">'High pensions'!L16</f>
        <v>778721.224501777</v>
      </c>
      <c r="O16" s="9"/>
      <c r="P16" s="82" t="n">
        <f aca="false">'High pensions'!X16</f>
        <v>19543628.4587851</v>
      </c>
      <c r="Q16" s="67"/>
      <c r="R16" s="82" t="n">
        <f aca="false">'High SIPA income'!G11</f>
        <v>20070066.8181692</v>
      </c>
      <c r="S16" s="67"/>
      <c r="T16" s="82" t="n">
        <f aca="false">'High SIPA income'!J11</f>
        <v>76739639.9860803</v>
      </c>
      <c r="U16" s="9"/>
      <c r="V16" s="82" t="n">
        <f aca="false">'High SIPA income'!F11</f>
        <v>144779.140644521</v>
      </c>
      <c r="W16" s="67"/>
      <c r="X16" s="82" t="n">
        <f aca="false">'High SIPA income'!M11</f>
        <v>363643.460314557</v>
      </c>
      <c r="Y16" s="9"/>
      <c r="Z16" s="9" t="n">
        <f aca="false">R16+V16-N16-L16-F16</f>
        <v>-2564520.17004317</v>
      </c>
      <c r="AA16" s="9"/>
      <c r="AB16" s="9" t="n">
        <f aca="false">T16-P16-D16</f>
        <v>-47666152.308583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'Central scenario'!AG16</f>
        <v>5306463610.93908</v>
      </c>
      <c r="AH16" s="9"/>
      <c r="AI16" s="9"/>
      <c r="AJ16" s="40" t="n">
        <f aca="false">AB16/AG16</f>
        <v>-0.00898265884841291</v>
      </c>
      <c r="AK16" s="68" t="n">
        <f aca="false">AK15+1</f>
        <v>2027</v>
      </c>
      <c r="AL16" s="69" t="n">
        <f aca="false">SUM(AB62:AB65)/AVERAGE(AG62:AG65)</f>
        <v>-0.0518488869431924</v>
      </c>
      <c r="AM16" s="9" t="n">
        <f aca="false">'Central scenario'!AM16</f>
        <v>12139889.4651339</v>
      </c>
      <c r="AN16" s="69" t="n">
        <f aca="false">AM16/AVERAGE(AG62:AG65)</f>
        <v>0.00186848829733833</v>
      </c>
      <c r="AO16" s="69" t="n">
        <f aca="false">'GDP evolution by scenario'!M61</f>
        <v>0.0350258177123421</v>
      </c>
      <c r="AP16" s="69"/>
      <c r="AQ16" s="9" t="n">
        <f aca="false">AQ15*(1+AO16)</f>
        <v>536132146.771455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387809913.836999</v>
      </c>
      <c r="AS16" s="70" t="n">
        <f aca="false">AQ16/AG65</f>
        <v>0.0814324782339119</v>
      </c>
      <c r="AT16" s="70" t="n">
        <f aca="false">AR16/AG65</f>
        <v>0.0589039895436244</v>
      </c>
      <c r="AU16" s="7"/>
      <c r="AV16" s="7"/>
      <c r="AW16" s="7" t="n">
        <f aca="false">workers_and_wage_high!C4</f>
        <v>10968377</v>
      </c>
      <c r="AX16" s="7"/>
      <c r="AY16" s="40" t="n">
        <f aca="false">(AW16-AW15)/AW15</f>
        <v>-0.00455097335196136</v>
      </c>
      <c r="AZ16" s="12" t="n">
        <f aca="false">workers_and_wage_high!B4</f>
        <v>7078.05085021381</v>
      </c>
      <c r="BA16" s="40" t="n">
        <f aca="false">(AZ16-AZ15)/AZ15</f>
        <v>0.0476016329523617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0.0167891361394577</v>
      </c>
      <c r="BJ16" s="7" t="n">
        <f aca="false">BJ15+1</f>
        <v>2027</v>
      </c>
      <c r="BK16" s="40" t="n">
        <f aca="false">SUM(T62:T65)/AVERAGE(AG62:AG65)</f>
        <v>0.0657462254654592</v>
      </c>
      <c r="BL16" s="40" t="n">
        <f aca="false">SUM(P62:P65)/AVERAGE(AG62:AG65)</f>
        <v>0.0205366271135955</v>
      </c>
      <c r="BM16" s="40" t="n">
        <f aca="false">SUM(D62:D65)/AVERAGE(AG62:AG65)</f>
        <v>0.097058485295056</v>
      </c>
      <c r="BN16" s="40" t="n">
        <f aca="false">(SUM(H62:H65)+SUM(J62:J65))/AVERAGE(AG62:AG65)</f>
        <v>0.00715587023280271</v>
      </c>
      <c r="BO16" s="69" t="n">
        <f aca="false">AL16-BN16</f>
        <v>-0.0590047571759951</v>
      </c>
      <c r="BP16" s="32" t="n">
        <f aca="false">BN16+BM16</f>
        <v>0.104214355527859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2" t="n">
        <f aca="false">'High pensions'!Q17</f>
        <v>113250891.25059</v>
      </c>
      <c r="E17" s="9"/>
      <c r="F17" s="82" t="n">
        <f aca="false">'High pensions'!I17</f>
        <v>20584690.0610774</v>
      </c>
      <c r="G17" s="67" t="n">
        <f aca="false">'High pensions'!K17</f>
        <v>0</v>
      </c>
      <c r="H17" s="67" t="n">
        <f aca="false">'High pensions'!V17</f>
        <v>0</v>
      </c>
      <c r="I17" s="67" t="n">
        <f aca="false">'High pensions'!M17</f>
        <v>0</v>
      </c>
      <c r="J17" s="9" t="n">
        <f aca="false">'High pensions'!W17</f>
        <v>0</v>
      </c>
      <c r="K17" s="9"/>
      <c r="L17" s="82" t="n">
        <f aca="false">'High pensions'!N17</f>
        <v>2780472.86787377</v>
      </c>
      <c r="M17" s="67"/>
      <c r="N17" s="82" t="n">
        <f aca="false">'High pensions'!L17</f>
        <v>843617.405788835</v>
      </c>
      <c r="O17" s="9"/>
      <c r="P17" s="82" t="n">
        <f aca="false">'High pensions'!X17</f>
        <v>19069220.9884838</v>
      </c>
      <c r="Q17" s="67"/>
      <c r="R17" s="82" t="n">
        <f aca="false">'High SIPA income'!G12</f>
        <v>23427193.1552167</v>
      </c>
      <c r="S17" s="67"/>
      <c r="T17" s="82" t="n">
        <f aca="false">'High SIPA income'!J12</f>
        <v>89575903.5036279</v>
      </c>
      <c r="U17" s="9"/>
      <c r="V17" s="82" t="n">
        <f aca="false">'High SIPA income'!F12</f>
        <v>144644.835798782</v>
      </c>
      <c r="W17" s="67"/>
      <c r="X17" s="82" t="n">
        <f aca="false">'High SIPA income'!M12</f>
        <v>363306.12526322</v>
      </c>
      <c r="Y17" s="9"/>
      <c r="Z17" s="9" t="n">
        <f aca="false">R17+V17-N17-L17-F17</f>
        <v>-636942.343724567</v>
      </c>
      <c r="AA17" s="9"/>
      <c r="AB17" s="9" t="n">
        <f aca="false">T17-P17-D17</f>
        <v>-42744208.7354461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'Central scenario'!AG17</f>
        <v>5248790844.48405</v>
      </c>
      <c r="AH17" s="9"/>
      <c r="AI17" s="9"/>
      <c r="AJ17" s="40" t="n">
        <f aca="false">AB17/AG17</f>
        <v>-0.00814362964764845</v>
      </c>
      <c r="AK17" s="68" t="n">
        <f aca="false">AK16+1</f>
        <v>2028</v>
      </c>
      <c r="AL17" s="69" t="n">
        <f aca="false">SUM(AB66:AB69)/AVERAGE(AG66:AG69)</f>
        <v>-0.0494603032710464</v>
      </c>
      <c r="AM17" s="9" t="n">
        <f aca="false">'Central scenario'!AM17</f>
        <v>11273018.6820578</v>
      </c>
      <c r="AN17" s="69" t="n">
        <f aca="false">AM17/AVERAGE(AG66:AG69)</f>
        <v>0.00167279686942741</v>
      </c>
      <c r="AO17" s="69" t="n">
        <f aca="false">'GDP evolution by scenario'!M65</f>
        <v>0.037224267817993</v>
      </c>
      <c r="AP17" s="69"/>
      <c r="AQ17" s="9" t="n">
        <f aca="false">AQ16*(1+AO17)</f>
        <v>556089273.388711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390781774.049433</v>
      </c>
      <c r="AS17" s="70" t="n">
        <f aca="false">AQ17/AG69</f>
        <v>0.0812617765807872</v>
      </c>
      <c r="AT17" s="70" t="n">
        <f aca="false">AR17/AG69</f>
        <v>0.0571052576165253</v>
      </c>
      <c r="AU17" s="7"/>
      <c r="AV17" s="7"/>
      <c r="AW17" s="7" t="n">
        <f aca="false">workers_and_wage_high!C5</f>
        <v>11042140</v>
      </c>
      <c r="AX17" s="7"/>
      <c r="AY17" s="40" t="n">
        <f aca="false">(AW17-AW16)/AW16</f>
        <v>0.00672506059921172</v>
      </c>
      <c r="AZ17" s="12" t="n">
        <f aca="false">workers_and_wage_high!B5</f>
        <v>7058.01967748783</v>
      </c>
      <c r="BA17" s="40" t="n">
        <f aca="false">(AZ17-AZ16)/AZ16</f>
        <v>-0.00283004080500135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0.0146695958132533</v>
      </c>
      <c r="BJ17" s="7" t="n">
        <f aca="false">BJ16+1</f>
        <v>2028</v>
      </c>
      <c r="BK17" s="40" t="n">
        <f aca="false">SUM(T66:T69)/AVERAGE(AG66:AG69)</f>
        <v>0.0660552939740709</v>
      </c>
      <c r="BL17" s="40" t="n">
        <f aca="false">SUM(P66:P69)/AVERAGE(AG66:AG69)</f>
        <v>0.0200899912874624</v>
      </c>
      <c r="BM17" s="40" t="n">
        <f aca="false">SUM(D66:D69)/AVERAGE(AG66:AG69)</f>
        <v>0.0954256059576549</v>
      </c>
      <c r="BN17" s="40" t="n">
        <f aca="false">(SUM(H66:H69)+SUM(J66:J69))/AVERAGE(AG66:AG69)</f>
        <v>0.00850385145577155</v>
      </c>
      <c r="BO17" s="69" t="n">
        <f aca="false">AL17-BN17</f>
        <v>-0.057964154726818</v>
      </c>
      <c r="BP17" s="32" t="n">
        <f aca="false">BN17+BM17</f>
        <v>0.103929457413426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1" t="n">
        <f aca="false">'High pensions'!Q18</f>
        <v>99241409.5622087</v>
      </c>
      <c r="E18" s="6"/>
      <c r="F18" s="81" t="n">
        <f aca="false">'High pensions'!I18</f>
        <v>18038300.930827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81" t="n">
        <f aca="false">'High pensions'!N18</f>
        <v>2805850.32186679</v>
      </c>
      <c r="M18" s="8"/>
      <c r="N18" s="81" t="n">
        <f aca="false">'High pensions'!L18</f>
        <v>737109.912471727</v>
      </c>
      <c r="O18" s="6"/>
      <c r="P18" s="81" t="n">
        <f aca="false">'High pensions'!X18</f>
        <v>18614931.9144532</v>
      </c>
      <c r="Q18" s="8"/>
      <c r="R18" s="81" t="n">
        <f aca="false">'High SIPA income'!G13</f>
        <v>19055760.1198978</v>
      </c>
      <c r="S18" s="8"/>
      <c r="T18" s="81" t="n">
        <f aca="false">'High SIPA income'!J13</f>
        <v>72861350.4135536</v>
      </c>
      <c r="U18" s="6"/>
      <c r="V18" s="81" t="n">
        <f aca="false">'High SIPA income'!F13</f>
        <v>139315.632882832</v>
      </c>
      <c r="W18" s="8"/>
      <c r="X18" s="81" t="n">
        <f aca="false">'High SIPA income'!M13</f>
        <v>349920.70399019</v>
      </c>
      <c r="Y18" s="6"/>
      <c r="Z18" s="6" t="n">
        <f aca="false">R18+V18-N18-L18-F18</f>
        <v>-2386185.41238493</v>
      </c>
      <c r="AA18" s="6"/>
      <c r="AB18" s="6" t="n">
        <f aca="false">T18-P18-D18</f>
        <v>-44994991.0631084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'Central scenario'!AG18</f>
        <v>5205124141.81883</v>
      </c>
      <c r="AH18" s="6"/>
      <c r="AI18" s="6"/>
      <c r="AJ18" s="61" t="n">
        <f aca="false">AB18/AG18</f>
        <v>-0.00864436463707199</v>
      </c>
      <c r="AK18" s="62" t="n">
        <f aca="false">AK17+1</f>
        <v>2029</v>
      </c>
      <c r="AL18" s="63" t="n">
        <f aca="false">SUM(AB70:AB73)/AVERAGE(AG70:AG73)</f>
        <v>-0.0479814195149998</v>
      </c>
      <c r="AM18" s="6" t="n">
        <f aca="false">'Central scenario'!AM18</f>
        <v>10452476.7322336</v>
      </c>
      <c r="AN18" s="63" t="n">
        <f aca="false">AM18/AVERAGE(AG70:AG73)</f>
        <v>0.00150274583632539</v>
      </c>
      <c r="AO18" s="63" t="n">
        <f aca="false">'GDP evolution by scenario'!M69</f>
        <v>0.0321353590638553</v>
      </c>
      <c r="AP18" s="63"/>
      <c r="AQ18" s="6" t="n">
        <f aca="false">AQ17*(1+AO18)</f>
        <v>573959401.860616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392734137.675397</v>
      </c>
      <c r="AS18" s="64" t="n">
        <f aca="false">AQ18/AG73</f>
        <v>0.0814152682325253</v>
      </c>
      <c r="AT18" s="64" t="n">
        <f aca="false">AR18/AG73</f>
        <v>0.0557087401291091</v>
      </c>
      <c r="AU18" s="5"/>
      <c r="AV18" s="5"/>
      <c r="AW18" s="5" t="n">
        <f aca="false">workers_and_wage_high!C6</f>
        <v>11050536</v>
      </c>
      <c r="AX18" s="5"/>
      <c r="AY18" s="61" t="n">
        <f aca="false">(AW18-AW17)/AW17</f>
        <v>0.000760359857781191</v>
      </c>
      <c r="AZ18" s="11" t="n">
        <f aca="false">workers_and_wage_high!B6</f>
        <v>6667.33976723902</v>
      </c>
      <c r="BA18" s="61" t="n">
        <f aca="false">(AZ18-AZ17)/AZ17</f>
        <v>-0.0553526241213124</v>
      </c>
      <c r="BB18" s="11" t="n">
        <v>54.2365152508808</v>
      </c>
      <c r="BC18" s="66" t="n">
        <f aca="false">'Central scenario'!BC18</f>
        <v>12.4538228816634</v>
      </c>
      <c r="BD18" s="11" t="n">
        <f aca="false">BB18+BC18/2</f>
        <v>60.4634266917125</v>
      </c>
      <c r="BE18" s="66"/>
      <c r="BF18" s="5"/>
      <c r="BG18" s="5"/>
      <c r="BH18" s="5"/>
      <c r="BI18" s="61" t="n">
        <f aca="false">T25/AG25</f>
        <v>0.0171323856008362</v>
      </c>
      <c r="BJ18" s="5" t="n">
        <f aca="false">BJ17+1</f>
        <v>2029</v>
      </c>
      <c r="BK18" s="61" t="n">
        <f aca="false">SUM(T70:T73)/AVERAGE(AG70:AG73)</f>
        <v>0.0665671208406953</v>
      </c>
      <c r="BL18" s="61" t="n">
        <f aca="false">SUM(P70:P73)/AVERAGE(AG70:AG73)</f>
        <v>0.0195708802092566</v>
      </c>
      <c r="BM18" s="61" t="n">
        <f aca="false">SUM(D70:D73)/AVERAGE(AG70:AG73)</f>
        <v>0.0949776601464385</v>
      </c>
      <c r="BN18" s="61" t="n">
        <f aca="false">(SUM(H70:H73)+SUM(J70:J73))/AVERAGE(AG70:AG73)</f>
        <v>0.0094135368745161</v>
      </c>
      <c r="BO18" s="63" t="n">
        <f aca="false">AL18-BN18</f>
        <v>-0.0573949563895159</v>
      </c>
      <c r="BP18" s="32" t="n">
        <f aca="false">BN18+BM18</f>
        <v>0.104391197020955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2" t="n">
        <f aca="false">'High pensions'!Q19</f>
        <v>102480083.371224</v>
      </c>
      <c r="E19" s="9"/>
      <c r="F19" s="82" t="n">
        <f aca="false">'High pensions'!I19</f>
        <v>18626968.2325262</v>
      </c>
      <c r="G19" s="67" t="n">
        <f aca="false">'High pensions'!K19</f>
        <v>0</v>
      </c>
      <c r="H19" s="67" t="n">
        <f aca="false">'High pensions'!V19</f>
        <v>0</v>
      </c>
      <c r="I19" s="67" t="n">
        <f aca="false">'High pensions'!M19</f>
        <v>0</v>
      </c>
      <c r="J19" s="9" t="n">
        <f aca="false">'High pensions'!W19</f>
        <v>0</v>
      </c>
      <c r="K19" s="9"/>
      <c r="L19" s="82" t="n">
        <f aca="false">'High pensions'!N19</f>
        <v>2806275.73960396</v>
      </c>
      <c r="M19" s="67"/>
      <c r="N19" s="82" t="n">
        <f aca="false">'High pensions'!L19</f>
        <v>762861.373951677</v>
      </c>
      <c r="O19" s="9"/>
      <c r="P19" s="82" t="n">
        <f aca="false">'High pensions'!X19</f>
        <v>18758816.3522669</v>
      </c>
      <c r="Q19" s="67"/>
      <c r="R19" s="82" t="n">
        <f aca="false">'High SIPA income'!G14</f>
        <v>21762421.3442765</v>
      </c>
      <c r="S19" s="67"/>
      <c r="T19" s="82" t="n">
        <f aca="false">'High SIPA income'!J14</f>
        <v>83210504.1958952</v>
      </c>
      <c r="U19" s="9"/>
      <c r="V19" s="82" t="n">
        <f aca="false">'High SIPA income'!F14</f>
        <v>135417.02832844</v>
      </c>
      <c r="W19" s="67"/>
      <c r="X19" s="82" t="n">
        <f aca="false">'High SIPA income'!M14</f>
        <v>340128.533348437</v>
      </c>
      <c r="Y19" s="9"/>
      <c r="Z19" s="9" t="n">
        <f aca="false">R19+V19-N19-L19-F19</f>
        <v>-298266.973476898</v>
      </c>
      <c r="AA19" s="9"/>
      <c r="AB19" s="9" t="n">
        <f aca="false">T19-P19-D19</f>
        <v>-38028395.5275958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'Central scenario'!AG19</f>
        <v>5114201771.34562</v>
      </c>
      <c r="AH19" s="9"/>
      <c r="AI19" s="9"/>
      <c r="AJ19" s="40" t="n">
        <f aca="false">AB19/AG19</f>
        <v>-0.0074358418435239</v>
      </c>
      <c r="AK19" s="68" t="n">
        <f aca="false">AK18+1</f>
        <v>2030</v>
      </c>
      <c r="AL19" s="69" t="n">
        <f aca="false">SUM(AB74:AB77)/AVERAGE(AG74:AG77)</f>
        <v>-0.0458653451314556</v>
      </c>
      <c r="AM19" s="9" t="n">
        <f aca="false">'Central scenario'!AM19</f>
        <v>9649081.86791266</v>
      </c>
      <c r="AN19" s="69" t="n">
        <f aca="false">AM19/AVERAGE(AG74:AG77)</f>
        <v>0.00133707107125862</v>
      </c>
      <c r="AO19" s="69" t="n">
        <f aca="false">'GDP evolution by scenario'!M73</f>
        <v>0.0375232138485766</v>
      </c>
      <c r="AP19" s="69"/>
      <c r="AQ19" s="9" t="n">
        <f aca="false">AQ18*(1+AO19)</f>
        <v>595496203.237033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397656860.267985</v>
      </c>
      <c r="AS19" s="70" t="n">
        <f aca="false">AQ19/AG77</f>
        <v>0.0813742899563579</v>
      </c>
      <c r="AT19" s="70" t="n">
        <f aca="false">AR19/AG77</f>
        <v>0.0543396321835181</v>
      </c>
      <c r="AU19" s="7"/>
      <c r="AV19" s="7"/>
      <c r="AW19" s="7" t="n">
        <f aca="false">workers_and_wage_high!C7</f>
        <v>11069250</v>
      </c>
      <c r="AX19" s="7"/>
      <c r="AY19" s="40" t="n">
        <f aca="false">(AW19-AW18)/AW18</f>
        <v>0.00169349251475223</v>
      </c>
      <c r="AZ19" s="12" t="n">
        <f aca="false">workers_and_wage_high!B7</f>
        <v>6491.33335148956</v>
      </c>
      <c r="BA19" s="40" t="n">
        <f aca="false">(AZ19-AZ18)/AZ18</f>
        <v>-0.0263982970560903</v>
      </c>
      <c r="BB19" s="12" t="n"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0.0136890012766455</v>
      </c>
      <c r="BJ19" s="7" t="n">
        <f aca="false">BJ18+1</f>
        <v>2030</v>
      </c>
      <c r="BK19" s="40" t="n">
        <f aca="false">SUM(T74:T77)/AVERAGE(AG74:AG77)</f>
        <v>0.0670408572602211</v>
      </c>
      <c r="BL19" s="40" t="n">
        <f aca="false">SUM(P74:P77)/AVERAGE(AG74:AG77)</f>
        <v>0.0190606492221221</v>
      </c>
      <c r="BM19" s="40" t="n">
        <f aca="false">SUM(D74:D77)/AVERAGE(AG74:AG77)</f>
        <v>0.0938455531695547</v>
      </c>
      <c r="BN19" s="40" t="n">
        <f aca="false">(SUM(H74:H77)+SUM(J74:J77))/AVERAGE(AG74:AG77)</f>
        <v>0.0099617733786287</v>
      </c>
      <c r="BO19" s="69" t="n">
        <f aca="false">AL19-BN19</f>
        <v>-0.0558271185100843</v>
      </c>
      <c r="BP19" s="32" t="n">
        <f aca="false">BN19+BM19</f>
        <v>0.103807326548183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2" t="n">
        <f aca="false">'High pensions'!Q20</f>
        <v>98021013.4156225</v>
      </c>
      <c r="E20" s="9"/>
      <c r="F20" s="82" t="n">
        <f aca="false">'High pensions'!I20</f>
        <v>17816479.4850812</v>
      </c>
      <c r="G20" s="67" t="n">
        <f aca="false">'High pensions'!K20</f>
        <v>0</v>
      </c>
      <c r="H20" s="67" t="n">
        <f aca="false">'High pensions'!V20</f>
        <v>0</v>
      </c>
      <c r="I20" s="67" t="n">
        <f aca="false">'High pensions'!M20</f>
        <v>0</v>
      </c>
      <c r="J20" s="9" t="n">
        <f aca="false">'High pensions'!W20</f>
        <v>0</v>
      </c>
      <c r="K20" s="9"/>
      <c r="L20" s="82" t="n">
        <f aca="false">'High pensions'!N20</f>
        <v>2465377.23771734</v>
      </c>
      <c r="M20" s="67"/>
      <c r="N20" s="82" t="n">
        <f aca="false">'High pensions'!L20</f>
        <v>732017.552874163</v>
      </c>
      <c r="O20" s="9"/>
      <c r="P20" s="82" t="n">
        <f aca="false">'High pensions'!X20</f>
        <v>16820198.8022439</v>
      </c>
      <c r="Q20" s="67"/>
      <c r="R20" s="82" t="n">
        <f aca="false">'High SIPA income'!G15</f>
        <v>19114622.6675472</v>
      </c>
      <c r="S20" s="67"/>
      <c r="T20" s="82" t="n">
        <f aca="false">'High SIPA income'!J15</f>
        <v>73086416.466208</v>
      </c>
      <c r="U20" s="9"/>
      <c r="V20" s="82" t="n">
        <f aca="false">'High SIPA income'!F15</f>
        <v>143638.968946757</v>
      </c>
      <c r="W20" s="67"/>
      <c r="X20" s="82" t="n">
        <f aca="false">'High SIPA income'!M15</f>
        <v>360779.677730395</v>
      </c>
      <c r="Y20" s="9"/>
      <c r="Z20" s="9" t="n">
        <f aca="false">R20+V20-N20-L20-F20</f>
        <v>-1755612.63917877</v>
      </c>
      <c r="AA20" s="9"/>
      <c r="AB20" s="9" t="n">
        <f aca="false">T20-P20-D20</f>
        <v>-41754795.7516584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'Central scenario'!AG20</f>
        <v>5132602154.79852</v>
      </c>
      <c r="AH20" s="9"/>
      <c r="AI20" s="9"/>
      <c r="AJ20" s="40" t="n">
        <f aca="false">AB20/AG20</f>
        <v>-0.00813520987840864</v>
      </c>
      <c r="AK20" s="68" t="n">
        <f aca="false">AK19+1</f>
        <v>2031</v>
      </c>
      <c r="AL20" s="69" t="n">
        <f aca="false">SUM(AB78:AB81)/AVERAGE(AG78:AG81)</f>
        <v>-0.0440295239102984</v>
      </c>
      <c r="AM20" s="9" t="n">
        <f aca="false">'Central scenario'!AM20</f>
        <v>8873587.4679367</v>
      </c>
      <c r="AN20" s="69" t="n">
        <f aca="false">AM20/AVERAGE(AG78:AG81)</f>
        <v>0.00119630602151675</v>
      </c>
      <c r="AO20" s="69" t="n">
        <f aca="false">'GDP evolution by scenario'!M77</f>
        <v>0.0278398396456037</v>
      </c>
      <c r="AP20" s="69"/>
      <c r="AQ20" s="9" t="n">
        <f aca="false">AQ19*(1+AO20)</f>
        <v>612074722.044718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399741311.062117</v>
      </c>
      <c r="AS20" s="70" t="n">
        <f aca="false">AQ20/AG81</f>
        <v>0.0819614908097262</v>
      </c>
      <c r="AT20" s="70" t="n">
        <f aca="false">AR20/AG81</f>
        <v>0.0535284216336121</v>
      </c>
      <c r="AU20" s="7"/>
      <c r="AV20" s="7"/>
      <c r="AW20" s="7" t="n">
        <f aca="false">workers_and_wage_high!C8</f>
        <v>11180372</v>
      </c>
      <c r="AX20" s="7"/>
      <c r="AY20" s="40" t="n">
        <f aca="false">(AW20-AW19)/AW19</f>
        <v>0.0100388011834587</v>
      </c>
      <c r="AZ20" s="12" t="n">
        <f aca="false">workers_and_wage_high!B8</f>
        <v>6555.04048268191</v>
      </c>
      <c r="BA20" s="40" t="n">
        <f aca="false">(AZ20-AZ19)/AZ19</f>
        <v>0.00981418265597641</v>
      </c>
      <c r="BB20" s="12" t="n"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0.0163860397012612</v>
      </c>
      <c r="BJ20" s="7" t="n">
        <f aca="false">BJ19+1</f>
        <v>2031</v>
      </c>
      <c r="BK20" s="40" t="n">
        <f aca="false">SUM(T78:T81)/AVERAGE(AG78:AG81)</f>
        <v>0.0674080391759587</v>
      </c>
      <c r="BL20" s="40" t="n">
        <f aca="false">SUM(P78:P81)/AVERAGE(AG78:AG81)</f>
        <v>0.0185428589365873</v>
      </c>
      <c r="BM20" s="40" t="n">
        <f aca="false">SUM(D78:D81)/AVERAGE(AG78:AG81)</f>
        <v>0.0928947041496698</v>
      </c>
      <c r="BN20" s="40" t="n">
        <f aca="false">(SUM(H78:H81)+SUM(J78:J81))/AVERAGE(AG78:AG81)</f>
        <v>0.0111451959895528</v>
      </c>
      <c r="BO20" s="69" t="n">
        <f aca="false">AL20-BN20</f>
        <v>-0.0551747198998512</v>
      </c>
      <c r="BP20" s="32" t="n">
        <f aca="false">BN20+BM20</f>
        <v>0.104039900139223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2" t="n">
        <f aca="false">'High pensions'!Q21</f>
        <v>106853739.098329</v>
      </c>
      <c r="E21" s="9"/>
      <c r="F21" s="82" t="n">
        <f aca="false">'High pensions'!I21</f>
        <v>19421931.9328745</v>
      </c>
      <c r="G21" s="82" t="n">
        <f aca="false">'High pensions'!K21</f>
        <v>26222.2563016816</v>
      </c>
      <c r="H21" s="82" t="n">
        <f aca="false">'High pensions'!V21</f>
        <v>144267.117355442</v>
      </c>
      <c r="I21" s="83" t="n">
        <f aca="false">'High pensions'!M21</f>
        <v>810.997617577777</v>
      </c>
      <c r="J21" s="82" t="n">
        <f aca="false">'High pensions'!W21</f>
        <v>4461.86960893116</v>
      </c>
      <c r="K21" s="9"/>
      <c r="L21" s="82" t="n">
        <f aca="false">'High pensions'!N21</f>
        <v>3850141.96622837</v>
      </c>
      <c r="M21" s="67"/>
      <c r="N21" s="82" t="n">
        <f aca="false">'High pensions'!L21</f>
        <v>799966.509301379</v>
      </c>
      <c r="O21" s="9"/>
      <c r="P21" s="82" t="n">
        <f aca="false">'High pensions'!X21</f>
        <v>24379584.6714615</v>
      </c>
      <c r="Q21" s="67"/>
      <c r="R21" s="82" t="n">
        <f aca="false">'High SIPA income'!G16</f>
        <v>22483835.7552593</v>
      </c>
      <c r="S21" s="67"/>
      <c r="T21" s="82" t="n">
        <f aca="false">'High SIPA income'!J16</f>
        <v>85968894.7225016</v>
      </c>
      <c r="U21" s="9"/>
      <c r="V21" s="82" t="n">
        <f aca="false">'High SIPA income'!F16</f>
        <v>144531.021624542</v>
      </c>
      <c r="W21" s="67"/>
      <c r="X21" s="82" t="n">
        <f aca="false">'High SIPA income'!M16</f>
        <v>363020.256871067</v>
      </c>
      <c r="Y21" s="9"/>
      <c r="Z21" s="9" t="n">
        <f aca="false">R21+V21-N21-L21-F21</f>
        <v>-1443673.63152039</v>
      </c>
      <c r="AA21" s="9"/>
      <c r="AB21" s="9" t="n">
        <f aca="false">T21-P21-D21</f>
        <v>-45264429.0472892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'Central scenario'!AG21</f>
        <v>5167527491.82392</v>
      </c>
      <c r="AH21" s="9"/>
      <c r="AI21" s="9"/>
      <c r="AJ21" s="40" t="n">
        <f aca="false">AB21/AG21</f>
        <v>-0.00875939782011935</v>
      </c>
      <c r="AK21" s="68" t="n">
        <f aca="false">AK20+1</f>
        <v>2032</v>
      </c>
      <c r="AL21" s="69" t="n">
        <f aca="false">SUM(AB82:AB85)/AVERAGE(AG82:AG85)</f>
        <v>-0.0424351017477144</v>
      </c>
      <c r="AM21" s="9" t="n">
        <f aca="false">'Central scenario'!AM21</f>
        <v>8126011.66426731</v>
      </c>
      <c r="AN21" s="69" t="n">
        <f aca="false">AM21/AVERAGE(AG82:AG85)</f>
        <v>0.00107172495549973</v>
      </c>
      <c r="AO21" s="69" t="n">
        <f aca="false">'GDP evolution by scenario'!M81</f>
        <v>0.0222030019522823</v>
      </c>
      <c r="AP21" s="69"/>
      <c r="AQ21" s="9" t="n">
        <f aca="false">AQ20*(1+AO21)</f>
        <v>625664618.293219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400408391.036579</v>
      </c>
      <c r="AS21" s="70" t="n">
        <f aca="false">AQ21/AG85</f>
        <v>0.0816641895661707</v>
      </c>
      <c r="AT21" s="70" t="n">
        <f aca="false">AR21/AG85</f>
        <v>0.0522628670272228</v>
      </c>
      <c r="AW21" s="7" t="n">
        <f aca="false">workers_and_wage_high!C9</f>
        <v>11199265</v>
      </c>
      <c r="AY21" s="40" t="n">
        <f aca="false">(AW21-AW20)/AW20</f>
        <v>0.00168983643835822</v>
      </c>
      <c r="AZ21" s="12" t="n">
        <f aca="false">workers_and_wage_high!B9</f>
        <v>6632.17373407298</v>
      </c>
      <c r="BA21" s="40" t="n">
        <f aca="false">(AZ21-AZ20)/AZ20</f>
        <v>0.0117670137346751</v>
      </c>
      <c r="BB21" s="12" t="n"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0.0135922822544307</v>
      </c>
      <c r="BJ21" s="7" t="n">
        <f aca="false">BJ20+1</f>
        <v>2032</v>
      </c>
      <c r="BK21" s="40" t="n">
        <f aca="false">SUM(T82:T85)/AVERAGE(AG82:AG85)</f>
        <v>0.0679299268739524</v>
      </c>
      <c r="BL21" s="40" t="n">
        <f aca="false">SUM(P82:P85)/AVERAGE(AG82:AG85)</f>
        <v>0.0182114265274596</v>
      </c>
      <c r="BM21" s="40" t="n">
        <f aca="false">SUM(D82:D85)/AVERAGE(AG82:AG85)</f>
        <v>0.0921536020942072</v>
      </c>
      <c r="BN21" s="40" t="n">
        <f aca="false">(SUM(H82:H85)+SUM(J82:J85))/AVERAGE(AG82:AG85)</f>
        <v>0.0119566598230769</v>
      </c>
      <c r="BO21" s="69" t="n">
        <f aca="false">AL21-BN21</f>
        <v>-0.0543917615707913</v>
      </c>
      <c r="BP21" s="32" t="n">
        <f aca="false">BN21+BM21</f>
        <v>0.104110261917284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1" t="n">
        <f aca="false">'High pensions'!Q22</f>
        <v>101933805.465942</v>
      </c>
      <c r="E22" s="6"/>
      <c r="F22" s="81" t="n">
        <f aca="false">'High pensions'!I22</f>
        <v>18527675.7568267</v>
      </c>
      <c r="G22" s="81" t="n">
        <f aca="false">'High pensions'!K22</f>
        <v>58062.5172962223</v>
      </c>
      <c r="H22" s="81" t="n">
        <f aca="false">'High pensions'!V22</f>
        <v>319442.838951631</v>
      </c>
      <c r="I22" s="81" t="n">
        <f aca="false">'High pensions'!M22</f>
        <v>1795.74795761512</v>
      </c>
      <c r="J22" s="81" t="n">
        <f aca="false">'High pensions'!W22</f>
        <v>9879.67543149374</v>
      </c>
      <c r="K22" s="6"/>
      <c r="L22" s="81" t="n">
        <f aca="false">'High pensions'!N22</f>
        <v>4283437.70764497</v>
      </c>
      <c r="M22" s="8"/>
      <c r="N22" s="81" t="n">
        <f aca="false">'High pensions'!L22</f>
        <v>762753.790596038</v>
      </c>
      <c r="O22" s="6"/>
      <c r="P22" s="81" t="n">
        <f aca="false">'High pensions'!X22</f>
        <v>26423224.9346837</v>
      </c>
      <c r="Q22" s="8"/>
      <c r="R22" s="81" t="n">
        <f aca="false">'High SIPA income'!G17</f>
        <v>19448141.128856</v>
      </c>
      <c r="S22" s="8"/>
      <c r="T22" s="81" t="n">
        <f aca="false">'High SIPA income'!J17</f>
        <v>74361653.2096345</v>
      </c>
      <c r="U22" s="6"/>
      <c r="V22" s="81" t="n">
        <f aca="false">'High SIPA income'!F17</f>
        <v>122346.756582245</v>
      </c>
      <c r="W22" s="8"/>
      <c r="X22" s="81" t="n">
        <f aca="false">'High SIPA income'!M17</f>
        <v>307299.778985902</v>
      </c>
      <c r="Y22" s="6"/>
      <c r="Z22" s="6" t="n">
        <f aca="false">R22+V22-N22-L22-F22</f>
        <v>-4003379.36962948</v>
      </c>
      <c r="AA22" s="6"/>
      <c r="AB22" s="6" t="n">
        <f aca="false">T22-P22-D22</f>
        <v>-53995377.1909916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'Central scenario'!AG22</f>
        <v>5221404663.9263</v>
      </c>
      <c r="AH22" s="6"/>
      <c r="AI22" s="6"/>
      <c r="AJ22" s="61" t="n">
        <f aca="false">AB22/AG22</f>
        <v>-0.010341159260081</v>
      </c>
      <c r="AK22" s="62" t="n">
        <f aca="false">AK21+1</f>
        <v>2033</v>
      </c>
      <c r="AL22" s="63" t="n">
        <f aca="false">SUM(AB86:AB89)/AVERAGE(AG86:AG89)</f>
        <v>-0.0407956471041532</v>
      </c>
      <c r="AM22" s="6" t="n">
        <f aca="false">'Central scenario'!AM22</f>
        <v>7406781.38079157</v>
      </c>
      <c r="AN22" s="63" t="n">
        <f aca="false">AM22/AVERAGE(AG86:AG89)</f>
        <v>0.000952992044107863</v>
      </c>
      <c r="AO22" s="63" t="n">
        <f aca="false">'GDP evolution by scenario'!M85</f>
        <v>0.0250526041327772</v>
      </c>
      <c r="AP22" s="63"/>
      <c r="AQ22" s="6" t="n">
        <f aca="false">AQ21*(1+AO22)</f>
        <v>641339146.295204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402948214.579642</v>
      </c>
      <c r="AS22" s="64" t="n">
        <f aca="false">AQ22/AG89</f>
        <v>0.082083890887357</v>
      </c>
      <c r="AT22" s="64" t="n">
        <f aca="false">AR22/AG89</f>
        <v>0.0515726468123406</v>
      </c>
      <c r="AU22" s="5"/>
      <c r="AV22" s="5"/>
      <c r="AW22" s="5" t="n">
        <f aca="false">workers_and_wage_high!C10</f>
        <v>11094069</v>
      </c>
      <c r="AX22" s="5"/>
      <c r="AY22" s="61" t="n">
        <f aca="false">(AW22-AW21)/AW21</f>
        <v>-0.00939311642326528</v>
      </c>
      <c r="AZ22" s="11" t="n">
        <f aca="false">workers_and_wage_high!B10</f>
        <v>6734.70062742595</v>
      </c>
      <c r="BA22" s="61" t="n">
        <f aca="false">(AZ22-AZ21)/AZ21</f>
        <v>0.0154590180329921</v>
      </c>
      <c r="BB22" s="11" t="n"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0.0151300498410518</v>
      </c>
      <c r="BJ22" s="5" t="n">
        <f aca="false">BJ21+1</f>
        <v>2033</v>
      </c>
      <c r="BK22" s="61" t="n">
        <f aca="false">SUM(T86:T89)/AVERAGE(AG86:AG89)</f>
        <v>0.0682806216232676</v>
      </c>
      <c r="BL22" s="61" t="n">
        <f aca="false">SUM(P86:P89)/AVERAGE(AG86:AG89)</f>
        <v>0.0178334579981918</v>
      </c>
      <c r="BM22" s="61" t="n">
        <f aca="false">SUM(D86:D89)/AVERAGE(AG86:AG89)</f>
        <v>0.091242810729229</v>
      </c>
      <c r="BN22" s="61" t="n">
        <f aca="false">(SUM(H86:H89)+SUM(J86:J89))/AVERAGE(AG86:AG89)</f>
        <v>0.0130457889691804</v>
      </c>
      <c r="BO22" s="63" t="n">
        <f aca="false">AL22-BN22</f>
        <v>-0.0538414360733336</v>
      </c>
      <c r="BP22" s="32" t="n">
        <f aca="false">BN22+BM22</f>
        <v>0.104288599698409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2" t="n">
        <f aca="false">'High pensions'!Q23</f>
        <v>109074500.619169</v>
      </c>
      <c r="E23" s="9"/>
      <c r="F23" s="82" t="n">
        <f aca="false">'High pensions'!I23</f>
        <v>19825581.626941</v>
      </c>
      <c r="G23" s="82" t="n">
        <f aca="false">'High pensions'!K23</f>
        <v>104343.699773103</v>
      </c>
      <c r="H23" s="82" t="n">
        <f aca="false">'High pensions'!V23</f>
        <v>574068.249782984</v>
      </c>
      <c r="I23" s="82" t="n">
        <f aca="false">'High pensions'!M23</f>
        <v>3227.1247352506</v>
      </c>
      <c r="J23" s="82" t="n">
        <f aca="false">'High pensions'!W23</f>
        <v>17754.6881376181</v>
      </c>
      <c r="K23" s="9"/>
      <c r="L23" s="82" t="n">
        <f aca="false">'High pensions'!N23</f>
        <v>3935455.5931213</v>
      </c>
      <c r="M23" s="67"/>
      <c r="N23" s="82" t="n">
        <f aca="false">'High pensions'!L23</f>
        <v>819071.376297761</v>
      </c>
      <c r="O23" s="9"/>
      <c r="P23" s="82" t="n">
        <f aca="false">'High pensions'!X23</f>
        <v>24927386.8283398</v>
      </c>
      <c r="Q23" s="67"/>
      <c r="R23" s="82" t="n">
        <f aca="false">'High SIPA income'!G18</f>
        <v>23093446.9389812</v>
      </c>
      <c r="S23" s="67"/>
      <c r="T23" s="82" t="n">
        <f aca="false">'High SIPA income'!J18</f>
        <v>88299795.9194998</v>
      </c>
      <c r="U23" s="9"/>
      <c r="V23" s="82" t="n">
        <f aca="false">'High SIPA income'!F18</f>
        <v>129644.505564317</v>
      </c>
      <c r="W23" s="67"/>
      <c r="X23" s="82" t="n">
        <f aca="false">'High SIPA income'!M18</f>
        <v>325629.620429455</v>
      </c>
      <c r="Y23" s="9"/>
      <c r="Z23" s="9" t="n">
        <f aca="false">R23+V23-N23-L23-F23</f>
        <v>-1357017.1518145</v>
      </c>
      <c r="AA23" s="9"/>
      <c r="AB23" s="9" t="n">
        <f aca="false">T23-P23-D23</f>
        <v>-45702091.5280091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'Central scenario'!AG23</f>
        <v>5259341230.30775</v>
      </c>
      <c r="AH23" s="9"/>
      <c r="AI23" s="9"/>
      <c r="AJ23" s="40" t="n">
        <f aca="false">AB23/AG23</f>
        <v>-0.00868969886658882</v>
      </c>
      <c r="AK23" s="68" t="n">
        <f aca="false">AK22+1</f>
        <v>2034</v>
      </c>
      <c r="AL23" s="69" t="n">
        <f aca="false">SUM(AB90:AB93)/AVERAGE(AG90:AG93)</f>
        <v>-0.0378858189542105</v>
      </c>
      <c r="AM23" s="9" t="n">
        <f aca="false">'Central scenario'!AM23</f>
        <v>6738583.40306814</v>
      </c>
      <c r="AN23" s="69" t="n">
        <f aca="false">AM23/AVERAGE(AG90:AG93)</f>
        <v>0.000840796202198995</v>
      </c>
      <c r="AO23" s="69" t="n">
        <f aca="false">'GDP evolution by scenario'!M89</f>
        <v>0.0311874420422884</v>
      </c>
      <c r="AP23" s="69"/>
      <c r="AQ23" s="9" t="n">
        <f aca="false">AQ22*(1+AO23)</f>
        <v>661340873.749737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408680766.413889</v>
      </c>
      <c r="AS23" s="70" t="n">
        <f aca="false">AQ23/AG93</f>
        <v>0.0817504750914092</v>
      </c>
      <c r="AT23" s="70" t="n">
        <f aca="false">AR23/AG93</f>
        <v>0.0505183455932887</v>
      </c>
      <c r="AU23" s="7"/>
      <c r="AV23" s="7"/>
      <c r="AW23" s="7" t="n">
        <f aca="false">workers_and_wage_high!C11</f>
        <v>11267029</v>
      </c>
      <c r="AX23" s="7"/>
      <c r="AY23" s="40" t="n">
        <f aca="false">(AW23-AW22)/AW22</f>
        <v>0.015590312265049</v>
      </c>
      <c r="AZ23" s="12" t="n">
        <f aca="false">workers_and_wage_high!B11</f>
        <v>6701.96580105074</v>
      </c>
      <c r="BA23" s="40" t="n">
        <f aca="false">(AZ23-AZ22)/AZ22</f>
        <v>-0.00486062086292343</v>
      </c>
      <c r="BB23" s="12" t="n"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0.0119829365316619</v>
      </c>
      <c r="BJ23" s="7" t="n">
        <f aca="false">BJ22+1</f>
        <v>2034</v>
      </c>
      <c r="BK23" s="40" t="n">
        <f aca="false">SUM(T90:T93)/AVERAGE(AG90:AG93)</f>
        <v>0.0687122228024362</v>
      </c>
      <c r="BL23" s="40" t="n">
        <f aca="false">SUM(P90:P93)/AVERAGE(AG90:AG93)</f>
        <v>0.0172890520558806</v>
      </c>
      <c r="BM23" s="40" t="n">
        <f aca="false">SUM(D90:D93)/AVERAGE(AG90:AG93)</f>
        <v>0.089308989700766</v>
      </c>
      <c r="BN23" s="40" t="n">
        <f aca="false">(SUM(H90:H93)+SUM(J90:J93))/AVERAGE(AG90:AG93)</f>
        <v>0.0140002210875535</v>
      </c>
      <c r="BO23" s="69" t="n">
        <f aca="false">AL23-BN23</f>
        <v>-0.051886040041764</v>
      </c>
      <c r="BP23" s="32" t="n">
        <f aca="false">BN23+BM23</f>
        <v>0.10330921078832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2" t="n">
        <f aca="false">'High pensions'!Q24</f>
        <v>104729156.737732</v>
      </c>
      <c r="E24" s="9"/>
      <c r="F24" s="82" t="n">
        <f aca="false">'High pensions'!I24</f>
        <v>19035763.9396765</v>
      </c>
      <c r="G24" s="82" t="n">
        <f aca="false">'High pensions'!K24</f>
        <v>126373.771711172</v>
      </c>
      <c r="H24" s="82" t="n">
        <f aca="false">'High pensions'!V24</f>
        <v>695271.205664184</v>
      </c>
      <c r="I24" s="82" t="n">
        <f aca="false">'High pensions'!M24</f>
        <v>3908.46716632492</v>
      </c>
      <c r="J24" s="82" t="n">
        <f aca="false">'High pensions'!W24</f>
        <v>21503.2331648717</v>
      </c>
      <c r="K24" s="9"/>
      <c r="L24" s="82" t="n">
        <f aca="false">'High pensions'!N24</f>
        <v>3541186.58305837</v>
      </c>
      <c r="M24" s="67"/>
      <c r="N24" s="82" t="n">
        <f aca="false">'High pensions'!L24</f>
        <v>787472.373751808</v>
      </c>
      <c r="O24" s="9"/>
      <c r="P24" s="82" t="n">
        <f aca="false">'High pensions'!X24</f>
        <v>22707674.6720524</v>
      </c>
      <c r="Q24" s="67"/>
      <c r="R24" s="82" t="n">
        <f aca="false">'High SIPA income'!G19</f>
        <v>20445833.258289</v>
      </c>
      <c r="S24" s="67"/>
      <c r="T24" s="82" t="n">
        <f aca="false">'High SIPA income'!J19</f>
        <v>78176415.5381942</v>
      </c>
      <c r="U24" s="9"/>
      <c r="V24" s="82" t="n">
        <f aca="false">'High SIPA income'!F19</f>
        <v>138597.576903819</v>
      </c>
      <c r="W24" s="67"/>
      <c r="X24" s="82" t="n">
        <f aca="false">'High SIPA income'!M19</f>
        <v>348117.15439219</v>
      </c>
      <c r="Y24" s="9"/>
      <c r="Z24" s="9" t="n">
        <f aca="false">R24+V24-N24-L24-F24</f>
        <v>-2779992.06129392</v>
      </c>
      <c r="AA24" s="9"/>
      <c r="AB24" s="9" t="n">
        <f aca="false">T24-P24-D24</f>
        <v>-49260415.8715902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'Central scenario'!AG24</f>
        <v>5329145842.42092</v>
      </c>
      <c r="AH24" s="9"/>
      <c r="AI24" s="9"/>
      <c r="AJ24" s="40" t="n">
        <f aca="false">AB24/AG24</f>
        <v>-0.00924358561919413</v>
      </c>
      <c r="AK24" s="68" t="n">
        <f aca="false">AK23+1</f>
        <v>2035</v>
      </c>
      <c r="AL24" s="69" t="n">
        <f aca="false">SUM(AB94:AB97)/AVERAGE(AG94:AG97)</f>
        <v>-0.0364267095116991</v>
      </c>
      <c r="AM24" s="9" t="n">
        <f aca="false">'Central scenario'!AM24</f>
        <v>6098422.29766839</v>
      </c>
      <c r="AN24" s="69" t="n">
        <f aca="false">AM24/AVERAGE(AG94:AG97)</f>
        <v>0.000742775736171528</v>
      </c>
      <c r="AO24" s="69" t="n">
        <f aca="false">'GDP evolution by scenario'!M93</f>
        <v>0.0244291307498463</v>
      </c>
      <c r="AP24" s="69"/>
      <c r="AQ24" s="9" t="n">
        <f aca="false">AQ23*(1+AO24)</f>
        <v>677496856.424787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412498075.437809</v>
      </c>
      <c r="AS24" s="70" t="n">
        <f aca="false">AQ24/AG97</f>
        <v>0.0821263350879358</v>
      </c>
      <c r="AT24" s="70" t="n">
        <f aca="false">AR24/AG97</f>
        <v>0.0500031178673004</v>
      </c>
      <c r="AU24" s="7"/>
      <c r="AV24" s="7"/>
      <c r="AW24" s="7" t="n">
        <f aca="false">workers_and_wage_high!C12</f>
        <v>11480136</v>
      </c>
      <c r="AX24" s="7"/>
      <c r="AY24" s="40" t="n">
        <f aca="false">(AW24-AW23)/AW23</f>
        <v>0.0189142142085549</v>
      </c>
      <c r="AZ24" s="12" t="n">
        <f aca="false">workers_and_wage_high!B12</f>
        <v>6834.5291797154</v>
      </c>
      <c r="BA24" s="40" t="n">
        <f aca="false">(AZ24-AZ23)/AZ23</f>
        <v>0.0197797754569079</v>
      </c>
      <c r="BB24" s="12" t="n"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0.0142311722421286</v>
      </c>
      <c r="BJ24" s="7" t="n">
        <f aca="false">BJ23+1</f>
        <v>2035</v>
      </c>
      <c r="BK24" s="40" t="n">
        <f aca="false">SUM(T94:T97)/AVERAGE(AG94:AG97)</f>
        <v>0.0690323763064577</v>
      </c>
      <c r="BL24" s="40" t="n">
        <f aca="false">SUM(P94:P97)/AVERAGE(AG94:AG97)</f>
        <v>0.0169827956689238</v>
      </c>
      <c r="BM24" s="40" t="n">
        <f aca="false">SUM(D94:D97)/AVERAGE(AG94:AG97)</f>
        <v>0.088476290149233</v>
      </c>
      <c r="BN24" s="40" t="n">
        <f aca="false">(SUM(H94:H97)+SUM(J94:J97))/AVERAGE(AG94:AG97)</f>
        <v>0.0147463337451022</v>
      </c>
      <c r="BO24" s="69" t="n">
        <f aca="false">AL24-BN24</f>
        <v>-0.0511730432568013</v>
      </c>
      <c r="BP24" s="32" t="n">
        <f aca="false">BN24+BM24</f>
        <v>0.103222623894335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2" t="n">
        <f aca="false">'High pensions'!Q25</f>
        <v>114007081.712307</v>
      </c>
      <c r="E25" s="9"/>
      <c r="F25" s="82" t="n">
        <f aca="false">'High pensions'!I25</f>
        <v>20722136.6286911</v>
      </c>
      <c r="G25" s="82" t="n">
        <f aca="false">'High pensions'!K25</f>
        <v>170128.835009028</v>
      </c>
      <c r="H25" s="82" t="n">
        <f aca="false">'High pensions'!V25</f>
        <v>935998.654098198</v>
      </c>
      <c r="I25" s="82" t="n">
        <f aca="false">'High pensions'!M25</f>
        <v>5261.71654667103</v>
      </c>
      <c r="J25" s="82" t="n">
        <f aca="false">'High pensions'!W25</f>
        <v>28948.4119824189</v>
      </c>
      <c r="K25" s="9"/>
      <c r="L25" s="82" t="n">
        <f aca="false">'High pensions'!N25</f>
        <v>4002808.92783046</v>
      </c>
      <c r="M25" s="67"/>
      <c r="N25" s="82" t="n">
        <f aca="false">'High pensions'!L25</f>
        <v>859761.515001815</v>
      </c>
      <c r="O25" s="9"/>
      <c r="P25" s="82" t="n">
        <f aca="false">'High pensions'!X25</f>
        <v>25500748.7399477</v>
      </c>
      <c r="Q25" s="67"/>
      <c r="R25" s="82" t="n">
        <f aca="false">'High SIPA income'!G20</f>
        <v>24154273.6142832</v>
      </c>
      <c r="S25" s="67"/>
      <c r="T25" s="82" t="n">
        <f aca="false">'High SIPA income'!J20</f>
        <v>92355958.6561681</v>
      </c>
      <c r="U25" s="9"/>
      <c r="V25" s="82" t="n">
        <f aca="false">'High SIPA income'!F20</f>
        <v>140143.065168911</v>
      </c>
      <c r="W25" s="67"/>
      <c r="X25" s="82" t="n">
        <f aca="false">'High SIPA income'!M20</f>
        <v>351998.975337471</v>
      </c>
      <c r="Y25" s="9"/>
      <c r="Z25" s="9" t="n">
        <f aca="false">R25+V25-N25-L25-F25</f>
        <v>-1290290.39207135</v>
      </c>
      <c r="AA25" s="9"/>
      <c r="AB25" s="9" t="n">
        <f aca="false">T25-P25-D25</f>
        <v>-47151871.796087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'Central scenario'!AG25</f>
        <v>5390723791.0674</v>
      </c>
      <c r="AH25" s="9"/>
      <c r="AI25" s="9"/>
      <c r="AJ25" s="40" t="n">
        <f aca="false">AB25/AG25</f>
        <v>-0.00874685359955172</v>
      </c>
      <c r="AK25" s="68" t="n">
        <f aca="false">AK24+1</f>
        <v>2036</v>
      </c>
      <c r="AL25" s="69" t="n">
        <f aca="false">SUM(AB98:AB101)/AVERAGE(AG98:AG101)</f>
        <v>-0.034755126355882</v>
      </c>
      <c r="AM25" s="9" t="n">
        <f aca="false">'Central scenario'!AM25</f>
        <v>5493111.4769607</v>
      </c>
      <c r="AN25" s="69" t="n">
        <f aca="false">AM25/AVERAGE(AG98:AG101)</f>
        <v>0.000652385550786252</v>
      </c>
      <c r="AO25" s="69" t="n">
        <f aca="false">'GDP evolution by scenario'!M97</f>
        <v>0.0255439875711829</v>
      </c>
      <c r="AP25" s="69"/>
      <c r="AQ25" s="9" t="n">
        <f aca="false">AQ24*(1+AO25)</f>
        <v>694802827.704817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417477791.069558</v>
      </c>
      <c r="AS25" s="70" t="n">
        <f aca="false">AQ25/AG101</f>
        <v>0.0815213349816097</v>
      </c>
      <c r="AT25" s="70" t="n">
        <f aca="false">AR25/AG101</f>
        <v>0.048982740852665</v>
      </c>
      <c r="AU25" s="7"/>
      <c r="AV25" s="7"/>
      <c r="AW25" s="7" t="n">
        <f aca="false">workers_and_wage_high!C13</f>
        <v>11579909</v>
      </c>
      <c r="AX25" s="7"/>
      <c r="AY25" s="40" t="n">
        <f aca="false">(AW25-AW24)/AW24</f>
        <v>0.00869092491587208</v>
      </c>
      <c r="AZ25" s="12" t="n">
        <f aca="false">workers_and_wage_high!B13</f>
        <v>6831.76913075884</v>
      </c>
      <c r="BA25" s="40" t="n">
        <f aca="false">(AZ25-AZ24)/AZ24</f>
        <v>-0.000403838930814875</v>
      </c>
      <c r="BB25" s="12" t="n"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0.0118155366890227</v>
      </c>
      <c r="BJ25" s="7" t="n">
        <f aca="false">BJ24+1</f>
        <v>2036</v>
      </c>
      <c r="BK25" s="40" t="n">
        <f aca="false">SUM(T98:T101)/AVERAGE(AG98:AG101)</f>
        <v>0.0692213296083162</v>
      </c>
      <c r="BL25" s="40" t="n">
        <f aca="false">SUM(P98:P101)/AVERAGE(AG98:AG101)</f>
        <v>0.0166812857145268</v>
      </c>
      <c r="BM25" s="40" t="n">
        <f aca="false">SUM(D98:D101)/AVERAGE(AG98:AG101)</f>
        <v>0.0872951702496714</v>
      </c>
      <c r="BN25" s="40" t="n">
        <f aca="false">(SUM(H98:H101)+SUM(J98:J101))/AVERAGE(AG98:AG101)</f>
        <v>0.0153635447468915</v>
      </c>
      <c r="BO25" s="69" t="n">
        <f aca="false">AL25-BN25</f>
        <v>-0.0501186711027735</v>
      </c>
      <c r="BP25" s="32" t="n">
        <f aca="false">BN25+BM25</f>
        <v>0.102658714996563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8595121.6250364</v>
      </c>
      <c r="D26" s="81" t="n">
        <f aca="false">'High pensions'!Q26</f>
        <v>106112612.65477</v>
      </c>
      <c r="E26" s="6"/>
      <c r="F26" s="81" t="n">
        <f aca="false">'High pensions'!I26</f>
        <v>19287223.4288772</v>
      </c>
      <c r="G26" s="81" t="n">
        <f aca="false">'High pensions'!K26</f>
        <v>183049.23783698</v>
      </c>
      <c r="H26" s="81" t="n">
        <f aca="false">'High pensions'!V26</f>
        <v>1007082.89832246</v>
      </c>
      <c r="I26" s="81" t="n">
        <f aca="false">'High pensions'!M26</f>
        <v>5661.31663413343</v>
      </c>
      <c r="J26" s="81" t="n">
        <f aca="false">'High pensions'!W26</f>
        <v>31146.8937625503</v>
      </c>
      <c r="K26" s="6"/>
      <c r="L26" s="81" t="n">
        <f aca="false">'High pensions'!N26</f>
        <v>4245386.95990992</v>
      </c>
      <c r="M26" s="8"/>
      <c r="N26" s="81" t="n">
        <f aca="false">'High pensions'!L26</f>
        <v>799994.692332089</v>
      </c>
      <c r="O26" s="6"/>
      <c r="P26" s="81" t="n">
        <f aca="false">'High pensions'!X26</f>
        <v>26430667.8773103</v>
      </c>
      <c r="Q26" s="8"/>
      <c r="R26" s="81" t="n">
        <f aca="false">'High SIPA income'!G21</f>
        <v>19277046.1045286</v>
      </c>
      <c r="S26" s="8"/>
      <c r="T26" s="81" t="n">
        <f aca="false">'High SIPA income'!J21</f>
        <v>73707456.5550218</v>
      </c>
      <c r="U26" s="6"/>
      <c r="V26" s="81" t="n">
        <f aca="false">'High SIPA income'!F21</f>
        <v>123938.240955641</v>
      </c>
      <c r="W26" s="8"/>
      <c r="X26" s="81" t="n">
        <f aca="false">'High SIPA income'!M21</f>
        <v>311297.128894197</v>
      </c>
      <c r="Y26" s="6"/>
      <c r="Z26" s="6" t="n">
        <f aca="false">R26+V26-N26-L26-F26</f>
        <v>-4931620.73563504</v>
      </c>
      <c r="AA26" s="6"/>
      <c r="AB26" s="6" t="n">
        <f aca="false">T26-P26-D26</f>
        <v>-58835823.9770589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'Central scenario'!AG26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-0.0109270310926171</v>
      </c>
      <c r="AK26" s="62" t="n">
        <f aca="false">AK25+1</f>
        <v>2037</v>
      </c>
      <c r="AL26" s="63" t="n">
        <f aca="false">SUM(AB102:AB105)/AVERAGE(AG102:AG105)</f>
        <v>-0.0325319256924912</v>
      </c>
      <c r="AM26" s="6" t="n">
        <f aca="false">'Central scenario'!AM26</f>
        <v>4920541.96276278</v>
      </c>
      <c r="AN26" s="63" t="n">
        <f aca="false">AM26/AVERAGE(AG102:AG105)</f>
        <v>0.000568441973703226</v>
      </c>
      <c r="AO26" s="63" t="n">
        <f aca="false">'GDP evolution by scenario'!M101</f>
        <v>0.0280464129619442</v>
      </c>
      <c r="AP26" s="63"/>
      <c r="AQ26" s="6" t="n">
        <f aca="false">AQ25*(1+AO26)</f>
        <v>714289554.737753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424203067.898336</v>
      </c>
      <c r="AS26" s="64" t="n">
        <f aca="false">AQ26/AG105</f>
        <v>0.0817084139133147</v>
      </c>
      <c r="AT26" s="64" t="n">
        <f aca="false">AR26/AG105</f>
        <v>0.0485250828956344</v>
      </c>
      <c r="AU26" s="61" t="n">
        <f aca="false">AVERAGE(AH26:AH29)</f>
        <v>-0.0157471676160662</v>
      </c>
      <c r="AV26" s="5"/>
      <c r="AW26" s="5" t="n">
        <f aca="false">workers_and_wage_high!C14</f>
        <v>11497914</v>
      </c>
      <c r="AX26" s="5"/>
      <c r="AY26" s="61" t="n">
        <f aca="false">(AW26-AW25)/AW25</f>
        <v>-0.00708079830333727</v>
      </c>
      <c r="AZ26" s="11" t="n">
        <f aca="false">workers_and_wage_high!B14</f>
        <v>6789.76485539962</v>
      </c>
      <c r="BA26" s="61" t="n">
        <f aca="false">(AZ26-AZ25)/AZ25</f>
        <v>-0.00614837453597543</v>
      </c>
      <c r="BB26" s="11" t="n"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0.0135425265188584</v>
      </c>
      <c r="BJ26" s="5" t="n">
        <f aca="false">BJ25+1</f>
        <v>2037</v>
      </c>
      <c r="BK26" s="61" t="n">
        <f aca="false">SUM(T102:T105)/AVERAGE(AG102:AG105)</f>
        <v>0.0697267770016544</v>
      </c>
      <c r="BL26" s="61" t="n">
        <f aca="false">SUM(P102:P105)/AVERAGE(AG102:AG105)</f>
        <v>0.0162405904437593</v>
      </c>
      <c r="BM26" s="61" t="n">
        <f aca="false">SUM(D102:D105)/AVERAGE(AG102:AG105)</f>
        <v>0.0860181122503863</v>
      </c>
      <c r="BN26" s="61" t="n">
        <f aca="false">(SUM(H102:H105)+SUM(J102:J105))/AVERAGE(AG102:AG105)</f>
        <v>0.0163025773512142</v>
      </c>
      <c r="BO26" s="63" t="n">
        <f aca="false">AL26-BN26</f>
        <v>-0.0488345030437055</v>
      </c>
      <c r="BP26" s="32" t="n">
        <f aca="false">BN26+BM26</f>
        <v>0.102320689601601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8629369.4200833</v>
      </c>
      <c r="D27" s="82" t="n">
        <f aca="false">'High pensions'!Q27</f>
        <v>106535424.9393</v>
      </c>
      <c r="E27" s="9"/>
      <c r="F27" s="82" t="n">
        <f aca="false">'High pensions'!I27</f>
        <v>19364074.5665146</v>
      </c>
      <c r="G27" s="82" t="n">
        <f aca="false">'High pensions'!K27</f>
        <v>207795.382800816</v>
      </c>
      <c r="H27" s="82" t="n">
        <f aca="false">'High pensions'!V27</f>
        <v>1143228.88662032</v>
      </c>
      <c r="I27" s="82" t="n">
        <f aca="false">'High pensions'!M27</f>
        <v>6426.6613237366</v>
      </c>
      <c r="J27" s="82" t="n">
        <f aca="false">'High pensions'!W27</f>
        <v>35357.5944315565</v>
      </c>
      <c r="K27" s="9"/>
      <c r="L27" s="82" t="n">
        <f aca="false">'High pensions'!N27</f>
        <v>3638783.13527951</v>
      </c>
      <c r="M27" s="67"/>
      <c r="N27" s="82" t="n">
        <f aca="false">'High pensions'!L27</f>
        <v>791925.673946198</v>
      </c>
      <c r="O27" s="9"/>
      <c r="P27" s="82" t="n">
        <f aca="false">'High pensions'!X27</f>
        <v>23238604.389216</v>
      </c>
      <c r="Q27" s="67"/>
      <c r="R27" s="82" t="n">
        <f aca="false">'High SIPA income'!G22</f>
        <v>21901408.3867087</v>
      </c>
      <c r="S27" s="67"/>
      <c r="T27" s="82" t="n">
        <f aca="false">'High SIPA income'!J22</f>
        <v>83741933.1988778</v>
      </c>
      <c r="U27" s="9"/>
      <c r="V27" s="82" t="n">
        <f aca="false">'High SIPA income'!F22</f>
        <v>128194.98488325</v>
      </c>
      <c r="W27" s="67"/>
      <c r="X27" s="82" t="n">
        <f aca="false">'High SIPA income'!M22</f>
        <v>321988.842387022</v>
      </c>
      <c r="Y27" s="9"/>
      <c r="Z27" s="9" t="n">
        <f aca="false">R27+V27-N27-L27-F27</f>
        <v>-1765180.00414843</v>
      </c>
      <c r="AA27" s="9"/>
      <c r="AB27" s="9" t="n">
        <f aca="false">T27-P27-D27</f>
        <v>-46032096.1296381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'Central scenario'!AG27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-0.00900724076814874</v>
      </c>
      <c r="AK27" s="68" t="n">
        <f aca="false">AK26+1</f>
        <v>2038</v>
      </c>
      <c r="AL27" s="69" t="n">
        <f aca="false">SUM(AB106:AB109)/AVERAGE(AG106:AG109)</f>
        <v>-0.0308114155893117</v>
      </c>
      <c r="AM27" s="9" t="n">
        <f aca="false">'Central scenario'!AM27</f>
        <v>4379286.21321994</v>
      </c>
      <c r="AN27" s="69" t="n">
        <f aca="false">AM27/AVERAGE(AG106:AG109)</f>
        <v>0.000493399472101588</v>
      </c>
      <c r="AO27" s="69" t="n">
        <f aca="false">'GDP evolution by scenario'!M105</f>
        <v>0.0253634871141726</v>
      </c>
      <c r="AP27" s="69"/>
      <c r="AQ27" s="9" t="n">
        <f aca="false">AQ26*(1+AO27)</f>
        <v>732406428.655132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430532372.057189</v>
      </c>
      <c r="AS27" s="70" t="n">
        <f aca="false">AQ27/AG109</f>
        <v>0.0817976535904909</v>
      </c>
      <c r="AT27" s="70" t="n">
        <f aca="false">AR27/AG109</f>
        <v>0.048083327031539</v>
      </c>
      <c r="AU27" s="7"/>
      <c r="AV27" s="7"/>
      <c r="AW27" s="7" t="n">
        <f aca="false">workers_and_wage_high!C15</f>
        <v>11454626</v>
      </c>
      <c r="AX27" s="7"/>
      <c r="AY27" s="40" t="n">
        <f aca="false">(AW27-AW26)/AW26</f>
        <v>-0.00376485682533371</v>
      </c>
      <c r="AZ27" s="12" t="n">
        <f aca="false">workers_and_wage_high!B15</f>
        <v>6709.64745113228</v>
      </c>
      <c r="BA27" s="40" t="n">
        <f aca="false">(AZ27-AZ26)/AZ26</f>
        <v>-0.0117997317983148</v>
      </c>
      <c r="BB27" s="12" t="n"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0.0130451069708468</v>
      </c>
      <c r="BJ27" s="7" t="n">
        <f aca="false">BJ26+1</f>
        <v>2038</v>
      </c>
      <c r="BK27" s="40" t="n">
        <f aca="false">SUM(T106:T109)/AVERAGE(AG106:AG109)</f>
        <v>0.0700874912477364</v>
      </c>
      <c r="BL27" s="40" t="n">
        <f aca="false">SUM(P106:P109)/AVERAGE(AG106:AG109)</f>
        <v>0.0159042037970533</v>
      </c>
      <c r="BM27" s="40" t="n">
        <f aca="false">SUM(D106:D109)/AVERAGE(AG106:AG109)</f>
        <v>0.0849947030399948</v>
      </c>
      <c r="BN27" s="40" t="n">
        <f aca="false">(SUM(H106:H109)+SUM(J106:J109))/AVERAGE(AG106:AG109)</f>
        <v>0.0168499453498838</v>
      </c>
      <c r="BO27" s="69" t="n">
        <f aca="false">AL27-BN27</f>
        <v>-0.0476613609391955</v>
      </c>
      <c r="BP27" s="32" t="n">
        <f aca="false">BN27+BM27</f>
        <v>0.101844648389879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8060581.89034681</v>
      </c>
      <c r="D28" s="82" t="n">
        <f aca="false">'High pensions'!Q28</f>
        <v>99513356.6709483</v>
      </c>
      <c r="E28" s="9"/>
      <c r="F28" s="82" t="n">
        <f aca="false">'High pensions'!I28</f>
        <v>18087730.5369396</v>
      </c>
      <c r="G28" s="82" t="n">
        <f aca="false">'High pensions'!K28</f>
        <v>224136.505682143</v>
      </c>
      <c r="H28" s="82" t="n">
        <f aca="false">'High pensions'!V28</f>
        <v>1233132.92330266</v>
      </c>
      <c r="I28" s="82" t="n">
        <f aca="false">'High pensions'!M28</f>
        <v>6932.05687676731</v>
      </c>
      <c r="J28" s="82" t="n">
        <f aca="false">'High pensions'!W28</f>
        <v>38138.131648536</v>
      </c>
      <c r="K28" s="9"/>
      <c r="L28" s="82" t="n">
        <f aca="false">'High pensions'!N28</f>
        <v>3267878.84085963</v>
      </c>
      <c r="M28" s="67"/>
      <c r="N28" s="82" t="n">
        <f aca="false">'High pensions'!L28</f>
        <v>750574.607033629</v>
      </c>
      <c r="O28" s="9"/>
      <c r="P28" s="82" t="n">
        <f aca="false">'High pensions'!X28</f>
        <v>21086478.8726506</v>
      </c>
      <c r="Q28" s="67"/>
      <c r="R28" s="82" t="n">
        <f aca="false">'High SIPA income'!G23</f>
        <v>18155178.8866792</v>
      </c>
      <c r="S28" s="67"/>
      <c r="T28" s="82" t="n">
        <f aca="false">'High SIPA income'!J23</f>
        <v>69417900.0134358</v>
      </c>
      <c r="U28" s="9"/>
      <c r="V28" s="82" t="n">
        <f aca="false">'High SIPA income'!F23</f>
        <v>114951.911089814</v>
      </c>
      <c r="W28" s="67"/>
      <c r="X28" s="82" t="n">
        <f aca="false">'High SIPA income'!M23</f>
        <v>288726.05910203</v>
      </c>
      <c r="Y28" s="9"/>
      <c r="Z28" s="9" t="n">
        <f aca="false">R28+V28-N28-L28-F28</f>
        <v>-3836053.18706382</v>
      </c>
      <c r="AA28" s="9"/>
      <c r="AB28" s="9" t="n">
        <f aca="false">T28-P28-D28</f>
        <v>-51181935.5301631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'Central scenario'!AG28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-0.0100216127817091</v>
      </c>
      <c r="AK28" s="68" t="n">
        <f aca="false">AK27+1</f>
        <v>2039</v>
      </c>
      <c r="AL28" s="69" t="n">
        <f aca="false">SUM(AB110:AB113)/AVERAGE(AG110:AG113)</f>
        <v>-0.0290190221567202</v>
      </c>
      <c r="AM28" s="9" t="n">
        <f aca="false">'Central scenario'!AM28</f>
        <v>3887732.69163583</v>
      </c>
      <c r="AN28" s="69" t="n">
        <f aca="false">AM28/AVERAGE(AG110:AG113)</f>
        <v>0.000427178702877645</v>
      </c>
      <c r="AO28" s="69" t="n">
        <f aca="false">'GDP evolution by scenario'!M109</f>
        <v>0.0253736539284632</v>
      </c>
      <c r="AP28" s="69"/>
      <c r="AQ28" s="9" t="n">
        <f aca="false">AQ27*(1+AO28)</f>
        <v>750990255.910809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437523810.585681</v>
      </c>
      <c r="AS28" s="70" t="n">
        <f aca="false">AQ28/AG113</f>
        <v>0.0815826193094093</v>
      </c>
      <c r="AT28" s="70" t="n">
        <f aca="false">AR28/AG113</f>
        <v>0.0475296958873631</v>
      </c>
      <c r="AU28" s="9"/>
      <c r="AV28" s="7"/>
      <c r="AW28" s="7" t="n">
        <f aca="false">workers_and_wage_high!C16</f>
        <v>11584007</v>
      </c>
      <c r="AX28" s="7"/>
      <c r="AY28" s="40" t="n">
        <f aca="false">(AW28-AW27)/AW27</f>
        <v>0.0112950872424818</v>
      </c>
      <c r="AZ28" s="12" t="n">
        <f aca="false">workers_and_wage_high!B16</f>
        <v>6341.72956125173</v>
      </c>
      <c r="BA28" s="40" t="n">
        <f aca="false">(AZ28-AZ27)/AZ27</f>
        <v>-0.0548341611925471</v>
      </c>
      <c r="BB28" s="12" t="n"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0.0174209855685898</v>
      </c>
      <c r="BJ28" s="7" t="n">
        <f aca="false">BJ27+1</f>
        <v>2039</v>
      </c>
      <c r="BK28" s="40" t="n">
        <f aca="false">SUM(T110:T113)/AVERAGE(AG110:AG113)</f>
        <v>0.0703786792615215</v>
      </c>
      <c r="BL28" s="40" t="n">
        <f aca="false">SUM(P110:P113)/AVERAGE(AG110:AG113)</f>
        <v>0.0157313400614853</v>
      </c>
      <c r="BM28" s="40" t="n">
        <f aca="false">SUM(D110:D113)/AVERAGE(AG110:AG113)</f>
        <v>0.0836663613567563</v>
      </c>
      <c r="BN28" s="40" t="n">
        <f aca="false">(SUM(H110:H113)+SUM(J110:J113))/AVERAGE(AG110:AG113)</f>
        <v>0.0177979897657107</v>
      </c>
      <c r="BO28" s="69" t="n">
        <f aca="false">AL28-BN28</f>
        <v>-0.0468170119224309</v>
      </c>
      <c r="BP28" s="32" t="n">
        <f aca="false">BN28+BM28</f>
        <v>0.101464351122467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7380345.9779733</v>
      </c>
      <c r="D29" s="82" t="n">
        <f aca="false">'High pensions'!Q29</f>
        <v>91115382.4441148</v>
      </c>
      <c r="E29" s="9"/>
      <c r="F29" s="82" t="n">
        <f aca="false">'High pensions'!I29</f>
        <v>16561299.312502</v>
      </c>
      <c r="G29" s="82" t="n">
        <f aca="false">'High pensions'!K29</f>
        <v>224867.318215857</v>
      </c>
      <c r="H29" s="82" t="n">
        <f aca="false">'High pensions'!V29</f>
        <v>1237153.6382386</v>
      </c>
      <c r="I29" s="82" t="n">
        <f aca="false">'High pensions'!M29</f>
        <v>6954.65932626362</v>
      </c>
      <c r="J29" s="82" t="n">
        <f aca="false">'High pensions'!W29</f>
        <v>38262.4836568639</v>
      </c>
      <c r="K29" s="9"/>
      <c r="L29" s="82" t="n">
        <f aca="false">'High pensions'!N29</f>
        <v>2997014.76629459</v>
      </c>
      <c r="M29" s="67"/>
      <c r="N29" s="82" t="n">
        <f aca="false">'High pensions'!L29</f>
        <v>686034.660716327</v>
      </c>
      <c r="O29" s="9"/>
      <c r="P29" s="82" t="n">
        <f aca="false">'High pensions'!X29</f>
        <v>19325884.1598239</v>
      </c>
      <c r="Q29" s="67"/>
      <c r="R29" s="82" t="n">
        <f aca="false">'High SIPA income'!G24</f>
        <v>20001186.5760818</v>
      </c>
      <c r="S29" s="67"/>
      <c r="T29" s="82" t="n">
        <f aca="false">'High SIPA income'!J24</f>
        <v>76476270.4104914</v>
      </c>
      <c r="U29" s="9"/>
      <c r="V29" s="82" t="n">
        <f aca="false">'High SIPA income'!F24</f>
        <v>113858.881260517</v>
      </c>
      <c r="W29" s="67"/>
      <c r="X29" s="82" t="n">
        <f aca="false">'High SIPA income'!M24</f>
        <v>285980.68330008</v>
      </c>
      <c r="Y29" s="9"/>
      <c r="Z29" s="9" t="n">
        <f aca="false">R29+V29-N29-L29-F29</f>
        <v>-129303.282170599</v>
      </c>
      <c r="AA29" s="9"/>
      <c r="AB29" s="9" t="n">
        <f aca="false">T29-P29-D29</f>
        <v>-33964996.1934474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'Central scenario'!AG29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-0.00671962796432992</v>
      </c>
      <c r="AK29" s="68" t="n">
        <f aca="false">AK28+1</f>
        <v>2040</v>
      </c>
      <c r="AL29" s="69" t="n">
        <f aca="false">SUM(AB114:AB117)/AVERAGE(AG114:AG117)</f>
        <v>-0.0278210652374299</v>
      </c>
      <c r="AM29" s="9" t="n">
        <f aca="false">'Central scenario'!AM29</f>
        <v>3427469.19706586</v>
      </c>
      <c r="AN29" s="69" t="n">
        <f aca="false">AM29/AVERAGE(AG114:AG117)</f>
        <v>0.000367370669799162</v>
      </c>
      <c r="AO29" s="69" t="n">
        <f aca="false">'GDP evolution by scenario'!M113</f>
        <v>0.0251378682148287</v>
      </c>
      <c r="AP29" s="69"/>
      <c r="AQ29" s="9" t="n">
        <f aca="false">AQ28*(1+AO29)</f>
        <v>769868549.994515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445055444.632419</v>
      </c>
      <c r="AS29" s="70" t="n">
        <f aca="false">AQ29/AG117</f>
        <v>0.0819453971079119</v>
      </c>
      <c r="AT29" s="70" t="n">
        <f aca="false">AR29/AG117</f>
        <v>0.0473720418189594</v>
      </c>
      <c r="AV29" s="7"/>
      <c r="AW29" s="7" t="n">
        <f aca="false">workers_and_wage_high!C17</f>
        <v>11550412</v>
      </c>
      <c r="AX29" s="7"/>
      <c r="AY29" s="40" t="n">
        <f aca="false">(AW29-AW28)/AW28</f>
        <v>-0.00290011910386449</v>
      </c>
      <c r="AZ29" s="12" t="n">
        <f aca="false">workers_and_wage_high!B17</f>
        <v>6044.1777289778</v>
      </c>
      <c r="BA29" s="40" t="n">
        <f aca="false">(AZ29-AZ28)/AZ28</f>
        <v>-0.0469196659050215</v>
      </c>
      <c r="BB29" s="12" t="n"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0.0130972903260351</v>
      </c>
      <c r="BJ29" s="7" t="n">
        <f aca="false">BJ28+1</f>
        <v>2040</v>
      </c>
      <c r="BK29" s="40" t="n">
        <f aca="false">SUM(T114:T117)/AVERAGE(AG114:AG117)</f>
        <v>0.0705485154071001</v>
      </c>
      <c r="BL29" s="40" t="n">
        <f aca="false">SUM(P114:P117)/AVERAGE(AG114:AG117)</f>
        <v>0.0153860103156255</v>
      </c>
      <c r="BM29" s="40" t="n">
        <f aca="false">SUM(D114:D117)/AVERAGE(AG114:AG117)</f>
        <v>0.0829835703289045</v>
      </c>
      <c r="BN29" s="40" t="n">
        <f aca="false">(SUM(H114:H117)+SUM(J114:J117))/AVERAGE(AG114:AG117)</f>
        <v>0.0186402600461571</v>
      </c>
      <c r="BO29" s="69" t="n">
        <f aca="false">AL29-BN29</f>
        <v>-0.046461325283587</v>
      </c>
      <c r="BP29" s="32" t="n">
        <f aca="false">BN29+BM29</f>
        <v>0.101623830375062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1" t="n">
        <f aca="false">'High pensions'!Q30</f>
        <v>90494049.7984785</v>
      </c>
      <c r="E30" s="6"/>
      <c r="F30" s="81" t="n">
        <f aca="false">'High pensions'!I30</f>
        <v>16448364.7493033</v>
      </c>
      <c r="G30" s="81" t="n">
        <f aca="false">'High pensions'!K30</f>
        <v>175346.654802382</v>
      </c>
      <c r="H30" s="81" t="n">
        <f aca="false">'High pensions'!V30</f>
        <v>964705.559095501</v>
      </c>
      <c r="I30" s="81" t="n">
        <f aca="false">'High pensions'!M30</f>
        <v>5423.09241656851</v>
      </c>
      <c r="J30" s="81" t="n">
        <f aca="false">'High pensions'!W30</f>
        <v>29836.2544050156</v>
      </c>
      <c r="K30" s="6"/>
      <c r="L30" s="81" t="n">
        <f aca="false">'High pensions'!N30</f>
        <v>3514113.18561026</v>
      </c>
      <c r="M30" s="8"/>
      <c r="N30" s="81" t="n">
        <f aca="false">'High pensions'!L30</f>
        <v>681523.578224169</v>
      </c>
      <c r="O30" s="6"/>
      <c r="P30" s="81" t="n">
        <f aca="false">'High pensions'!X30</f>
        <v>21984291.670948</v>
      </c>
      <c r="Q30" s="8"/>
      <c r="R30" s="81" t="n">
        <f aca="false">'High SIPA income'!G25</f>
        <v>15862738.8132122</v>
      </c>
      <c r="S30" s="8"/>
      <c r="T30" s="81" t="n">
        <f aca="false">'High SIPA income'!J25</f>
        <v>60652556.7028565</v>
      </c>
      <c r="U30" s="6"/>
      <c r="V30" s="81" t="n">
        <f aca="false">'High SIPA income'!F25</f>
        <v>109595.017329619</v>
      </c>
      <c r="W30" s="8"/>
      <c r="X30" s="81" t="n">
        <f aca="false">'High SIPA income'!M25</f>
        <v>275271.086411746</v>
      </c>
      <c r="Y30" s="6"/>
      <c r="Z30" s="6" t="n">
        <f aca="false">R30+V30-N30-L30-F30</f>
        <v>-4671667.68259586</v>
      </c>
      <c r="AA30" s="6"/>
      <c r="AB30" s="6" t="n">
        <f aca="false">T30-P30-D30</f>
        <v>-51825784.7665701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'Central scenario'!AG30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-0.0102390587193851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-0.233555696247676</v>
      </c>
      <c r="AS30" s="5"/>
      <c r="AT30" s="5"/>
      <c r="AU30" s="61" t="n">
        <f aca="false">AVERAGE(AH30:AH33)</f>
        <v>-0.000814920483286916</v>
      </c>
      <c r="AV30" s="5"/>
      <c r="AW30" s="5" t="n">
        <f aca="false">workers_and_wage_high!C18</f>
        <v>11444480</v>
      </c>
      <c r="AX30" s="5"/>
      <c r="AY30" s="61" t="n">
        <f aca="false">(AW30-AW29)/AW29</f>
        <v>-0.00917127458310578</v>
      </c>
      <c r="AZ30" s="11" t="n">
        <f aca="false">workers_and_wage_high!B18</f>
        <v>6009.71845284106</v>
      </c>
      <c r="BA30" s="61" t="n">
        <f aca="false">(AZ30-AZ29)/AZ29</f>
        <v>-0.00570123475547899</v>
      </c>
      <c r="BB30" s="11" t="n"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0.0152655036163281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2" t="n">
        <f aca="false">'High pensions'!Q31</f>
        <v>91674495.8027361</v>
      </c>
      <c r="E31" s="9"/>
      <c r="F31" s="82" t="n">
        <f aca="false">'High pensions'!I31</f>
        <v>16662924.783782</v>
      </c>
      <c r="G31" s="82" t="n">
        <f aca="false">'High pensions'!K31</f>
        <v>180975.053057989</v>
      </c>
      <c r="H31" s="82" t="n">
        <f aca="false">'High pensions'!V31</f>
        <v>995671.345651895</v>
      </c>
      <c r="I31" s="82" t="n">
        <f aca="false">'High pensions'!M31</f>
        <v>5597.16658942236</v>
      </c>
      <c r="J31" s="82" t="n">
        <f aca="false">'High pensions'!W31</f>
        <v>30793.9591438731</v>
      </c>
      <c r="K31" s="9"/>
      <c r="L31" s="82" t="n">
        <f aca="false">'High pensions'!N31</f>
        <v>3220351.57066625</v>
      </c>
      <c r="M31" s="67"/>
      <c r="N31" s="82" t="n">
        <f aca="false">'High pensions'!L31</f>
        <v>692237.280121459</v>
      </c>
      <c r="O31" s="9"/>
      <c r="P31" s="82" t="n">
        <f aca="false">'High pensions'!X31</f>
        <v>20518904.8813054</v>
      </c>
      <c r="Q31" s="67"/>
      <c r="R31" s="82" t="n">
        <f aca="false">'High SIPA income'!G26</f>
        <v>18767862.8028863</v>
      </c>
      <c r="S31" s="67"/>
      <c r="T31" s="82" t="n">
        <f aca="false">'High SIPA income'!J26</f>
        <v>71760550.0694104</v>
      </c>
      <c r="U31" s="9"/>
      <c r="V31" s="82" t="n">
        <f aca="false">'High SIPA income'!F26</f>
        <v>107810.670661791</v>
      </c>
      <c r="W31" s="67"/>
      <c r="X31" s="82" t="n">
        <f aca="false">'High SIPA income'!M26</f>
        <v>270789.322023582</v>
      </c>
      <c r="Y31" s="9"/>
      <c r="Z31" s="9" t="n">
        <f aca="false">R31+V31-N31-L31-F31</f>
        <v>-1699840.16102164</v>
      </c>
      <c r="AA31" s="9"/>
      <c r="AB31" s="9" t="n">
        <f aca="false">T31-P31-D31</f>
        <v>-40432850.6146311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'Central scenario'!AG31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-0.0080184287993962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11554378</v>
      </c>
      <c r="AX31" s="7"/>
      <c r="AY31" s="40" t="n">
        <f aca="false">(AW31-AW30)/AW30</f>
        <v>0.00960270803042165</v>
      </c>
      <c r="AZ31" s="12" t="n">
        <f aca="false">workers_and_wage_high!B19</f>
        <v>5955.74185556688</v>
      </c>
      <c r="BA31" s="40" t="n">
        <f aca="false">(AZ31-AZ30)/AZ30</f>
        <v>-0.00898155174784646</v>
      </c>
      <c r="BB31" s="12" t="n"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0.0133459657855363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32665418.9134398</v>
      </c>
      <c r="D32" s="82" t="n">
        <f aca="false">'High pensions'!Q32</f>
        <v>94028095.0676853</v>
      </c>
      <c r="E32" s="9"/>
      <c r="F32" s="82" t="n">
        <f aca="false">'High pensions'!I32</f>
        <v>17090719.3102707</v>
      </c>
      <c r="G32" s="82" t="n">
        <f aca="false">'High pensions'!K32</f>
        <v>193766.820082053</v>
      </c>
      <c r="H32" s="82" t="n">
        <f aca="false">'High pensions'!V32</f>
        <v>1066047.87363685</v>
      </c>
      <c r="I32" s="82" t="n">
        <f aca="false">'High pensions'!M32</f>
        <v>5992.7882499604</v>
      </c>
      <c r="J32" s="82" t="n">
        <f aca="false">'High pensions'!W32</f>
        <v>32970.5527928924</v>
      </c>
      <c r="K32" s="9"/>
      <c r="L32" s="82" t="n">
        <f aca="false">'High pensions'!N32</f>
        <v>3151590.38644392</v>
      </c>
      <c r="M32" s="67"/>
      <c r="N32" s="82" t="n">
        <f aca="false">'High pensions'!L32</f>
        <v>711952.073699757</v>
      </c>
      <c r="O32" s="9"/>
      <c r="P32" s="82" t="n">
        <f aca="false">'High pensions'!X32</f>
        <v>20270567.7469621</v>
      </c>
      <c r="Q32" s="67"/>
      <c r="R32" s="82" t="n">
        <f aca="false">'High SIPA income'!G27</f>
        <v>15709287.9702997</v>
      </c>
      <c r="S32" s="67"/>
      <c r="T32" s="82" t="n">
        <f aca="false">'High SIPA income'!J27</f>
        <v>60065824.1051349</v>
      </c>
      <c r="U32" s="9"/>
      <c r="V32" s="82" t="n">
        <f aca="false">'High SIPA income'!F27</f>
        <v>110759.347632462</v>
      </c>
      <c r="W32" s="67"/>
      <c r="X32" s="82" t="n">
        <f aca="false">'High SIPA income'!M27</f>
        <v>278195.548446746</v>
      </c>
      <c r="Y32" s="9"/>
      <c r="Z32" s="9" t="n">
        <f aca="false">R32+V32-N32-L32-F32</f>
        <v>-5134214.45248221</v>
      </c>
      <c r="AA32" s="9"/>
      <c r="AB32" s="9" t="n">
        <f aca="false">T32-P32-D32</f>
        <v>-54232838.7095125</v>
      </c>
      <c r="AC32" s="50"/>
      <c r="AD32" s="9" t="n">
        <v>22287255273.2248</v>
      </c>
      <c r="AE32" s="9" t="n">
        <f aca="false">'Central scenario'!AE32</f>
        <v>696715.277109837</v>
      </c>
      <c r="AF32" s="9"/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-0.010668131255479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11614513</v>
      </c>
      <c r="AX32" s="7"/>
      <c r="AY32" s="40" t="n">
        <f aca="false">(AW32-AW31)/AW31</f>
        <v>0.00520452074529672</v>
      </c>
      <c r="AZ32" s="12" t="n">
        <f aca="false">workers_and_wage_high!B20</f>
        <v>5853.55338883486</v>
      </c>
      <c r="BA32" s="40" t="n">
        <f aca="false">(AZ32-AZ31)/AZ31</f>
        <v>-0.0171579744740789</v>
      </c>
      <c r="BB32" s="12" t="n">
        <f aca="false">(4*45-(BB30+BB31))/2</f>
        <v>44.6578693163224</v>
      </c>
      <c r="BC32" s="39" t="n">
        <f aca="false">'Central scenario'!BC32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0.015696121862654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2" t="n">
        <f aca="false">'High pensions'!Q33</f>
        <v>92236659.5410422</v>
      </c>
      <c r="E33" s="9"/>
      <c r="F33" s="82" t="n">
        <f aca="false">'High pensions'!I33</f>
        <v>16765104.6976778</v>
      </c>
      <c r="G33" s="82" t="n">
        <f aca="false">'High pensions'!K33</f>
        <v>203620.113530334</v>
      </c>
      <c r="H33" s="82" t="n">
        <f aca="false">'High pensions'!V33</f>
        <v>1120257.78699773</v>
      </c>
      <c r="I33" s="82" t="n">
        <f aca="false">'High pensions'!M33</f>
        <v>6297.5292844433</v>
      </c>
      <c r="J33" s="82" t="n">
        <f aca="false">'High pensions'!W33</f>
        <v>34647.148051476</v>
      </c>
      <c r="K33" s="9"/>
      <c r="L33" s="82" t="n">
        <f aca="false">'High pensions'!N33</f>
        <v>3305970.27675219</v>
      </c>
      <c r="M33" s="67"/>
      <c r="N33" s="82" t="n">
        <f aca="false">'High pensions'!L33</f>
        <v>698121.724870205</v>
      </c>
      <c r="O33" s="9"/>
      <c r="P33" s="82" t="n">
        <f aca="false">'High pensions'!X33</f>
        <v>20995555.2330152</v>
      </c>
      <c r="Q33" s="67"/>
      <c r="R33" s="82" t="n">
        <f aca="false">'High SIPA income'!G28</f>
        <v>17842830.106962</v>
      </c>
      <c r="S33" s="67"/>
      <c r="T33" s="82" t="n">
        <f aca="false">'High SIPA income'!J28</f>
        <v>68223607.3823874</v>
      </c>
      <c r="U33" s="9"/>
      <c r="V33" s="82" t="n">
        <f aca="false">'High SIPA income'!F28</f>
        <v>108218.534622524</v>
      </c>
      <c r="W33" s="67"/>
      <c r="X33" s="82" t="n">
        <f aca="false">'High SIPA income'!M28</f>
        <v>271813.758702501</v>
      </c>
      <c r="Y33" s="9"/>
      <c r="Z33" s="9" t="n">
        <f aca="false">R33+V33-N33-L33-F33</f>
        <v>-2818148.05771569</v>
      </c>
      <c r="AA33" s="9"/>
      <c r="AB33" s="9" t="n">
        <f aca="false">T33-P33-D33</f>
        <v>-45008607.3916699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-0.00893430122746529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11654037</v>
      </c>
      <c r="AX33" s="7"/>
      <c r="AY33" s="40" t="n">
        <f aca="false">(AW33-AW32)/AW32</f>
        <v>0.00340298383582678</v>
      </c>
      <c r="AZ33" s="12" t="n">
        <f aca="false">workers_and_wage_high!B21</f>
        <v>5679.1478127964</v>
      </c>
      <c r="BA33" s="40" t="n">
        <f aca="false">(AZ33-AZ32)/AZ32</f>
        <v>-0.0297948211032163</v>
      </c>
      <c r="BB33" s="12" t="n">
        <f aca="false">BB32</f>
        <v>44.6578693163224</v>
      </c>
      <c r="BC33" s="39" t="n">
        <f aca="false">'Central scenario'!BC33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0.0135020000785932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1" t="n">
        <f aca="false">'High pensions'!Q34</f>
        <v>105609699.730171</v>
      </c>
      <c r="E34" s="6"/>
      <c r="F34" s="81" t="n">
        <f aca="false">'High pensions'!I34</f>
        <v>19195813.0517379</v>
      </c>
      <c r="G34" s="81" t="n">
        <f aca="false">'High pensions'!K34</f>
        <v>227496.203324326</v>
      </c>
      <c r="H34" s="81" t="n">
        <f aca="false">'High pensions'!V34</f>
        <v>1251616.98845889</v>
      </c>
      <c r="I34" s="81" t="n">
        <f aca="false">'High pensions'!M34</f>
        <v>7035.96505126779</v>
      </c>
      <c r="J34" s="81" t="n">
        <f aca="false">'High pensions'!W34</f>
        <v>38709.8037667697</v>
      </c>
      <c r="K34" s="6"/>
      <c r="L34" s="81" t="n">
        <f aca="false">'High pensions'!N34</f>
        <v>3800149.86655555</v>
      </c>
      <c r="M34" s="8"/>
      <c r="N34" s="81" t="n">
        <f aca="false">'High pensions'!L34</f>
        <v>713117.939359076</v>
      </c>
      <c r="O34" s="6"/>
      <c r="P34" s="81" t="n">
        <f aca="false">'High pensions'!X34</f>
        <v>23642360.221255</v>
      </c>
      <c r="Q34" s="8"/>
      <c r="R34" s="81" t="n">
        <f aca="false">'High SIPA income'!G29</f>
        <v>16354855.2154784</v>
      </c>
      <c r="S34" s="8"/>
      <c r="T34" s="81" t="n">
        <f aca="false">'High SIPA income'!J29</f>
        <v>62534206.4194864</v>
      </c>
      <c r="U34" s="6"/>
      <c r="V34" s="81" t="n">
        <f aca="false">'High SIPA income'!F29</f>
        <v>114223.960654247</v>
      </c>
      <c r="W34" s="8"/>
      <c r="X34" s="81" t="n">
        <f aca="false">'High SIPA income'!M29</f>
        <v>286897.657481821</v>
      </c>
      <c r="Y34" s="6"/>
      <c r="Z34" s="6" t="n">
        <f aca="false">R34+V34-N34-L34-F34</f>
        <v>-7240001.68151992</v>
      </c>
      <c r="AA34" s="6"/>
      <c r="AB34" s="6" t="n">
        <f aca="false">T34-P34-D34</f>
        <v>-66717853.5319401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-0.0139178473034599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61" t="n">
        <f aca="false">AVERAGE(AH34:AH37)</f>
        <v>-0.00941036468527763</v>
      </c>
      <c r="AV34" s="5"/>
      <c r="AW34" s="5" t="n">
        <f aca="false">workers_and_wage_high!C22</f>
        <v>11459125</v>
      </c>
      <c r="AX34" s="5"/>
      <c r="AY34" s="61" t="n">
        <f aca="false">(AW34-AW33)/AW33</f>
        <v>-0.0167248482221225</v>
      </c>
      <c r="AZ34" s="11" t="n">
        <f aca="false">workers_and_wage_high!B22</f>
        <v>5987.4537603861</v>
      </c>
      <c r="BA34" s="61" t="n">
        <f aca="false">(AZ34-AZ33)/AZ33</f>
        <v>0.0542873610183234</v>
      </c>
      <c r="BB34" s="11" t="n">
        <f aca="false">BB33*3/4+BB37*1/4</f>
        <v>45.4934019872418</v>
      </c>
      <c r="BC34" s="66" t="n">
        <f aca="false">'Central scenario'!BC34</f>
        <v>11.3722743431335</v>
      </c>
      <c r="BD34" s="11" t="n">
        <f aca="false">BB34+BC34/2</f>
        <v>51.1795391588085</v>
      </c>
      <c r="BE34" s="61" t="n">
        <f aca="false">BD34/BD33-1</f>
        <v>0.0165964675679997</v>
      </c>
      <c r="BF34" s="5"/>
      <c r="BG34" s="5"/>
      <c r="BH34" s="5"/>
      <c r="BI34" s="61" t="n">
        <f aca="false">T41/AG41</f>
        <v>0.0160182716967167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2" t="n">
        <f aca="false">'High pensions'!Q35</f>
        <v>97603882.0905387</v>
      </c>
      <c r="E35" s="9"/>
      <c r="F35" s="82" t="n">
        <f aca="false">'High pensions'!I35</f>
        <v>17740660.9290699</v>
      </c>
      <c r="G35" s="82" t="n">
        <f aca="false">'High pensions'!K35</f>
        <v>279307.043137103</v>
      </c>
      <c r="H35" s="82" t="n">
        <f aca="false">'High pensions'!V35</f>
        <v>1536664.94243967</v>
      </c>
      <c r="I35" s="82" t="n">
        <f aca="false">'High pensions'!M35</f>
        <v>8638.3621588794</v>
      </c>
      <c r="J35" s="82" t="n">
        <f aca="false">'High pensions'!W35</f>
        <v>47525.7198692677</v>
      </c>
      <c r="K35" s="9"/>
      <c r="L35" s="82" t="n">
        <f aca="false">'High pensions'!N35</f>
        <v>2945031.41658614</v>
      </c>
      <c r="M35" s="67"/>
      <c r="N35" s="82" t="n">
        <f aca="false">'High pensions'!L35</f>
        <v>730150.448693775</v>
      </c>
      <c r="O35" s="9"/>
      <c r="P35" s="82" t="n">
        <f aca="false">'High pensions'!X35</f>
        <v>19298854.3602584</v>
      </c>
      <c r="Q35" s="67"/>
      <c r="R35" s="82" t="n">
        <f aca="false">'High SIPA income'!G30</f>
        <v>18315651.8432535</v>
      </c>
      <c r="S35" s="67"/>
      <c r="T35" s="82" t="n">
        <f aca="false">'High SIPA income'!J30</f>
        <v>70031482.2713616</v>
      </c>
      <c r="U35" s="9"/>
      <c r="V35" s="82" t="n">
        <f aca="false">'High SIPA income'!F30</f>
        <v>83215.8664771378</v>
      </c>
      <c r="W35" s="67"/>
      <c r="X35" s="82" t="n">
        <f aca="false">'High SIPA income'!M30</f>
        <v>209014.264790538</v>
      </c>
      <c r="Y35" s="9"/>
      <c r="Z35" s="9" t="n">
        <f aca="false">R35+V35-N35-L35-F35</f>
        <v>-3016975.08461915</v>
      </c>
      <c r="AA35" s="9"/>
      <c r="AB35" s="9" t="n">
        <f aca="false">T35-P35-D35</f>
        <v>-46871254.1794356</v>
      </c>
      <c r="AC35" s="50"/>
      <c r="AD35" s="9"/>
      <c r="AE35" s="9"/>
      <c r="AF35" s="9"/>
      <c r="AG35" s="9" t="n">
        <f aca="false">AG34*'Optimist macro hypothesis'!B17/'Optimist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-0.0116596624283586</v>
      </c>
      <c r="AK35" s="7"/>
      <c r="AL35" s="7"/>
      <c r="AM35" s="91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9344932</v>
      </c>
      <c r="AX35" s="7"/>
      <c r="AY35" s="40" t="n">
        <f aca="false">(AW35-AW34)/AW34</f>
        <v>-0.184498641912013</v>
      </c>
      <c r="AZ35" s="12" t="n">
        <f aca="false">workers_and_wage_high!B23</f>
        <v>6406.02398035156</v>
      </c>
      <c r="BA35" s="40" t="n">
        <f aca="false">(AZ35-AZ34)/AZ34</f>
        <v>0.0699078835037998</v>
      </c>
      <c r="BB35" s="12" t="n">
        <f aca="false">BB33*2/4+BB37*2/4</f>
        <v>46.3289346581612</v>
      </c>
      <c r="BC35" s="39" t="n">
        <f aca="false">'Central scenario'!BC35</f>
        <v>11.3722743431335</v>
      </c>
      <c r="BD35" s="12" t="n">
        <f aca="false">BB35+BC35/2</f>
        <v>52.0150718297279</v>
      </c>
      <c r="BE35" s="40" t="n">
        <f aca="false">BD35/BD34-1</f>
        <v>0.0163255215785898</v>
      </c>
      <c r="BF35" s="7"/>
      <c r="BG35" s="7" t="e">
        <f aca="false">AVERAGE(BF34:BF37)</f>
        <v>#DIV/0!</v>
      </c>
      <c r="BH35" s="7"/>
      <c r="BI35" s="40" t="n">
        <f aca="false">T42/AG42</f>
        <v>0.0139600451513384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2" t="n">
        <f aca="false">'High pensions'!Q36</f>
        <v>96927125.3368824</v>
      </c>
      <c r="E36" s="9"/>
      <c r="F36" s="82" t="n">
        <f aca="false">'High pensions'!I36</f>
        <v>17617652.3781708</v>
      </c>
      <c r="G36" s="82" t="n">
        <f aca="false">'High pensions'!K36</f>
        <v>300207.929015087</v>
      </c>
      <c r="H36" s="82" t="n">
        <f aca="false">'High pensions'!V36</f>
        <v>1651655.44978203</v>
      </c>
      <c r="I36" s="82" t="n">
        <f aca="false">'High pensions'!M36</f>
        <v>9284.78130974498</v>
      </c>
      <c r="J36" s="82" t="n">
        <f aca="false">'High pensions'!W36</f>
        <v>51082.1273128465</v>
      </c>
      <c r="K36" s="9"/>
      <c r="L36" s="82" t="n">
        <f aca="false">'High pensions'!N36</f>
        <v>2909983.19696201</v>
      </c>
      <c r="M36" s="67"/>
      <c r="N36" s="82" t="n">
        <f aca="false">'High pensions'!L36</f>
        <v>726858.269524425</v>
      </c>
      <c r="O36" s="9"/>
      <c r="P36" s="82" t="n">
        <f aca="false">'High pensions'!X36</f>
        <v>19098876.3835767</v>
      </c>
      <c r="Q36" s="67"/>
      <c r="R36" s="82" t="n">
        <f aca="false">'High SIPA income'!G31</f>
        <v>15596172.8605948</v>
      </c>
      <c r="S36" s="67"/>
      <c r="T36" s="82" t="n">
        <f aca="false">'High SIPA income'!J31</f>
        <v>59633318.6792997</v>
      </c>
      <c r="U36" s="9"/>
      <c r="V36" s="82" t="n">
        <f aca="false">'High SIPA income'!F31</f>
        <v>84583.9362415246</v>
      </c>
      <c r="W36" s="67"/>
      <c r="X36" s="82" t="n">
        <f aca="false">'High SIPA income'!M31</f>
        <v>212450.46161322</v>
      </c>
      <c r="Y36" s="9"/>
      <c r="Z36" s="9" t="n">
        <f aca="false">R36+V36-N36-L36-F36</f>
        <v>-5573737.04782091</v>
      </c>
      <c r="AA36" s="9"/>
      <c r="AB36" s="9" t="n">
        <f aca="false">T36-P36-D36</f>
        <v>-56392683.0411594</v>
      </c>
      <c r="AC36" s="50"/>
      <c r="AD36" s="9"/>
      <c r="AE36" s="9"/>
      <c r="AF36" s="9"/>
      <c r="AG36" s="9" t="n">
        <f aca="false">AG35*'Optimist macro hypothesis'!B18/'Optimist macro hypothesis'!B17</f>
        <v>4553103519.4936</v>
      </c>
      <c r="AH36" s="40" t="n">
        <f aca="false">(AG36-AG35)/AG35</f>
        <v>0.132627043335197</v>
      </c>
      <c r="AI36" s="40"/>
      <c r="AJ36" s="40" t="n">
        <f aca="false">AB36/AG36</f>
        <v>-0.0123855481870158</v>
      </c>
      <c r="AK36" s="7"/>
      <c r="AL36" s="7"/>
      <c r="AU36" s="9"/>
      <c r="AW36" s="7" t="n">
        <f aca="false">workers_and_wage_high!C24</f>
        <v>9833529</v>
      </c>
      <c r="AY36" s="40" t="n">
        <f aca="false">(AW36-AW35)/AW35</f>
        <v>0.0522847036233115</v>
      </c>
      <c r="AZ36" s="12" t="n">
        <f aca="false">workers_and_wage_high!B24</f>
        <v>6098.86892356943</v>
      </c>
      <c r="BA36" s="40" t="n">
        <f aca="false">(AZ36-AZ35)/AZ35</f>
        <v>-0.0479478468585553</v>
      </c>
      <c r="BB36" s="12" t="n">
        <f aca="false">BB33*1/4+BB37*3/4</f>
        <v>47.1644673290806</v>
      </c>
      <c r="BC36" s="39" t="n">
        <f aca="false">'Central scenario'!BC36</f>
        <v>11.3722743431335</v>
      </c>
      <c r="BD36" s="12" t="n">
        <f aca="false">BB36+BC36/2</f>
        <v>52.8506045006473</v>
      </c>
      <c r="BE36" s="40" t="n">
        <f aca="false">BD36/BD35-1</f>
        <v>0.0160632801518479</v>
      </c>
      <c r="BF36" s="7"/>
      <c r="BG36" s="7"/>
      <c r="BI36" s="40" t="n">
        <f aca="false">T43/AG43</f>
        <v>0.0165500729516513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2" t="n">
        <f aca="false">'High pensions'!Q37</f>
        <v>94494348.0385625</v>
      </c>
      <c r="E37" s="9"/>
      <c r="F37" s="82" t="n">
        <f aca="false">'High pensions'!I37</f>
        <v>17175466.3068689</v>
      </c>
      <c r="G37" s="82" t="n">
        <f aca="false">'High pensions'!K37</f>
        <v>313115.34061862</v>
      </c>
      <c r="H37" s="82" t="n">
        <f aca="false">'High pensions'!V37</f>
        <v>1722668.22012256</v>
      </c>
      <c r="I37" s="82" t="n">
        <f aca="false">'High pensions'!M37</f>
        <v>9683.97960676154</v>
      </c>
      <c r="J37" s="82" t="n">
        <f aca="false">'High pensions'!W37</f>
        <v>53278.3985604922</v>
      </c>
      <c r="K37" s="9"/>
      <c r="L37" s="82" t="n">
        <f aca="false">'High pensions'!N37</f>
        <v>2897256.63421547</v>
      </c>
      <c r="M37" s="67"/>
      <c r="N37" s="82" t="n">
        <f aca="false">'High pensions'!L37</f>
        <v>710316.193317417</v>
      </c>
      <c r="O37" s="9"/>
      <c r="P37" s="82" t="n">
        <f aca="false">'High pensions'!X37</f>
        <v>18941828.566396</v>
      </c>
      <c r="Q37" s="67"/>
      <c r="R37" s="82" t="n">
        <f aca="false">'High SIPA income'!G32</f>
        <v>18897597.1510541</v>
      </c>
      <c r="S37" s="67"/>
      <c r="T37" s="82" t="n">
        <f aca="false">'High SIPA income'!J32</f>
        <v>72256600.5939262</v>
      </c>
      <c r="U37" s="9"/>
      <c r="V37" s="82" t="n">
        <f aca="false">'High SIPA income'!F32</f>
        <v>91777.0998370785</v>
      </c>
      <c r="W37" s="67"/>
      <c r="X37" s="82" t="n">
        <f aca="false">'High SIPA income'!M32</f>
        <v>230517.614718641</v>
      </c>
      <c r="Y37" s="9"/>
      <c r="Z37" s="9" t="n">
        <f aca="false">R37+V37-N37-L37-F37</f>
        <v>-1793664.88351067</v>
      </c>
      <c r="AA37" s="9"/>
      <c r="AB37" s="9" t="n">
        <f aca="false">T37-P37-D37</f>
        <v>-41179576.0110323</v>
      </c>
      <c r="AC37" s="50"/>
      <c r="AD37" s="9"/>
      <c r="AE37" s="9"/>
      <c r="AF37" s="9"/>
      <c r="AG37" s="9" t="n">
        <f aca="false">AG36*'Optimist macro hypothesis'!B19/'Optimist macro hypothesis'!B18</f>
        <v>4733325700.21733</v>
      </c>
      <c r="AH37" s="40" t="n">
        <f aca="false">(AG37-AG36)/AG36</f>
        <v>0.0395822717300694</v>
      </c>
      <c r="AI37" s="40" t="n">
        <f aca="false">(AG37-AG33)/AG33</f>
        <v>-0.0604251039042055</v>
      </c>
      <c r="AJ37" s="40" t="n">
        <f aca="false">AB37/AG37</f>
        <v>-0.00869992445462638</v>
      </c>
      <c r="AK37" s="7"/>
      <c r="AL37" s="7"/>
      <c r="AW37" s="7" t="n">
        <f aca="false">workers_and_wage_high!C25</f>
        <v>10346870</v>
      </c>
      <c r="AY37" s="40" t="n">
        <f aca="false">(AW37-AW36)/AW36</f>
        <v>0.0522031307377036</v>
      </c>
      <c r="AZ37" s="12" t="n">
        <f aca="false">workers_and_wage_high!B25</f>
        <v>6112.34861323704</v>
      </c>
      <c r="BA37" s="40" t="n">
        <f aca="false">(AZ37-AZ36)/AZ36</f>
        <v>0.00221019501099897</v>
      </c>
      <c r="BB37" s="76" t="n">
        <v>48</v>
      </c>
      <c r="BC37" s="39" t="n">
        <f aca="false">'Central scenario'!BC37</f>
        <v>11.3722743431335</v>
      </c>
      <c r="BD37" s="12" t="n">
        <f aca="false">BB37+BC37/2</f>
        <v>53.6861371715667</v>
      </c>
      <c r="BE37" s="40" t="n">
        <f aca="false">BD37/BD36-1</f>
        <v>0.015809330447851</v>
      </c>
      <c r="BG37" s="73" t="n">
        <f aca="false">(BB37-BB33)/BB33</f>
        <v>0.0748385611504334</v>
      </c>
      <c r="BI37" s="40" t="n">
        <f aca="false">T44/AG44</f>
        <v>0.0143818163441224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1" t="n">
        <f aca="false">'High pensions'!Q38</f>
        <v>94971123.4766909</v>
      </c>
      <c r="E38" s="6"/>
      <c r="F38" s="81" t="n">
        <f aca="false">'High pensions'!I38</f>
        <v>17262125.8864469</v>
      </c>
      <c r="G38" s="81" t="n">
        <f aca="false">'High pensions'!K38</f>
        <v>317736.311761452</v>
      </c>
      <c r="H38" s="81" t="n">
        <f aca="false">'High pensions'!V38</f>
        <v>1748091.43994352</v>
      </c>
      <c r="I38" s="81" t="n">
        <f aca="false">'High pensions'!M38</f>
        <v>9826.89624004491</v>
      </c>
      <c r="J38" s="81" t="n">
        <f aca="false">'High pensions'!W38</f>
        <v>54064.6837095933</v>
      </c>
      <c r="K38" s="6"/>
      <c r="L38" s="81" t="n">
        <f aca="false">'High pensions'!N38</f>
        <v>3537283.95291083</v>
      </c>
      <c r="M38" s="8"/>
      <c r="N38" s="81" t="n">
        <f aca="false">'High pensions'!L38</f>
        <v>714871.597454365</v>
      </c>
      <c r="O38" s="6"/>
      <c r="P38" s="81" t="n">
        <f aca="false">'High pensions'!X38</f>
        <v>22287995.855168</v>
      </c>
      <c r="Q38" s="8"/>
      <c r="R38" s="81" t="n">
        <f aca="false">'High SIPA income'!G33</f>
        <v>16881097.0717259</v>
      </c>
      <c r="S38" s="8"/>
      <c r="T38" s="81" t="n">
        <f aca="false">'High SIPA income'!J33</f>
        <v>64546337.7671252</v>
      </c>
      <c r="U38" s="6"/>
      <c r="V38" s="81" t="n">
        <f aca="false">'High SIPA income'!F33</f>
        <v>100940.504915162</v>
      </c>
      <c r="W38" s="8"/>
      <c r="X38" s="81" t="n">
        <f aca="false">'High SIPA income'!M33</f>
        <v>253533.446391796</v>
      </c>
      <c r="Y38" s="6"/>
      <c r="Z38" s="6" t="n">
        <f aca="false">R38+V38-N38-L38-F38</f>
        <v>-4532243.86017098</v>
      </c>
      <c r="AA38" s="6"/>
      <c r="AB38" s="6" t="n">
        <f aca="false">T38-P38-D38</f>
        <v>-52712781.5647337</v>
      </c>
      <c r="AC38" s="50"/>
      <c r="AD38" s="6"/>
      <c r="AE38" s="6"/>
      <c r="AF38" s="6"/>
      <c r="AG38" s="6" t="n">
        <f aca="false">AG37*'Optimist macro hypothesis'!B20/'Optimist macro hypothesis'!B19</f>
        <v>4836393169.61816</v>
      </c>
      <c r="AH38" s="61" t="n">
        <f aca="false">(AG38-AG37)/AG37</f>
        <v>0.0217748525938319</v>
      </c>
      <c r="AI38" s="61"/>
      <c r="AJ38" s="61" t="n">
        <f aca="false">AB38/AG38</f>
        <v>-0.0108991927901708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0.0230033446147109</v>
      </c>
      <c r="AV38" s="5"/>
      <c r="AW38" s="5" t="n">
        <f aca="false">workers_and_wage_high!C26</f>
        <v>10800384</v>
      </c>
      <c r="AX38" s="5"/>
      <c r="AY38" s="61" t="n">
        <f aca="false">(AW38-AW37)/AW37</f>
        <v>0.043831032959726</v>
      </c>
      <c r="AZ38" s="11" t="n">
        <f aca="false">workers_and_wage_high!B26</f>
        <v>6116.3195375564</v>
      </c>
      <c r="BA38" s="61" t="n">
        <f aca="false">(AZ38-AZ37)/AZ37</f>
        <v>0.000649656060317084</v>
      </c>
      <c r="BB38" s="11" t="n">
        <f aca="false">BB37*3/4+BB41*1/4</f>
        <v>49.25</v>
      </c>
      <c r="BC38" s="66" t="n">
        <f aca="false">'Central scenario'!BC38</f>
        <v>11.3722743431335</v>
      </c>
      <c r="BD38" s="11" t="n">
        <f aca="false">BB38+BC38/2</f>
        <v>54.9361371715667</v>
      </c>
      <c r="BE38" s="61" t="n">
        <f aca="false">BD38/BD37-1</f>
        <v>0.0232834781166193</v>
      </c>
      <c r="BF38" s="5"/>
      <c r="BG38" s="5"/>
      <c r="BH38" s="5"/>
      <c r="BI38" s="61" t="n">
        <f aca="false">T45/AG45</f>
        <v>0.0166853669176093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2" t="n">
        <f aca="false">'High pensions'!Q39</f>
        <v>98834276.0764089</v>
      </c>
      <c r="E39" s="9"/>
      <c r="F39" s="82" t="n">
        <f aca="false">'High pensions'!I39</f>
        <v>17964299.6004522</v>
      </c>
      <c r="G39" s="82" t="n">
        <f aca="false">'High pensions'!K39</f>
        <v>365955.160904004</v>
      </c>
      <c r="H39" s="82" t="n">
        <f aca="false">'High pensions'!V39</f>
        <v>2013377.3210653</v>
      </c>
      <c r="I39" s="82" t="n">
        <f aca="false">'High pensions'!M39</f>
        <v>11318.2008527012</v>
      </c>
      <c r="J39" s="82" t="n">
        <f aca="false">'High pensions'!W39</f>
        <v>62269.4016824323</v>
      </c>
      <c r="K39" s="9"/>
      <c r="L39" s="82" t="n">
        <f aca="false">'High pensions'!N39</f>
        <v>3111248.11103349</v>
      </c>
      <c r="M39" s="67"/>
      <c r="N39" s="82" t="n">
        <f aca="false">'High pensions'!L39</f>
        <v>745606.692674711</v>
      </c>
      <c r="O39" s="9"/>
      <c r="P39" s="82" t="n">
        <f aca="false">'High pensions'!X39</f>
        <v>20246389.2719605</v>
      </c>
      <c r="Q39" s="67"/>
      <c r="R39" s="82" t="n">
        <f aca="false">'High SIPA income'!G34</f>
        <v>20186644.5159472</v>
      </c>
      <c r="S39" s="67"/>
      <c r="T39" s="82" t="n">
        <f aca="false">'High SIPA income'!J34</f>
        <v>77185384.9175216</v>
      </c>
      <c r="U39" s="9"/>
      <c r="V39" s="82" t="n">
        <f aca="false">'High SIPA income'!F34</f>
        <v>99914.6976397891</v>
      </c>
      <c r="W39" s="67"/>
      <c r="X39" s="82" t="n">
        <f aca="false">'High SIPA income'!M34</f>
        <v>250956.914264503</v>
      </c>
      <c r="Y39" s="9"/>
      <c r="Z39" s="9" t="n">
        <f aca="false">R39+V39-N39-L39-F39</f>
        <v>-1534595.19057343</v>
      </c>
      <c r="AA39" s="9"/>
      <c r="AB39" s="9" t="n">
        <f aca="false">T39-P39-D39</f>
        <v>-41895280.4308478</v>
      </c>
      <c r="AC39" s="50"/>
      <c r="AD39" s="9"/>
      <c r="AE39" s="9"/>
      <c r="AF39" s="9"/>
      <c r="AG39" s="9" t="n">
        <f aca="false">AG38*'Optimist macro hypothesis'!B21/'Optimist macro hypothesis'!B20</f>
        <v>4917481247.46468</v>
      </c>
      <c r="AH39" s="40" t="n">
        <f aca="false">(AG39-AG38)/AG38</f>
        <v>0.0167662295025795</v>
      </c>
      <c r="AI39" s="40"/>
      <c r="AJ39" s="40" t="n">
        <f aca="false">AB39/AG39</f>
        <v>-0.00851966246997848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11077648</v>
      </c>
      <c r="AX39" s="7"/>
      <c r="AY39" s="40" t="n">
        <f aca="false">(AW39-AW38)/AW38</f>
        <v>0.0256716798217545</v>
      </c>
      <c r="AZ39" s="12" t="n">
        <f aca="false">workers_and_wage_high!B27</f>
        <v>6165.37806445603</v>
      </c>
      <c r="BA39" s="40" t="n">
        <f aca="false">(AZ39-AZ38)/AZ38</f>
        <v>0.00802092281124182</v>
      </c>
      <c r="BB39" s="12" t="n">
        <f aca="false">BB37*2/4+BB41*2/4</f>
        <v>50.5</v>
      </c>
      <c r="BC39" s="39" t="n">
        <f aca="false">'Central scenario'!BC39</f>
        <v>11.3722743431335</v>
      </c>
      <c r="BD39" s="12" t="n">
        <f aca="false">BB39+BC39/2</f>
        <v>56.1861371715667</v>
      </c>
      <c r="BE39" s="40" t="n">
        <f aca="false">BD39/BD38-1</f>
        <v>0.0227536930035002</v>
      </c>
      <c r="BF39" s="7"/>
      <c r="BG39" s="7"/>
      <c r="BH39" s="7"/>
      <c r="BI39" s="40" t="n">
        <f aca="false">T46/AG46</f>
        <v>0.0144838814362696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2" t="n">
        <f aca="false">'High pensions'!Q40</f>
        <v>93051104.3824261</v>
      </c>
      <c r="E40" s="9"/>
      <c r="F40" s="82" t="n">
        <f aca="false">'High pensions'!I40</f>
        <v>16913139.6883662</v>
      </c>
      <c r="G40" s="82" t="n">
        <f aca="false">'High pensions'!K40</f>
        <v>366047.537163604</v>
      </c>
      <c r="H40" s="82" t="n">
        <f aca="false">'High pensions'!V40</f>
        <v>2013885.54799022</v>
      </c>
      <c r="I40" s="82" t="n">
        <f aca="false">'High pensions'!M40</f>
        <v>11321.0578504209</v>
      </c>
      <c r="J40" s="82" t="n">
        <f aca="false">'High pensions'!W40</f>
        <v>62285.1200409354</v>
      </c>
      <c r="K40" s="9"/>
      <c r="L40" s="82" t="n">
        <f aca="false">'High pensions'!N40</f>
        <v>2791806.75728436</v>
      </c>
      <c r="M40" s="67"/>
      <c r="N40" s="82" t="n">
        <f aca="false">'High pensions'!L40</f>
        <v>703253.960014168</v>
      </c>
      <c r="O40" s="9"/>
      <c r="P40" s="82" t="n">
        <f aca="false">'High pensions'!X40</f>
        <v>18355794.329774</v>
      </c>
      <c r="Q40" s="67"/>
      <c r="R40" s="82" t="n">
        <f aca="false">'High SIPA income'!G35</f>
        <v>18007470.5974426</v>
      </c>
      <c r="S40" s="67"/>
      <c r="T40" s="82" t="n">
        <f aca="false">'High SIPA income'!J35</f>
        <v>68853124.567411</v>
      </c>
      <c r="U40" s="9"/>
      <c r="V40" s="82" t="n">
        <f aca="false">'High SIPA income'!F35</f>
        <v>105424.943978925</v>
      </c>
      <c r="W40" s="67"/>
      <c r="X40" s="82" t="n">
        <f aca="false">'High SIPA income'!M35</f>
        <v>264797.064420311</v>
      </c>
      <c r="Y40" s="9"/>
      <c r="Z40" s="9" t="n">
        <f aca="false">R40+V40-N40-L40-F40</f>
        <v>-2295304.86424326</v>
      </c>
      <c r="AA40" s="9"/>
      <c r="AB40" s="9" t="n">
        <f aca="false">T40-P40-D40</f>
        <v>-42553774.1447891</v>
      </c>
      <c r="AC40" s="50"/>
      <c r="AD40" s="9"/>
      <c r="AE40" s="9"/>
      <c r="AF40" s="9"/>
      <c r="AG40" s="9" t="n">
        <f aca="false">AG39*'Optimist macro hypothesis'!B22/'Optimist macro hypothesis'!B21</f>
        <v>5099475941.83284</v>
      </c>
      <c r="AH40" s="40" t="n">
        <f aca="false">(AG40-AG39)/AG39</f>
        <v>0.0370097383618878</v>
      </c>
      <c r="AI40" s="40"/>
      <c r="AJ40" s="40" t="n">
        <f aca="false">AB40/AG40</f>
        <v>-0.00834473475905734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11519537</v>
      </c>
      <c r="AX40" s="7"/>
      <c r="AY40" s="40" t="n">
        <f aca="false">(AW40-AW39)/AW39</f>
        <v>0.0398901463559774</v>
      </c>
      <c r="AZ40" s="12" t="n">
        <f aca="false">workers_and_wage_high!B28</f>
        <v>6189.23978518479</v>
      </c>
      <c r="BA40" s="40" t="n">
        <f aca="false">(AZ40-AZ39)/AZ39</f>
        <v>0.00387027696911643</v>
      </c>
      <c r="BB40" s="12" t="n">
        <f aca="false">BB37*1/4+BB41*3/4</f>
        <v>51.75</v>
      </c>
      <c r="BC40" s="39" t="n">
        <f aca="false">'Central scenario'!BC40</f>
        <v>11.3722743431335</v>
      </c>
      <c r="BD40" s="12" t="n">
        <f aca="false">BB40+BC40/2</f>
        <v>57.4361371715667</v>
      </c>
      <c r="BE40" s="40" t="n">
        <f aca="false">BD40/BD39-1</f>
        <v>0.0222474806584954</v>
      </c>
      <c r="BF40" s="7"/>
      <c r="BG40" s="7"/>
      <c r="BH40" s="7"/>
      <c r="BI40" s="40" t="n">
        <f aca="false">T47/AG47</f>
        <v>0.0167395461920421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2" t="n">
        <f aca="false">'High pensions'!Q41</f>
        <v>108389427.476223</v>
      </c>
      <c r="E41" s="9"/>
      <c r="F41" s="82" t="n">
        <f aca="false">'High pensions'!I41</f>
        <v>19701061.4738455</v>
      </c>
      <c r="G41" s="82" t="n">
        <f aca="false">'High pensions'!K41</f>
        <v>446242.622277541</v>
      </c>
      <c r="H41" s="82" t="n">
        <f aca="false">'High pensions'!V41</f>
        <v>2455095.24491168</v>
      </c>
      <c r="I41" s="82" t="n">
        <f aca="false">'High pensions'!M41</f>
        <v>13801.3182147692</v>
      </c>
      <c r="J41" s="82" t="n">
        <f aca="false">'High pensions'!W41</f>
        <v>75930.7807704641</v>
      </c>
      <c r="K41" s="9"/>
      <c r="L41" s="82" t="n">
        <f aca="false">'High pensions'!N41</f>
        <v>3470462.54301456</v>
      </c>
      <c r="M41" s="67"/>
      <c r="N41" s="82" t="n">
        <f aca="false">'High pensions'!L41</f>
        <v>821285.971301664</v>
      </c>
      <c r="O41" s="9"/>
      <c r="P41" s="82" t="n">
        <f aca="false">'High pensions'!X41</f>
        <v>22526719.7291523</v>
      </c>
      <c r="Q41" s="67"/>
      <c r="R41" s="82" t="n">
        <f aca="false">'High SIPA income'!G36</f>
        <v>21715090.8004016</v>
      </c>
      <c r="S41" s="67"/>
      <c r="T41" s="82" t="n">
        <f aca="false">'High SIPA income'!J36</f>
        <v>83029531.7591709</v>
      </c>
      <c r="U41" s="9"/>
      <c r="V41" s="82" t="n">
        <f aca="false">'High SIPA income'!F36</f>
        <v>102169.596358905</v>
      </c>
      <c r="W41" s="67"/>
      <c r="X41" s="82" t="n">
        <f aca="false">'High SIPA income'!M36</f>
        <v>256620.569741583</v>
      </c>
      <c r="Y41" s="9"/>
      <c r="Z41" s="9" t="n">
        <f aca="false">R41+V41-N41-L41-F41</f>
        <v>-2175549.59140123</v>
      </c>
      <c r="AA41" s="9"/>
      <c r="AB41" s="9" t="n">
        <f aca="false">T41-P41-D41</f>
        <v>-47886615.446204</v>
      </c>
      <c r="AC41" s="50"/>
      <c r="AD41" s="9"/>
      <c r="AE41" s="9"/>
      <c r="AF41" s="9"/>
      <c r="AG41" s="9" t="n">
        <f aca="false">AG40*'Optimist macro hypothesis'!B23/'Optimist macro hypothesis'!B22</f>
        <v>5183426360.29764</v>
      </c>
      <c r="AH41" s="40" t="n">
        <f aca="false">(AG41-AG40)/AG40</f>
        <v>0.0164625580005444</v>
      </c>
      <c r="AI41" s="40" t="n">
        <f aca="false">(AG41-AG37)/AG37</f>
        <v>0.0950918420973333</v>
      </c>
      <c r="AJ41" s="40" t="n">
        <f aca="false">AB41/AG41</f>
        <v>-0.00923840952251018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11624521</v>
      </c>
      <c r="AX41" s="7"/>
      <c r="AY41" s="40" t="n">
        <f aca="false">(AW41-AW40)/AW40</f>
        <v>0.00911356072731048</v>
      </c>
      <c r="AZ41" s="12" t="n">
        <f aca="false">workers_and_wage_high!B29</f>
        <v>6341.56564740466</v>
      </c>
      <c r="BA41" s="40" t="n">
        <f aca="false">(AZ41-AZ40)/AZ40</f>
        <v>0.0246114009970163</v>
      </c>
      <c r="BB41" s="76" t="n">
        <v>53</v>
      </c>
      <c r="BC41" s="39" t="n">
        <f aca="false">'Central scenario'!BC41</f>
        <v>11.3722743431335</v>
      </c>
      <c r="BD41" s="12" t="n">
        <f aca="false">BB41+BC41/2</f>
        <v>58.6861371715667</v>
      </c>
      <c r="BE41" s="40" t="n">
        <f aca="false">BD41/BD40-1</f>
        <v>0.0217633020177896</v>
      </c>
      <c r="BF41" s="7"/>
      <c r="BG41" s="73" t="n">
        <f aca="false">(BB41-BB37)/BB37</f>
        <v>0.104166666666667</v>
      </c>
      <c r="BH41" s="7"/>
      <c r="BI41" s="40" t="n">
        <f aca="false">T48/AG48</f>
        <v>0.014671584938122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1" t="n">
        <f aca="false">'High pensions'!Q42</f>
        <v>102890624.812641</v>
      </c>
      <c r="E42" s="6"/>
      <c r="F42" s="81" t="n">
        <f aca="false">'High pensions'!I42</f>
        <v>18701588.9991751</v>
      </c>
      <c r="G42" s="81" t="n">
        <f aca="false">'High pensions'!K42</f>
        <v>446425.548678778</v>
      </c>
      <c r="H42" s="81" t="n">
        <f aca="false">'High pensions'!V42</f>
        <v>2456101.65199928</v>
      </c>
      <c r="I42" s="81" t="n">
        <f aca="false">'High pensions'!M42</f>
        <v>13806.9757323334</v>
      </c>
      <c r="J42" s="81" t="n">
        <f aca="false">'High pensions'!W42</f>
        <v>75961.9067628648</v>
      </c>
      <c r="K42" s="6"/>
      <c r="L42" s="81" t="n">
        <f aca="false">'High pensions'!N42</f>
        <v>3812987.93614775</v>
      </c>
      <c r="M42" s="8"/>
      <c r="N42" s="81" t="n">
        <f aca="false">'High pensions'!L42</f>
        <v>781256.078823876</v>
      </c>
      <c r="O42" s="6"/>
      <c r="P42" s="81" t="n">
        <f aca="false">'High pensions'!X42</f>
        <v>24083852.9647325</v>
      </c>
      <c r="Q42" s="8"/>
      <c r="R42" s="81" t="n">
        <f aca="false">'High SIPA income'!G37</f>
        <v>19158752.2407101</v>
      </c>
      <c r="S42" s="8"/>
      <c r="T42" s="81" t="n">
        <f aca="false">'High SIPA income'!J37</f>
        <v>73255149.7139816</v>
      </c>
      <c r="U42" s="6"/>
      <c r="V42" s="81" t="n">
        <f aca="false">'High SIPA income'!F37</f>
        <v>110511.425559472</v>
      </c>
      <c r="W42" s="8"/>
      <c r="X42" s="81" t="n">
        <f aca="false">'High SIPA income'!M37</f>
        <v>277572.839677313</v>
      </c>
      <c r="Y42" s="6"/>
      <c r="Z42" s="6" t="n">
        <f aca="false">R42+V42-N42-L42-F42</f>
        <v>-4026569.34787717</v>
      </c>
      <c r="AA42" s="6"/>
      <c r="AB42" s="6" t="n">
        <f aca="false">T42-P42-D42</f>
        <v>-53719328.0633918</v>
      </c>
      <c r="AC42" s="50"/>
      <c r="AD42" s="6"/>
      <c r="AE42" s="6"/>
      <c r="AF42" s="6"/>
      <c r="AG42" s="6" t="n">
        <f aca="false">AG41*'Optimist macro hypothesis'!B24/'Optimist macro hypothesis'!B23</f>
        <v>5247486589.03573</v>
      </c>
      <c r="AH42" s="61" t="n">
        <f aca="false">(AG42-AG41)/AG41</f>
        <v>0.0123586647682988</v>
      </c>
      <c r="AI42" s="61"/>
      <c r="AJ42" s="61" t="n">
        <f aca="false">AB42/AG42</f>
        <v>-0.0102371539501663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0.0112636482033383</v>
      </c>
      <c r="AV42" s="5"/>
      <c r="AW42" s="5" t="n">
        <f aca="false">workers_and_wage_high!C30</f>
        <v>11604012</v>
      </c>
      <c r="AX42" s="5"/>
      <c r="AY42" s="61" t="n">
        <f aca="false">(AW42-AW41)/AW41</f>
        <v>-0.00176428775000708</v>
      </c>
      <c r="AZ42" s="11" t="n">
        <f aca="false">workers_and_wage_high!B30</f>
        <v>6479.85647298256</v>
      </c>
      <c r="BA42" s="61" t="n">
        <f aca="false">(AZ42-AZ41)/AZ41</f>
        <v>0.0218070478596239</v>
      </c>
      <c r="BB42" s="11" t="n">
        <f aca="false">BB41*3/4+BB45*1/4</f>
        <v>53</v>
      </c>
      <c r="BC42" s="66" t="n">
        <f aca="false">'Central scenario'!BC42</f>
        <v>11.3722743431335</v>
      </c>
      <c r="BD42" s="11" t="n">
        <f aca="false">BB42+BC42/2</f>
        <v>58.6861371715667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0.0169703945332045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2" t="n">
        <f aca="false">'High pensions'!Q43</f>
        <v>117970684.904894</v>
      </c>
      <c r="E43" s="9"/>
      <c r="F43" s="82" t="n">
        <f aca="false">'High pensions'!I43</f>
        <v>21442568.4270066</v>
      </c>
      <c r="G43" s="82" t="n">
        <f aca="false">'High pensions'!K43</f>
        <v>536668.135528005</v>
      </c>
      <c r="H43" s="82" t="n">
        <f aca="false">'High pensions'!V43</f>
        <v>2952589.73897603</v>
      </c>
      <c r="I43" s="82" t="n">
        <f aca="false">'High pensions'!M43</f>
        <v>16597.9835730311</v>
      </c>
      <c r="J43" s="82" t="n">
        <f aca="false">'High pensions'!W43</f>
        <v>91317.2084219395</v>
      </c>
      <c r="K43" s="9"/>
      <c r="L43" s="82" t="n">
        <f aca="false">'High pensions'!N43</f>
        <v>3780140.5350592</v>
      </c>
      <c r="M43" s="67"/>
      <c r="N43" s="82" t="n">
        <f aca="false">'High pensions'!L43</f>
        <v>897429.775705874</v>
      </c>
      <c r="O43" s="9"/>
      <c r="P43" s="82" t="n">
        <f aca="false">'High pensions'!X43</f>
        <v>24552561.0477968</v>
      </c>
      <c r="Q43" s="67"/>
      <c r="R43" s="82" t="n">
        <f aca="false">'High SIPA income'!G38</f>
        <v>22987695.7949411</v>
      </c>
      <c r="S43" s="67"/>
      <c r="T43" s="82" t="n">
        <f aca="false">'High SIPA income'!J38</f>
        <v>87895447.2546309</v>
      </c>
      <c r="U43" s="9"/>
      <c r="V43" s="82" t="n">
        <f aca="false">'High SIPA income'!F38</f>
        <v>106792.330440234</v>
      </c>
      <c r="W43" s="67"/>
      <c r="X43" s="82" t="n">
        <f aca="false">'High SIPA income'!M38</f>
        <v>268231.544982662</v>
      </c>
      <c r="Y43" s="9"/>
      <c r="Z43" s="9" t="n">
        <f aca="false">R43+V43-N43-L43-F43</f>
        <v>-3025650.61239037</v>
      </c>
      <c r="AA43" s="9"/>
      <c r="AB43" s="9" t="n">
        <f aca="false">T43-P43-D43</f>
        <v>-54627798.6980598</v>
      </c>
      <c r="AC43" s="50"/>
      <c r="AD43" s="9"/>
      <c r="AE43" s="9"/>
      <c r="AF43" s="9"/>
      <c r="AG43" s="9" t="n">
        <f aca="false">AG42*'Optimist macro hypothesis'!B25/'Optimist macro hypothesis'!B24</f>
        <v>5310879747.26185</v>
      </c>
      <c r="AH43" s="40" t="n">
        <f aca="false">(AG43-AG42)/AG42</f>
        <v>0.012080670841271</v>
      </c>
      <c r="AI43" s="40"/>
      <c r="AJ43" s="40" t="n">
        <f aca="false">AB43/AG43</f>
        <v>-0.0102860168743652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11718787</v>
      </c>
      <c r="AX43" s="7"/>
      <c r="AY43" s="40" t="n">
        <f aca="false">(AW43-AW42)/AW42</f>
        <v>0.00989097563842574</v>
      </c>
      <c r="AZ43" s="12" t="n">
        <f aca="false">workers_and_wage_high!B31</f>
        <v>6590.98612860084</v>
      </c>
      <c r="BA43" s="40" t="n">
        <f aca="false">(AZ43-AZ42)/AZ42</f>
        <v>0.0171500180724109</v>
      </c>
      <c r="BB43" s="12" t="n">
        <f aca="false">BB41*2/4+BB45*2/4</f>
        <v>53</v>
      </c>
      <c r="BC43" s="39" t="n">
        <f aca="false">'Central scenario'!BC43</f>
        <v>11.3722743431335</v>
      </c>
      <c r="BD43" s="12" t="n">
        <f aca="false">BB43+BC43/2</f>
        <v>58.6861371715667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0.0147191904495607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2" t="n">
        <f aca="false">'High pensions'!Q44</f>
        <v>112667807.785714</v>
      </c>
      <c r="E44" s="9"/>
      <c r="F44" s="82" t="n">
        <f aca="false">'High pensions'!I44</f>
        <v>20478707.7392459</v>
      </c>
      <c r="G44" s="82" t="n">
        <f aca="false">'High pensions'!K44</f>
        <v>531312.333994426</v>
      </c>
      <c r="H44" s="82" t="n">
        <f aca="false">'High pensions'!V44</f>
        <v>2923123.69915521</v>
      </c>
      <c r="I44" s="82" t="n">
        <f aca="false">'High pensions'!M44</f>
        <v>16432.3402266316</v>
      </c>
      <c r="J44" s="82" t="n">
        <f aca="false">'High pensions'!W44</f>
        <v>90405.8876027376</v>
      </c>
      <c r="K44" s="9"/>
      <c r="L44" s="82" t="n">
        <f aca="false">'High pensions'!N44</f>
        <v>3498845.68068364</v>
      </c>
      <c r="M44" s="67"/>
      <c r="N44" s="82" t="n">
        <f aca="false">'High pensions'!L44</f>
        <v>859940.454723787</v>
      </c>
      <c r="O44" s="9"/>
      <c r="P44" s="82" t="n">
        <f aca="false">'High pensions'!X44</f>
        <v>22886665.528317</v>
      </c>
      <c r="Q44" s="67"/>
      <c r="R44" s="82" t="n">
        <f aca="false">'High SIPA income'!G39</f>
        <v>20235819.9368025</v>
      </c>
      <c r="S44" s="67"/>
      <c r="T44" s="82" t="n">
        <f aca="false">'High SIPA income'!J39</f>
        <v>77373411.4012793</v>
      </c>
      <c r="U44" s="9"/>
      <c r="V44" s="82" t="n">
        <f aca="false">'High SIPA income'!F39</f>
        <v>109648.553349172</v>
      </c>
      <c r="W44" s="67"/>
      <c r="X44" s="82" t="n">
        <f aca="false">'High SIPA income'!M39</f>
        <v>275405.553458002</v>
      </c>
      <c r="Y44" s="9"/>
      <c r="Z44" s="9" t="n">
        <f aca="false">R44+V44-N44-L44-F44</f>
        <v>-4492025.38450166</v>
      </c>
      <c r="AA44" s="9"/>
      <c r="AB44" s="9" t="n">
        <f aca="false">T44-P44-D44</f>
        <v>-58181061.9127514</v>
      </c>
      <c r="AC44" s="50"/>
      <c r="AD44" s="9"/>
      <c r="AE44" s="9"/>
      <c r="AF44" s="9"/>
      <c r="AG44" s="9" t="n">
        <f aca="false">AG43*'Optimist macro hypothesis'!B26/'Optimist macro hypothesis'!B25</f>
        <v>5379947118.63364</v>
      </c>
      <c r="AH44" s="40" t="n">
        <f aca="false">(AG44-AG43)/AG43</f>
        <v>0.0130048833072146</v>
      </c>
      <c r="AI44" s="40"/>
      <c r="AJ44" s="40" t="n">
        <f aca="false">AB44/AG44</f>
        <v>-0.0108144300733439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11760119</v>
      </c>
      <c r="AX44" s="7"/>
      <c r="AY44" s="40" t="n">
        <f aca="false">(AW44-AW43)/AW43</f>
        <v>0.00352698619746225</v>
      </c>
      <c r="AZ44" s="12" t="n">
        <f aca="false">workers_and_wage_high!B32</f>
        <v>6669.68761936271</v>
      </c>
      <c r="BA44" s="40" t="n">
        <f aca="false">(AZ44-AZ43)/AZ43</f>
        <v>0.0119407762702389</v>
      </c>
      <c r="BB44" s="12" t="n">
        <f aca="false">BB41*1/4+BB45*3/4</f>
        <v>53</v>
      </c>
      <c r="BC44" s="39" t="n">
        <f aca="false">'Central scenario'!BC44</f>
        <v>11.3722743431335</v>
      </c>
      <c r="BD44" s="12" t="n">
        <f aca="false">BB44+BC44/2</f>
        <v>58.6861371715667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0.0170783982927136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2" t="n">
        <f aca="false">'High pensions'!Q45</f>
        <v>125185521.12411</v>
      </c>
      <c r="E45" s="9"/>
      <c r="F45" s="82" t="n">
        <f aca="false">'High pensions'!I45</f>
        <v>22753950.313489</v>
      </c>
      <c r="G45" s="82" t="n">
        <f aca="false">'High pensions'!K45</f>
        <v>599822.308996217</v>
      </c>
      <c r="H45" s="82" t="n">
        <f aca="false">'High pensions'!V45</f>
        <v>3300045.36790451</v>
      </c>
      <c r="I45" s="82" t="n">
        <f aca="false">'High pensions'!M45</f>
        <v>18551.2054328726</v>
      </c>
      <c r="J45" s="82" t="n">
        <f aca="false">'High pensions'!W45</f>
        <v>102063.25880117</v>
      </c>
      <c r="K45" s="9"/>
      <c r="L45" s="82" t="n">
        <f aca="false">'High pensions'!N45</f>
        <v>4057952.79577839</v>
      </c>
      <c r="M45" s="67"/>
      <c r="N45" s="82" t="n">
        <f aca="false">'High pensions'!L45</f>
        <v>958525.185435742</v>
      </c>
      <c r="O45" s="9"/>
      <c r="P45" s="82" t="n">
        <f aca="false">'High pensions'!X45</f>
        <v>26330259.1076062</v>
      </c>
      <c r="Q45" s="67"/>
      <c r="R45" s="82" t="n">
        <f aca="false">'High SIPA income'!G40</f>
        <v>23655681.2338428</v>
      </c>
      <c r="S45" s="67" t="n">
        <f aca="false">SUM(T42:T45)/AVERAGE(AG42:AG45)</f>
        <v>0.061607830724841</v>
      </c>
      <c r="T45" s="82" t="n">
        <f aca="false">'High SIPA income'!J40</f>
        <v>90449547.4757052</v>
      </c>
      <c r="U45" s="9"/>
      <c r="V45" s="82" t="n">
        <f aca="false">'High SIPA income'!F40</f>
        <v>108651.452321706</v>
      </c>
      <c r="W45" s="67"/>
      <c r="X45" s="82" t="n">
        <f aca="false">'High SIPA income'!M40</f>
        <v>272901.12314921</v>
      </c>
      <c r="Y45" s="9"/>
      <c r="Z45" s="9" t="n">
        <f aca="false">R45+V45-N45-L45-F45</f>
        <v>-4006095.60853859</v>
      </c>
      <c r="AA45" s="9"/>
      <c r="AB45" s="9" t="n">
        <f aca="false">T45-P45-D45</f>
        <v>-61066232.7560114</v>
      </c>
      <c r="AC45" s="50"/>
      <c r="AD45" s="9"/>
      <c r="AE45" s="9"/>
      <c r="AF45" s="9"/>
      <c r="AG45" s="9" t="n">
        <f aca="false">AG44*'Optimist macro hypothesis'!B27/'Optimist macro hypothesis'!B26</f>
        <v>5420890527.75021</v>
      </c>
      <c r="AH45" s="40" t="n">
        <f aca="false">(AG45-AG44)/AG44</f>
        <v>0.00761037389656854</v>
      </c>
      <c r="AI45" s="40" t="n">
        <f aca="false">(AG45-AG41)/AG41</f>
        <v>0.0458122004532403</v>
      </c>
      <c r="AJ45" s="40" t="n">
        <f aca="false">AB45/AG45</f>
        <v>-0.0112649817301061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11785242</v>
      </c>
      <c r="AX45" s="7"/>
      <c r="AY45" s="40" t="n">
        <f aca="false">(AW45-AW44)/AW44</f>
        <v>0.00213628790661047</v>
      </c>
      <c r="AZ45" s="12" t="n">
        <f aca="false">workers_and_wage_high!B33</f>
        <v>6735.05072089036</v>
      </c>
      <c r="BA45" s="40" t="n">
        <f aca="false">(AZ45-AZ44)/AZ44</f>
        <v>0.00980002441761959</v>
      </c>
      <c r="BB45" s="12" t="n">
        <v>53</v>
      </c>
      <c r="BC45" s="39" t="n">
        <f aca="false">'Central scenario'!BC45</f>
        <v>11.3722743431335</v>
      </c>
      <c r="BD45" s="12" t="n">
        <f aca="false">BB45+BC45/2</f>
        <v>58.6861371715667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0.0147313330875056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1" t="n">
        <f aca="false">'High pensions'!Q46</f>
        <v>119924910.630625</v>
      </c>
      <c r="E46" s="6"/>
      <c r="F46" s="81" t="n">
        <f aca="false">'High pensions'!I46</f>
        <v>21797772.0852678</v>
      </c>
      <c r="G46" s="81" t="n">
        <f aca="false">'High pensions'!K46</f>
        <v>593610.564923312</v>
      </c>
      <c r="H46" s="81" t="n">
        <f aca="false">'High pensions'!V46</f>
        <v>3265870.18477619</v>
      </c>
      <c r="I46" s="81" t="n">
        <f aca="false">'High pensions'!M46</f>
        <v>18359.0896368035</v>
      </c>
      <c r="J46" s="81" t="n">
        <f aca="false">'High pensions'!W46</f>
        <v>101006.294374521</v>
      </c>
      <c r="K46" s="6"/>
      <c r="L46" s="81" t="n">
        <f aca="false">'High pensions'!N46</f>
        <v>4554167.20893995</v>
      </c>
      <c r="M46" s="8"/>
      <c r="N46" s="81" t="n">
        <f aca="false">'High pensions'!L46</f>
        <v>919947.839857642</v>
      </c>
      <c r="O46" s="6"/>
      <c r="P46" s="81" t="n">
        <f aca="false">'High pensions'!X46</f>
        <v>28692876.8831919</v>
      </c>
      <c r="Q46" s="8"/>
      <c r="R46" s="81" t="n">
        <f aca="false">'High SIPA income'!G41</f>
        <v>20772159.5520746</v>
      </c>
      <c r="S46" s="8"/>
      <c r="T46" s="81" t="n">
        <f aca="false">'High SIPA income'!J41</f>
        <v>79424152.4057383</v>
      </c>
      <c r="U46" s="6"/>
      <c r="V46" s="81" t="n">
        <f aca="false">'High SIPA income'!F41</f>
        <v>111421.279988281</v>
      </c>
      <c r="W46" s="8"/>
      <c r="X46" s="81" t="n">
        <f aca="false">'High SIPA income'!M41</f>
        <v>279858.131684171</v>
      </c>
      <c r="Y46" s="6"/>
      <c r="Z46" s="6" t="n">
        <f aca="false">R46+V46-N46-L46-F46</f>
        <v>-6388306.30200253</v>
      </c>
      <c r="AA46" s="6"/>
      <c r="AB46" s="6" t="n">
        <f aca="false">T46-P46-D46</f>
        <v>-69193635.1080783</v>
      </c>
      <c r="AC46" s="50"/>
      <c r="AD46" s="6"/>
      <c r="AE46" s="6"/>
      <c r="AF46" s="6"/>
      <c r="AG46" s="6" t="n">
        <f aca="false">AG45*'Optimist macro hypothesis'!B28/'Optimist macro hypothesis'!B27</f>
        <v>5483623485.5423</v>
      </c>
      <c r="AH46" s="61" t="n">
        <f aca="false">(AG46-AG45)/AG45</f>
        <v>0.0115724450569434</v>
      </c>
      <c r="AI46" s="61"/>
      <c r="AJ46" s="61" t="n">
        <f aca="false">AB46/AG46</f>
        <v>-0.0126182323222061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0.0110923000610087</v>
      </c>
      <c r="AV46" s="5"/>
      <c r="AW46" s="5" t="n">
        <f aca="false">workers_and_wage_high!C34</f>
        <v>11869559</v>
      </c>
      <c r="AX46" s="5"/>
      <c r="AY46" s="61" t="n">
        <f aca="false">(AW46-AW45)/AW45</f>
        <v>0.00715445639554962</v>
      </c>
      <c r="AZ46" s="11" t="n">
        <f aca="false">workers_and_wage_high!B34</f>
        <v>6746.16943897313</v>
      </c>
      <c r="BA46" s="61" t="n">
        <f aca="false">(AZ46-AZ45)/AZ45</f>
        <v>0.00165087369695417</v>
      </c>
      <c r="BB46" s="11" t="n">
        <f aca="false">BB45*3/4+BB49*1/4</f>
        <v>53</v>
      </c>
      <c r="BC46" s="66" t="n">
        <f aca="false">'Central scenario'!BC46</f>
        <v>11.3722743431335</v>
      </c>
      <c r="BD46" s="11" t="n">
        <f aca="false">BB46+BC46/2</f>
        <v>58.6861371715667</v>
      </c>
      <c r="BE46" s="61" t="n">
        <f aca="false">BD46/BD45-1</f>
        <v>0</v>
      </c>
      <c r="BF46" s="5"/>
      <c r="BG46" s="5"/>
      <c r="BH46" s="5"/>
      <c r="BI46" s="61" t="n">
        <f aca="false">T53/AG53</f>
        <v>0.0169725223086595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2" t="n">
        <f aca="false">'High pensions'!Q47</f>
        <v>129587264.66143</v>
      </c>
      <c r="E47" s="9"/>
      <c r="F47" s="82" t="n">
        <f aca="false">'High pensions'!I47</f>
        <v>23554019.3058256</v>
      </c>
      <c r="G47" s="82" t="n">
        <f aca="false">'High pensions'!K47</f>
        <v>663385.677925985</v>
      </c>
      <c r="H47" s="82" t="n">
        <f aca="false">'High pensions'!V47</f>
        <v>3649752.26953028</v>
      </c>
      <c r="I47" s="82" t="n">
        <f aca="false">'High pensions'!M47</f>
        <v>20517.0828224532</v>
      </c>
      <c r="J47" s="82" t="n">
        <f aca="false">'High pensions'!W47</f>
        <v>112878.93617104</v>
      </c>
      <c r="K47" s="9"/>
      <c r="L47" s="82" t="n">
        <f aca="false">'High pensions'!N47</f>
        <v>4143253.96673224</v>
      </c>
      <c r="M47" s="67"/>
      <c r="N47" s="82" t="n">
        <f aca="false">'High pensions'!L47</f>
        <v>994600.971686523</v>
      </c>
      <c r="O47" s="9"/>
      <c r="P47" s="82" t="n">
        <f aca="false">'High pensions'!X47</f>
        <v>26971365.6210644</v>
      </c>
      <c r="Q47" s="67"/>
      <c r="R47" s="82" t="n">
        <f aca="false">'High SIPA income'!G42</f>
        <v>24413413.5582839</v>
      </c>
      <c r="S47" s="67"/>
      <c r="T47" s="82" t="n">
        <f aca="false">'High SIPA income'!J42</f>
        <v>93346802.6921542</v>
      </c>
      <c r="U47" s="9"/>
      <c r="V47" s="82" t="n">
        <f aca="false">'High SIPA income'!F42</f>
        <v>111118.880029357</v>
      </c>
      <c r="W47" s="67"/>
      <c r="X47" s="82" t="n">
        <f aca="false">'High SIPA income'!M42</f>
        <v>279098.590171682</v>
      </c>
      <c r="Y47" s="9"/>
      <c r="Z47" s="9" t="n">
        <f aca="false">R47+V47-N47-L47-F47</f>
        <v>-4167341.80593111</v>
      </c>
      <c r="AA47" s="9"/>
      <c r="AB47" s="9" t="n">
        <f aca="false">T47-P47-D47</f>
        <v>-63211827.5903405</v>
      </c>
      <c r="AC47" s="50"/>
      <c r="AD47" s="9"/>
      <c r="AE47" s="9"/>
      <c r="AF47" s="9"/>
      <c r="AG47" s="9" t="n">
        <f aca="false">AG46*'Optimist macro hypothesis'!B29/'Optimist macro hypothesis'!B28</f>
        <v>5576423734.62495</v>
      </c>
      <c r="AH47" s="40" t="n">
        <f aca="false">(AG47-AG46)/AG46</f>
        <v>0.0169231620893213</v>
      </c>
      <c r="AI47" s="40"/>
      <c r="AJ47" s="40" t="n">
        <f aca="false">AB47/AG47</f>
        <v>-0.0113355495562232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11954475</v>
      </c>
      <c r="AX47" s="7"/>
      <c r="AY47" s="40" t="n">
        <f aca="false">(AW47-AW46)/AW46</f>
        <v>0.00715409898548042</v>
      </c>
      <c r="AZ47" s="12" t="n">
        <f aca="false">workers_and_wage_high!B35</f>
        <v>6783.73739572055</v>
      </c>
      <c r="BA47" s="40" t="n">
        <f aca="false">(AZ47-AZ46)/AZ46</f>
        <v>0.00556878345367179</v>
      </c>
      <c r="BB47" s="12" t="n">
        <f aca="false">BB45*2/4+BB49*2/4</f>
        <v>53</v>
      </c>
      <c r="BC47" s="39" t="n">
        <f aca="false">'Central scenario'!BC47</f>
        <v>11.3722743431335</v>
      </c>
      <c r="BD47" s="12" t="n">
        <f aca="false">BB47+BC47/2</f>
        <v>58.6861371715667</v>
      </c>
      <c r="BE47" s="40" t="n">
        <f aca="false">BD47/BD46-1</f>
        <v>0</v>
      </c>
      <c r="BF47" s="7"/>
      <c r="BG47" s="7"/>
      <c r="BH47" s="7"/>
      <c r="BI47" s="40" t="n">
        <f aca="false">T54/AG54</f>
        <v>0.0148097029241501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2" t="n">
        <f aca="false">'High pensions'!Q48</f>
        <v>124335105.673131</v>
      </c>
      <c r="E48" s="9"/>
      <c r="F48" s="82" t="n">
        <f aca="false">'High pensions'!I48</f>
        <v>22599377.2387144</v>
      </c>
      <c r="G48" s="82" t="n">
        <f aca="false">'High pensions'!K48</f>
        <v>637834.778499383</v>
      </c>
      <c r="H48" s="82" t="n">
        <f aca="false">'High pensions'!V48</f>
        <v>3509178.75961923</v>
      </c>
      <c r="I48" s="82" t="n">
        <f aca="false">'High pensions'!M48</f>
        <v>19726.8488195685</v>
      </c>
      <c r="J48" s="82" t="n">
        <f aca="false">'High pensions'!W48</f>
        <v>108531.301843894</v>
      </c>
      <c r="K48" s="9"/>
      <c r="L48" s="82" t="n">
        <f aca="false">'High pensions'!N48</f>
        <v>3851655.82114635</v>
      </c>
      <c r="M48" s="67"/>
      <c r="N48" s="82" t="n">
        <f aca="false">'High pensions'!L48</f>
        <v>955616.383911822</v>
      </c>
      <c r="O48" s="9"/>
      <c r="P48" s="82" t="n">
        <f aca="false">'High pensions'!X48</f>
        <v>25243779.7577965</v>
      </c>
      <c r="Q48" s="67"/>
      <c r="R48" s="82" t="n">
        <f aca="false">'High SIPA income'!G43</f>
        <v>21469277.9859717</v>
      </c>
      <c r="S48" s="67"/>
      <c r="T48" s="82" t="n">
        <f aca="false">'High SIPA income'!J43</f>
        <v>82089645.1581836</v>
      </c>
      <c r="U48" s="9"/>
      <c r="V48" s="82" t="n">
        <f aca="false">'High SIPA income'!F43</f>
        <v>114809.168207338</v>
      </c>
      <c r="W48" s="67"/>
      <c r="X48" s="82" t="n">
        <f aca="false">'High SIPA income'!M43</f>
        <v>288367.530135165</v>
      </c>
      <c r="Y48" s="9"/>
      <c r="Z48" s="9" t="n">
        <f aca="false">R48+V48-N48-L48-F48</f>
        <v>-5822562.28959354</v>
      </c>
      <c r="AA48" s="9"/>
      <c r="AB48" s="9" t="n">
        <f aca="false">T48-P48-D48</f>
        <v>-67489240.2727439</v>
      </c>
      <c r="AC48" s="50"/>
      <c r="AD48" s="9"/>
      <c r="AE48" s="9"/>
      <c r="AF48" s="9"/>
      <c r="AG48" s="9" t="n">
        <f aca="false">AG47*'Optimist macro hypothesis'!B30/'Optimist macro hypothesis'!B29</f>
        <v>5595145003.37899</v>
      </c>
      <c r="AH48" s="40" t="n">
        <f aca="false">(AG48-AG47)/AG47</f>
        <v>0.00335721775190793</v>
      </c>
      <c r="AI48" s="40"/>
      <c r="AJ48" s="40" t="n">
        <f aca="false">AB48/AG48</f>
        <v>-0.0120621074578025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11986199</v>
      </c>
      <c r="AX48" s="7"/>
      <c r="AY48" s="40" t="n">
        <f aca="false">(AW48-AW47)/AW47</f>
        <v>0.00265373427105749</v>
      </c>
      <c r="AZ48" s="12" t="n">
        <f aca="false">workers_and_wage_high!B36</f>
        <v>6823.31369354378</v>
      </c>
      <c r="BA48" s="40" t="n">
        <f aca="false">(AZ48-AZ47)/AZ47</f>
        <v>0.00583399614616508</v>
      </c>
      <c r="BB48" s="12" t="n">
        <f aca="false">BB45*1/4+BB49*3/4</f>
        <v>53</v>
      </c>
      <c r="BC48" s="39" t="n">
        <f aca="false">'Central scenario'!BC48</f>
        <v>11.3722743431335</v>
      </c>
      <c r="BD48" s="12" t="n">
        <f aca="false">BB48+BC48/2</f>
        <v>58.6861371715667</v>
      </c>
      <c r="BE48" s="40" t="n">
        <f aca="false">BD48/BD47-1</f>
        <v>0</v>
      </c>
      <c r="BF48" s="7"/>
      <c r="BG48" s="7"/>
      <c r="BH48" s="7"/>
      <c r="BI48" s="40" t="n">
        <f aca="false">T55/AG55</f>
        <v>0.0171311887493512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2" t="n">
        <f aca="false">'High pensions'!Q49</f>
        <v>133155173.332832</v>
      </c>
      <c r="E49" s="9"/>
      <c r="F49" s="82" t="n">
        <f aca="false">'High pensions'!I49</f>
        <v>24202528.9409906</v>
      </c>
      <c r="G49" s="82" t="n">
        <f aca="false">'High pensions'!K49</f>
        <v>696741.506974785</v>
      </c>
      <c r="H49" s="82" t="n">
        <f aca="false">'High pensions'!V49</f>
        <v>3833266.19939614</v>
      </c>
      <c r="I49" s="82" t="n">
        <f aca="false">'High pensions'!M49</f>
        <v>21548.7064012821</v>
      </c>
      <c r="J49" s="82" t="n">
        <f aca="false">'High pensions'!W49</f>
        <v>118554.624723592</v>
      </c>
      <c r="K49" s="9"/>
      <c r="L49" s="82" t="n">
        <f aca="false">'High pensions'!N49</f>
        <v>4270964.68153336</v>
      </c>
      <c r="M49" s="67"/>
      <c r="N49" s="82" t="n">
        <f aca="false">'High pensions'!L49</f>
        <v>1025447.74023717</v>
      </c>
      <c r="O49" s="9"/>
      <c r="P49" s="82" t="n">
        <f aca="false">'High pensions'!X49</f>
        <v>27803766.9465762</v>
      </c>
      <c r="Q49" s="67"/>
      <c r="R49" s="82" t="n">
        <f aca="false">'High SIPA income'!G44</f>
        <v>25144001.9616897</v>
      </c>
      <c r="S49" s="67"/>
      <c r="T49" s="82" t="n">
        <f aca="false">'High SIPA income'!J44</f>
        <v>96140270.7739154</v>
      </c>
      <c r="U49" s="9"/>
      <c r="V49" s="82" t="n">
        <f aca="false">'High SIPA income'!F44</f>
        <v>108456.881498322</v>
      </c>
      <c r="W49" s="67"/>
      <c r="X49" s="82" t="n">
        <f aca="false">'High SIPA income'!M44</f>
        <v>272412.417337193</v>
      </c>
      <c r="Y49" s="9"/>
      <c r="Z49" s="9" t="n">
        <f aca="false">R49+V49-N49-L49-F49</f>
        <v>-4246482.5195731</v>
      </c>
      <c r="AA49" s="9"/>
      <c r="AB49" s="9" t="n">
        <f aca="false">T49-P49-D49</f>
        <v>-64818669.5054928</v>
      </c>
      <c r="AC49" s="50"/>
      <c r="AD49" s="9"/>
      <c r="AE49" s="9"/>
      <c r="AF49" s="9"/>
      <c r="AG49" s="9" t="n">
        <f aca="false">AG48*'Optimist macro hypothesis'!B31/'Optimist macro hypothesis'!B30</f>
        <v>5665175938.35581</v>
      </c>
      <c r="AH49" s="40" t="n">
        <f aca="false">(AG49-AG48)/AG48</f>
        <v>0.0125163753458623</v>
      </c>
      <c r="AI49" s="40" t="n">
        <f aca="false">(AG49-AG45)/AG45</f>
        <v>0.0450637048202817</v>
      </c>
      <c r="AJ49" s="40" t="n">
        <f aca="false">AB49/AG49</f>
        <v>-0.0114415986742161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12055270</v>
      </c>
      <c r="AX49" s="7"/>
      <c r="AY49" s="40" t="n">
        <f aca="false">(AW49-AW48)/AW48</f>
        <v>0.00576254407256212</v>
      </c>
      <c r="AZ49" s="12" t="n">
        <f aca="false">workers_and_wage_high!B37</f>
        <v>6849.67179298476</v>
      </c>
      <c r="BA49" s="40" t="n">
        <f aca="false">(AZ49-AZ48)/AZ48</f>
        <v>0.00386294704080811</v>
      </c>
      <c r="BB49" s="12" t="n">
        <v>53</v>
      </c>
      <c r="BC49" s="39" t="n">
        <f aca="false">'Central scenario'!BC49</f>
        <v>11.3722743431335</v>
      </c>
      <c r="BD49" s="12" t="n">
        <f aca="false">BB49+BC49/2</f>
        <v>58.6861371715667</v>
      </c>
      <c r="BE49" s="40" t="n">
        <f aca="false">BD49/BD48-1</f>
        <v>0</v>
      </c>
      <c r="BF49" s="7"/>
      <c r="BG49" s="73" t="n">
        <f aca="false">(BB49-BB45)/BB45</f>
        <v>0</v>
      </c>
      <c r="BH49" s="7"/>
      <c r="BI49" s="40" t="n">
        <f aca="false">T56/AG56</f>
        <v>0.0149338997638652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1" t="n">
        <f aca="false">'High pensions'!Q50</f>
        <v>128358535.898045</v>
      </c>
      <c r="E50" s="6"/>
      <c r="F50" s="81" t="n">
        <f aca="false">'High pensions'!I50</f>
        <v>23330683.3083415</v>
      </c>
      <c r="G50" s="81" t="n">
        <f aca="false">'High pensions'!K50</f>
        <v>703339.223754336</v>
      </c>
      <c r="H50" s="81" t="n">
        <f aca="false">'High pensions'!V50</f>
        <v>3869564.89047607</v>
      </c>
      <c r="I50" s="81" t="n">
        <f aca="false">'High pensions'!M50</f>
        <v>21752.7594975569</v>
      </c>
      <c r="J50" s="81" t="n">
        <f aca="false">'High pensions'!W50</f>
        <v>119677.2646539</v>
      </c>
      <c r="K50" s="6"/>
      <c r="L50" s="81" t="n">
        <f aca="false">'High pensions'!N50</f>
        <v>4840706.28896378</v>
      </c>
      <c r="M50" s="8"/>
      <c r="N50" s="81" t="n">
        <f aca="false">'High pensions'!L50</f>
        <v>990226.978415802</v>
      </c>
      <c r="O50" s="6"/>
      <c r="P50" s="81" t="n">
        <f aca="false">'High pensions'!X50</f>
        <v>30566384.6162339</v>
      </c>
      <c r="Q50" s="8"/>
      <c r="R50" s="81" t="n">
        <f aca="false">'High SIPA income'!G45</f>
        <v>22059562.9468398</v>
      </c>
      <c r="S50" s="8"/>
      <c r="T50" s="81" t="n">
        <f aca="false">'High SIPA income'!J45</f>
        <v>84346650.8670637</v>
      </c>
      <c r="U50" s="6"/>
      <c r="V50" s="81" t="n">
        <f aca="false">'High SIPA income'!F45</f>
        <v>108549.015470215</v>
      </c>
      <c r="W50" s="8"/>
      <c r="X50" s="81" t="n">
        <f aca="false">'High SIPA income'!M45</f>
        <v>272643.831311627</v>
      </c>
      <c r="Y50" s="6"/>
      <c r="Z50" s="6" t="n">
        <f aca="false">R50+V50-N50-L50-F50</f>
        <v>-6993504.61341108</v>
      </c>
      <c r="AA50" s="6"/>
      <c r="AB50" s="6" t="n">
        <f aca="false">T50-P50-D50</f>
        <v>-74578269.6472155</v>
      </c>
      <c r="AC50" s="50"/>
      <c r="AD50" s="6"/>
      <c r="AE50" s="6"/>
      <c r="AF50" s="6"/>
      <c r="AG50" s="6" t="n">
        <f aca="false">AG49*'Optimist macro hypothesis'!B32/'Optimist macro hypothesis'!B31</f>
        <v>5730386542.39173</v>
      </c>
      <c r="AH50" s="61" t="n">
        <f aca="false">(AG50-AG49)/AG49</f>
        <v>0.0115107817913337</v>
      </c>
      <c r="AI50" s="61"/>
      <c r="AJ50" s="61" t="n">
        <f aca="false">AB50/AG50</f>
        <v>-0.0130145268727523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0.00987577271143068</v>
      </c>
      <c r="AV50" s="5"/>
      <c r="AW50" s="5" t="n">
        <f aca="false">workers_and_wage_high!C38</f>
        <v>12073367</v>
      </c>
      <c r="AX50" s="5"/>
      <c r="AY50" s="61" t="n">
        <f aca="false">(AW50-AW49)/AW49</f>
        <v>0.00150116919820128</v>
      </c>
      <c r="AZ50" s="11" t="n">
        <f aca="false">workers_and_wage_high!B38</f>
        <v>6907.69662997605</v>
      </c>
      <c r="BA50" s="61" t="n">
        <f aca="false">(AZ50-AZ49)/AZ49</f>
        <v>0.00847118500637025</v>
      </c>
      <c r="BB50" s="11" t="n">
        <f aca="false">BB49*3/4+BB53*1/4</f>
        <v>53.125</v>
      </c>
      <c r="BC50" s="66" t="n">
        <f aca="false">'Central scenario'!BC50</f>
        <v>11.3722743431335</v>
      </c>
      <c r="BD50" s="11" t="n">
        <f aca="false">BB50+BC50/2</f>
        <v>58.8111371715667</v>
      </c>
      <c r="BE50" s="61" t="n">
        <f aca="false">BD50/BD49-1</f>
        <v>0.0021299749144259</v>
      </c>
      <c r="BF50" s="5"/>
      <c r="BG50" s="5"/>
      <c r="BH50" s="5"/>
      <c r="BI50" s="61" t="n">
        <f aca="false">T57/AG57</f>
        <v>0.0172379399074478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2" t="n">
        <f aca="false">'High pensions'!Q51</f>
        <v>136416958.994999</v>
      </c>
      <c r="E51" s="9"/>
      <c r="F51" s="82" t="n">
        <f aca="false">'High pensions'!I51</f>
        <v>24795397.0955802</v>
      </c>
      <c r="G51" s="82" t="n">
        <f aca="false">'High pensions'!K51</f>
        <v>786330.0722798</v>
      </c>
      <c r="H51" s="82" t="n">
        <f aca="false">'High pensions'!V51</f>
        <v>4326156.05280419</v>
      </c>
      <c r="I51" s="82" t="n">
        <f aca="false">'High pensions'!M51</f>
        <v>24319.4867715402</v>
      </c>
      <c r="J51" s="82" t="n">
        <f aca="false">'High pensions'!W51</f>
        <v>133798.640808377</v>
      </c>
      <c r="K51" s="9"/>
      <c r="L51" s="82" t="n">
        <f aca="false">'High pensions'!N51</f>
        <v>4354998.88400964</v>
      </c>
      <c r="M51" s="67"/>
      <c r="N51" s="82" t="n">
        <f aca="false">'High pensions'!L51</f>
        <v>1054250.00235376</v>
      </c>
      <c r="O51" s="9"/>
      <c r="P51" s="82" t="n">
        <f aca="false">'High pensions'!X51</f>
        <v>28398282.3708317</v>
      </c>
      <c r="Q51" s="67"/>
      <c r="R51" s="82" t="n">
        <f aca="false">'High SIPA income'!G46</f>
        <v>25779370.927834</v>
      </c>
      <c r="S51" s="67"/>
      <c r="T51" s="82" t="n">
        <f aca="false">'High SIPA income'!J46</f>
        <v>98569659.0844765</v>
      </c>
      <c r="U51" s="9"/>
      <c r="V51" s="82" t="n">
        <f aca="false">'High SIPA income'!F46</f>
        <v>110246.737005779</v>
      </c>
      <c r="W51" s="67"/>
      <c r="X51" s="82" t="n">
        <f aca="false">'High SIPA income'!M46</f>
        <v>276908.018342265</v>
      </c>
      <c r="Y51" s="9"/>
      <c r="Z51" s="9" t="n">
        <f aca="false">R51+V51-N51-L51-F51</f>
        <v>-4315028.3171039</v>
      </c>
      <c r="AA51" s="9"/>
      <c r="AB51" s="9" t="n">
        <f aca="false">T51-P51-D51</f>
        <v>-66245582.2813541</v>
      </c>
      <c r="AC51" s="50"/>
      <c r="AD51" s="9"/>
      <c r="AE51" s="9"/>
      <c r="AF51" s="9"/>
      <c r="AG51" s="9" t="n">
        <f aca="false">AG50*'Optimist macro hypothesis'!B33/'Optimist macro hypothesis'!B32</f>
        <v>5771598565.33681</v>
      </c>
      <c r="AH51" s="40" t="n">
        <f aca="false">(AG51-AG50)/AG50</f>
        <v>0.00719183996405869</v>
      </c>
      <c r="AI51" s="40"/>
      <c r="AJ51" s="40" t="n">
        <f aca="false">AB51/AG51</f>
        <v>-0.0114778568764663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12130949</v>
      </c>
      <c r="AX51" s="7"/>
      <c r="AY51" s="40" t="n">
        <f aca="false">(AW51-AW50)/AW50</f>
        <v>0.00476934064871879</v>
      </c>
      <c r="AZ51" s="12" t="n">
        <f aca="false">workers_and_wage_high!B39</f>
        <v>6936.57190139034</v>
      </c>
      <c r="BA51" s="40" t="n">
        <f aca="false">(AZ51-AZ50)/AZ50</f>
        <v>0.00418015917042238</v>
      </c>
      <c r="BB51" s="12" t="n">
        <f aca="false">BB49*2/4+BB53*2/4</f>
        <v>53.25</v>
      </c>
      <c r="BC51" s="39" t="n">
        <f aca="false">'Central scenario'!BC51</f>
        <v>11.3722743431335</v>
      </c>
      <c r="BD51" s="12" t="n">
        <f aca="false">BB51+BC51/2</f>
        <v>58.9361371715667</v>
      </c>
      <c r="BE51" s="40" t="n">
        <f aca="false">BD51/BD50-1</f>
        <v>0.00212544776400669</v>
      </c>
      <c r="BF51" s="7"/>
      <c r="BG51" s="7"/>
      <c r="BH51" s="7"/>
      <c r="BI51" s="40" t="n">
        <f aca="false">T58/AG58</f>
        <v>0.0150328683518294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2" t="n">
        <f aca="false">'High pensions'!Q52</f>
        <v>132202355.002167</v>
      </c>
      <c r="E52" s="9"/>
      <c r="F52" s="82" t="n">
        <f aca="false">'High pensions'!I52</f>
        <v>24029342.9306672</v>
      </c>
      <c r="G52" s="82" t="n">
        <f aca="false">'High pensions'!K52</f>
        <v>781118.018399194</v>
      </c>
      <c r="H52" s="82" t="n">
        <f aca="false">'High pensions'!V52</f>
        <v>4297480.87015761</v>
      </c>
      <c r="I52" s="82" t="n">
        <f aca="false">'High pensions'!M52</f>
        <v>24158.2892288411</v>
      </c>
      <c r="J52" s="82" t="n">
        <f aca="false">'High pensions'!W52</f>
        <v>132911.779489411</v>
      </c>
      <c r="K52" s="9"/>
      <c r="L52" s="82" t="n">
        <f aca="false">'High pensions'!N52</f>
        <v>4027599.22183852</v>
      </c>
      <c r="M52" s="67"/>
      <c r="N52" s="82" t="n">
        <f aca="false">'High pensions'!L52</f>
        <v>1024115.95051761</v>
      </c>
      <c r="O52" s="9"/>
      <c r="P52" s="82" t="n">
        <f aca="false">'High pensions'!X52</f>
        <v>26533615.3052134</v>
      </c>
      <c r="Q52" s="67"/>
      <c r="R52" s="82" t="n">
        <f aca="false">'High SIPA income'!G47</f>
        <v>22418977.2238805</v>
      </c>
      <c r="S52" s="67"/>
      <c r="T52" s="82" t="n">
        <f aca="false">'High SIPA income'!J47</f>
        <v>85720902.5063752</v>
      </c>
      <c r="U52" s="9"/>
      <c r="V52" s="82" t="n">
        <f aca="false">'High SIPA income'!F47</f>
        <v>110739.184008079</v>
      </c>
      <c r="W52" s="67"/>
      <c r="X52" s="82" t="n">
        <f aca="false">'High SIPA income'!M47</f>
        <v>278144.903235631</v>
      </c>
      <c r="Y52" s="9"/>
      <c r="Z52" s="9" t="n">
        <f aca="false">R52+V52-N52-L52-F52</f>
        <v>-6551341.6951348</v>
      </c>
      <c r="AA52" s="9"/>
      <c r="AB52" s="9" t="n">
        <f aca="false">T52-P52-D52</f>
        <v>-73015067.801005</v>
      </c>
      <c r="AC52" s="50"/>
      <c r="AD52" s="9"/>
      <c r="AE52" s="9"/>
      <c r="AF52" s="9"/>
      <c r="AG52" s="9" t="n">
        <f aca="false">AG51*'Optimist macro hypothesis'!B34/'Optimist macro hypothesis'!B33</f>
        <v>5818950803.51415</v>
      </c>
      <c r="AH52" s="40" t="n">
        <f aca="false">(AG52-AG51)/AG51</f>
        <v>0.00820435406955199</v>
      </c>
      <c r="AI52" s="40"/>
      <c r="AJ52" s="40" t="n">
        <f aca="false">AB52/AG52</f>
        <v>-0.0125478063428394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12191285</v>
      </c>
      <c r="AX52" s="7"/>
      <c r="AY52" s="40" t="n">
        <f aca="false">(AW52-AW51)/AW51</f>
        <v>0.00497372464429617</v>
      </c>
      <c r="AZ52" s="12" t="n">
        <f aca="false">workers_and_wage_high!B40</f>
        <v>6937.36194264101</v>
      </c>
      <c r="BA52" s="40" t="n">
        <f aca="false">(AZ52-AZ51)/AZ51</f>
        <v>0.000113895056794743</v>
      </c>
      <c r="BB52" s="12" t="n">
        <f aca="false">BB49*1/4+BB53*3/4</f>
        <v>53.375</v>
      </c>
      <c r="BC52" s="39" t="n">
        <f aca="false">'Central scenario'!BC52</f>
        <v>11.3722743431335</v>
      </c>
      <c r="BD52" s="12" t="n">
        <f aca="false">BB52+BC52/2</f>
        <v>59.0611371715667</v>
      </c>
      <c r="BE52" s="40" t="n">
        <f aca="false">BD52/BD51-1</f>
        <v>0.00212093981721462</v>
      </c>
      <c r="BF52" s="7"/>
      <c r="BG52" s="7"/>
      <c r="BH52" s="7"/>
      <c r="BI52" s="40" t="n">
        <f aca="false">T59/AG59</f>
        <v>0.0173815477346386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2" t="n">
        <f aca="false">'High pensions'!Q53</f>
        <v>140368829.602605</v>
      </c>
      <c r="E53" s="9"/>
      <c r="F53" s="82" t="n">
        <f aca="false">'High pensions'!I53</f>
        <v>25513696.3576942</v>
      </c>
      <c r="G53" s="82" t="n">
        <f aca="false">'High pensions'!K53</f>
        <v>904721.941628488</v>
      </c>
      <c r="H53" s="82" t="n">
        <f aca="false">'High pensions'!V53</f>
        <v>4977513.18671192</v>
      </c>
      <c r="I53" s="82" t="n">
        <f aca="false">'High pensions'!M53</f>
        <v>27981.0909782009</v>
      </c>
      <c r="J53" s="82" t="n">
        <f aca="false">'High pensions'!W53</f>
        <v>153943.706805525</v>
      </c>
      <c r="K53" s="9"/>
      <c r="L53" s="82" t="n">
        <f aca="false">'High pensions'!N53</f>
        <v>4405930.1795751</v>
      </c>
      <c r="M53" s="67"/>
      <c r="N53" s="82" t="n">
        <f aca="false">'High pensions'!L53</f>
        <v>1089118.73182198</v>
      </c>
      <c r="O53" s="9"/>
      <c r="P53" s="82" t="n">
        <f aca="false">'High pensions'!X53</f>
        <v>28854402.5672338</v>
      </c>
      <c r="Q53" s="67"/>
      <c r="R53" s="82" t="n">
        <f aca="false">'High SIPA income'!G48</f>
        <v>26155100.3950695</v>
      </c>
      <c r="S53" s="67"/>
      <c r="T53" s="82" t="n">
        <f aca="false">'High SIPA income'!J48</f>
        <v>100006293.267563</v>
      </c>
      <c r="U53" s="9"/>
      <c r="V53" s="82" t="n">
        <f aca="false">'High SIPA income'!F48</f>
        <v>113128.085262748</v>
      </c>
      <c r="W53" s="67"/>
      <c r="X53" s="82" t="n">
        <f aca="false">'High SIPA income'!M48</f>
        <v>284145.134448017</v>
      </c>
      <c r="Y53" s="9"/>
      <c r="Z53" s="9" t="n">
        <f aca="false">R53+V53-N53-L53-F53</f>
        <v>-4740516.78875902</v>
      </c>
      <c r="AA53" s="9"/>
      <c r="AB53" s="9" t="n">
        <f aca="false">T53-P53-D53</f>
        <v>-69216938.9022752</v>
      </c>
      <c r="AC53" s="50"/>
      <c r="AD53" s="9"/>
      <c r="AE53" s="9"/>
      <c r="AF53" s="9"/>
      <c r="AG53" s="9" t="n">
        <f aca="false">AG52*'Optimist macro hypothesis'!B35/'Optimist macro hypothesis'!B34</f>
        <v>5892246977.13547</v>
      </c>
      <c r="AH53" s="40" t="n">
        <f aca="false">(AG53-AG52)/AG52</f>
        <v>0.0125961150207784</v>
      </c>
      <c r="AI53" s="40" t="n">
        <f aca="false">(AG53-AG49)/AG49</f>
        <v>0.040081904119215</v>
      </c>
      <c r="AJ53" s="40" t="n">
        <f aca="false">AB53/AG53</f>
        <v>-0.0117471211187969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12234606</v>
      </c>
      <c r="AX53" s="7"/>
      <c r="AY53" s="40" t="n">
        <f aca="false">(AW53-AW52)/AW52</f>
        <v>0.00355344001883313</v>
      </c>
      <c r="AZ53" s="12" t="n">
        <f aca="false">workers_and_wage_high!B41</f>
        <v>6975.78335570497</v>
      </c>
      <c r="BA53" s="40" t="n">
        <f aca="false">(AZ53-AZ52)/AZ52</f>
        <v>0.00553833191660366</v>
      </c>
      <c r="BB53" s="7" t="n">
        <v>53.5</v>
      </c>
      <c r="BC53" s="39" t="n">
        <f aca="false">'Central scenario'!BC53</f>
        <v>11.3722743431335</v>
      </c>
      <c r="BD53" s="12" t="n">
        <f aca="false">BB53+BC53/2</f>
        <v>59.1861371715667</v>
      </c>
      <c r="BE53" s="40" t="n">
        <f aca="false">BD53/BD52-1</f>
        <v>0.00211645095211921</v>
      </c>
      <c r="BF53" s="7"/>
      <c r="BG53" s="73" t="n">
        <f aca="false">(BB53-BB49)/BB49</f>
        <v>0.00943396226415094</v>
      </c>
      <c r="BH53" s="7"/>
      <c r="BI53" s="40" t="n">
        <f aca="false">T60/AG60</f>
        <v>0.0151405884914822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1" t="n">
        <f aca="false">'High pensions'!Q54</f>
        <v>136069939.566155</v>
      </c>
      <c r="E54" s="6"/>
      <c r="F54" s="81" t="n">
        <f aca="false">'High pensions'!I54</f>
        <v>24732322.2066407</v>
      </c>
      <c r="G54" s="81" t="n">
        <f aca="false">'High pensions'!K54</f>
        <v>959256.295112727</v>
      </c>
      <c r="H54" s="81" t="n">
        <f aca="false">'High pensions'!V54</f>
        <v>5277545.10934664</v>
      </c>
      <c r="I54" s="81" t="n">
        <f aca="false">'High pensions'!M54</f>
        <v>29667.7204674039</v>
      </c>
      <c r="J54" s="81" t="n">
        <f aca="false">'High pensions'!W54</f>
        <v>163223.044618968</v>
      </c>
      <c r="K54" s="6"/>
      <c r="L54" s="81" t="n">
        <f aca="false">'High pensions'!N54</f>
        <v>5013662.39652315</v>
      </c>
      <c r="M54" s="8"/>
      <c r="N54" s="81" t="n">
        <f aca="false">'High pensions'!L54</f>
        <v>1057686.52440174</v>
      </c>
      <c r="O54" s="6"/>
      <c r="P54" s="81" t="n">
        <f aca="false">'High pensions'!X54</f>
        <v>31834997.1987889</v>
      </c>
      <c r="Q54" s="8"/>
      <c r="R54" s="81" t="n">
        <f aca="false">'High SIPA income'!G49</f>
        <v>22972045.9235686</v>
      </c>
      <c r="S54" s="8"/>
      <c r="T54" s="81" t="n">
        <f aca="false">'High SIPA income'!J49</f>
        <v>87835608.6150373</v>
      </c>
      <c r="U54" s="6"/>
      <c r="V54" s="81" t="n">
        <f aca="false">'High SIPA income'!F49</f>
        <v>114106.306323923</v>
      </c>
      <c r="W54" s="8"/>
      <c r="X54" s="81" t="n">
        <f aca="false">'High SIPA income'!M49</f>
        <v>286602.14372473</v>
      </c>
      <c r="Y54" s="6"/>
      <c r="Z54" s="6" t="n">
        <f aca="false">R54+V54-N54-L54-F54</f>
        <v>-7717518.89767307</v>
      </c>
      <c r="AA54" s="6"/>
      <c r="AB54" s="6" t="n">
        <f aca="false">T54-P54-D54</f>
        <v>-80069328.1499062</v>
      </c>
      <c r="AC54" s="50"/>
      <c r="AD54" s="6"/>
      <c r="AE54" s="6"/>
      <c r="AF54" s="6"/>
      <c r="AG54" s="6" t="n">
        <f aca="false">AG53*'Optimist macro hypothesis'!B36/'Optimist macro hypothesis'!B35</f>
        <v>5930950071.37545</v>
      </c>
      <c r="AH54" s="61" t="n">
        <f aca="false">(AG54-AG53)/AG53</f>
        <v>0.00656847793213081</v>
      </c>
      <c r="AI54" s="61"/>
      <c r="AJ54" s="61" t="n">
        <f aca="false">AB54/AG54</f>
        <v>-0.0135002532792082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0.00864019674662963</v>
      </c>
      <c r="AV54" s="5"/>
      <c r="AW54" s="5" t="n">
        <f aca="false">workers_and_wage_high!C42</f>
        <v>12326093</v>
      </c>
      <c r="AX54" s="5"/>
      <c r="AY54" s="61" t="n">
        <f aca="false">(AW54-AW53)/AW53</f>
        <v>0.0074777234346574</v>
      </c>
      <c r="AZ54" s="11" t="n">
        <f aca="false">workers_and_wage_high!B42</f>
        <v>7001.22297149616</v>
      </c>
      <c r="BA54" s="61" t="n">
        <f aca="false">(AZ54-AZ53)/AZ53</f>
        <v>0.00364684717027306</v>
      </c>
      <c r="BB54" s="66"/>
      <c r="BC54" s="66"/>
      <c r="BD54" s="66"/>
      <c r="BE54" s="66"/>
      <c r="BF54" s="5"/>
      <c r="BG54" s="5"/>
      <c r="BH54" s="5"/>
      <c r="BI54" s="61" t="n">
        <f aca="false">T61/AG61</f>
        <v>0.0175148960658043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2" t="n">
        <f aca="false">'High pensions'!Q55</f>
        <v>142906571.306415</v>
      </c>
      <c r="E55" s="9"/>
      <c r="F55" s="82" t="n">
        <f aca="false">'High pensions'!I55</f>
        <v>25974960.9521814</v>
      </c>
      <c r="G55" s="82" t="n">
        <f aca="false">'High pensions'!K55</f>
        <v>1094302.45233938</v>
      </c>
      <c r="H55" s="82" t="n">
        <f aca="false">'High pensions'!V55</f>
        <v>6020529.22134959</v>
      </c>
      <c r="I55" s="82" t="n">
        <f aca="false">'High pensions'!M55</f>
        <v>33844.4057424553</v>
      </c>
      <c r="J55" s="82" t="n">
        <f aca="false">'High pensions'!W55</f>
        <v>186201.934680917</v>
      </c>
      <c r="K55" s="9"/>
      <c r="L55" s="82" t="n">
        <f aca="false">'High pensions'!N55</f>
        <v>4418868.11648309</v>
      </c>
      <c r="M55" s="67"/>
      <c r="N55" s="82" t="n">
        <f aca="false">'High pensions'!L55</f>
        <v>1112618.51055137</v>
      </c>
      <c r="O55" s="9"/>
      <c r="P55" s="82" t="n">
        <f aca="false">'High pensions'!X55</f>
        <v>29050826.4323671</v>
      </c>
      <c r="Q55" s="67"/>
      <c r="R55" s="82" t="n">
        <f aca="false">'High SIPA income'!G50</f>
        <v>26764123.6486107</v>
      </c>
      <c r="S55" s="67"/>
      <c r="T55" s="82" t="n">
        <f aca="false">'High SIPA income'!J50</f>
        <v>102334946.462559</v>
      </c>
      <c r="U55" s="9"/>
      <c r="V55" s="82" t="n">
        <f aca="false">'High SIPA income'!F50</f>
        <v>114072.654548429</v>
      </c>
      <c r="W55" s="67"/>
      <c r="X55" s="82" t="n">
        <f aca="false">'High SIPA income'!M50</f>
        <v>286517.620166765</v>
      </c>
      <c r="Y55" s="9"/>
      <c r="Z55" s="9" t="n">
        <f aca="false">R55+V55-N55-L55-F55</f>
        <v>-4628251.27605672</v>
      </c>
      <c r="AA55" s="9"/>
      <c r="AB55" s="9" t="n">
        <f aca="false">T55-P55-D55</f>
        <v>-69622451.2762239</v>
      </c>
      <c r="AC55" s="50"/>
      <c r="AD55" s="9"/>
      <c r="AE55" s="9"/>
      <c r="AF55" s="9"/>
      <c r="AG55" s="9" t="n">
        <f aca="false">AG54*'Optimist macro hypothesis'!B37/'Optimist macro hypothesis'!B36</f>
        <v>5973604515.12359</v>
      </c>
      <c r="AH55" s="40" t="n">
        <f aca="false">(AG55-AG54)/AG54</f>
        <v>0.00719183996405708</v>
      </c>
      <c r="AI55" s="40"/>
      <c r="AJ55" s="40" t="n">
        <f aca="false">AB55/AG55</f>
        <v>-0.0116550151755039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12390266</v>
      </c>
      <c r="AX55" s="7"/>
      <c r="AY55" s="40" t="n">
        <f aca="false">(AW55-AW54)/AW54</f>
        <v>0.00520627257964061</v>
      </c>
      <c r="AZ55" s="12" t="n">
        <f aca="false">workers_and_wage_high!B43</f>
        <v>7018.24864878392</v>
      </c>
      <c r="BA55" s="40" t="n">
        <f aca="false">(AZ55-AZ54)/AZ54</f>
        <v>0.00243181474966235</v>
      </c>
      <c r="BB55" s="39"/>
      <c r="BC55" s="39"/>
      <c r="BD55" s="39"/>
      <c r="BE55" s="39"/>
      <c r="BF55" s="7"/>
      <c r="BG55" s="7"/>
      <c r="BH55" s="7"/>
      <c r="BI55" s="40" t="n">
        <f aca="false">T62/AG62</f>
        <v>0.0152520164915529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2" t="n">
        <f aca="false">'High pensions'!Q56</f>
        <v>138932613.893304</v>
      </c>
      <c r="E56" s="9"/>
      <c r="F56" s="82" t="n">
        <f aca="false">'High pensions'!I56</f>
        <v>25252647.1517203</v>
      </c>
      <c r="G56" s="82" t="n">
        <f aca="false">'High pensions'!K56</f>
        <v>1153588.78531403</v>
      </c>
      <c r="H56" s="82" t="n">
        <f aca="false">'High pensions'!V56</f>
        <v>6346705.13307996</v>
      </c>
      <c r="I56" s="82" t="n">
        <f aca="false">'High pensions'!M56</f>
        <v>35678.0036695064</v>
      </c>
      <c r="J56" s="82" t="n">
        <f aca="false">'High pensions'!W56</f>
        <v>196289.849476701</v>
      </c>
      <c r="K56" s="9"/>
      <c r="L56" s="82" t="n">
        <f aca="false">'High pensions'!N56</f>
        <v>4226451.92757058</v>
      </c>
      <c r="M56" s="67"/>
      <c r="N56" s="82" t="n">
        <f aca="false">'High pensions'!L56</f>
        <v>1084886.37819821</v>
      </c>
      <c r="O56" s="9"/>
      <c r="P56" s="82" t="n">
        <f aca="false">'High pensions'!X56</f>
        <v>27899803.9034868</v>
      </c>
      <c r="Q56" s="67"/>
      <c r="R56" s="82" t="n">
        <f aca="false">'High SIPA income'!G51</f>
        <v>23522708.5807429</v>
      </c>
      <c r="S56" s="67"/>
      <c r="T56" s="82" t="n">
        <f aca="false">'High SIPA income'!J51</f>
        <v>89941115.0116119</v>
      </c>
      <c r="U56" s="9"/>
      <c r="V56" s="82" t="n">
        <f aca="false">'High SIPA income'!F51</f>
        <v>116302.882265942</v>
      </c>
      <c r="W56" s="67"/>
      <c r="X56" s="82" t="n">
        <f aca="false">'High SIPA income'!M51</f>
        <v>292119.309200666</v>
      </c>
      <c r="Y56" s="9"/>
      <c r="Z56" s="9" t="n">
        <f aca="false">R56+V56-N56-L56-F56</f>
        <v>-6924973.99448027</v>
      </c>
      <c r="AA56" s="9"/>
      <c r="AB56" s="9" t="n">
        <f aca="false">T56-P56-D56</f>
        <v>-76891302.7851792</v>
      </c>
      <c r="AC56" s="50"/>
      <c r="AD56" s="9"/>
      <c r="AE56" s="9"/>
      <c r="AF56" s="9"/>
      <c r="AG56" s="9" t="n">
        <f aca="false">AG55*'Optimist macro hypothesis'!B38/'Optimist macro hypothesis'!B37</f>
        <v>6022614081.63714</v>
      </c>
      <c r="AH56" s="40" t="n">
        <f aca="false">(AG56-AG55)/AG55</f>
        <v>0.00820435406955271</v>
      </c>
      <c r="AI56" s="40"/>
      <c r="AJ56" s="40" t="n">
        <f aca="false">AB56/AG56</f>
        <v>-0.0127670977656728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12461061</v>
      </c>
      <c r="AX56" s="7"/>
      <c r="AY56" s="40" t="n">
        <f aca="false">(AW56-AW55)/AW55</f>
        <v>0.00571375949475177</v>
      </c>
      <c r="AZ56" s="12" t="n">
        <f aca="false">workers_and_wage_high!B44</f>
        <v>7028.60422798125</v>
      </c>
      <c r="BA56" s="40" t="n">
        <f aca="false">(AZ56-AZ55)/AZ55</f>
        <v>0.0014755218453431</v>
      </c>
      <c r="BB56" s="39"/>
      <c r="BC56" s="39"/>
      <c r="BD56" s="39"/>
      <c r="BE56" s="39"/>
      <c r="BF56" s="7"/>
      <c r="BG56" s="7"/>
      <c r="BH56" s="7"/>
      <c r="BI56" s="40" t="n">
        <f aca="false">T63/AG63</f>
        <v>0.017522049334281</v>
      </c>
      <c r="BJ56" s="7"/>
      <c r="BK56" s="7"/>
      <c r="BL56" s="7"/>
      <c r="BM56" s="7"/>
      <c r="BN56" s="7"/>
      <c r="BO56" s="7"/>
      <c r="BP56" s="7"/>
    </row>
    <row r="57" customFormat="false" ht="13.25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2" t="n">
        <f aca="false">'High pensions'!Q57</f>
        <v>145838273.914891</v>
      </c>
      <c r="E57" s="9"/>
      <c r="F57" s="82" t="n">
        <f aca="false">'High pensions'!I57</f>
        <v>26507832.6044952</v>
      </c>
      <c r="G57" s="82" t="n">
        <f aca="false">'High pensions'!K57</f>
        <v>1293494.10229958</v>
      </c>
      <c r="H57" s="82" t="n">
        <f aca="false">'High pensions'!V57</f>
        <v>7116422.90839245</v>
      </c>
      <c r="I57" s="82" t="n">
        <f aca="false">'High pensions'!M57</f>
        <v>40004.9722360694</v>
      </c>
      <c r="J57" s="82" t="n">
        <f aca="false">'High pensions'!W57</f>
        <v>220095.553867807</v>
      </c>
      <c r="K57" s="9"/>
      <c r="L57" s="82" t="n">
        <f aca="false">'High pensions'!N57</f>
        <v>4444037.34175255</v>
      </c>
      <c r="M57" s="67"/>
      <c r="N57" s="82" t="n">
        <f aca="false">'High pensions'!L57</f>
        <v>1141707.27192704</v>
      </c>
      <c r="O57" s="9"/>
      <c r="P57" s="82" t="n">
        <f aca="false">'High pensions'!X57</f>
        <v>29341467.4444566</v>
      </c>
      <c r="Q57" s="67"/>
      <c r="R57" s="82" t="n">
        <f aca="false">'High SIPA income'!G52</f>
        <v>27493859.9053313</v>
      </c>
      <c r="S57" s="67"/>
      <c r="T57" s="82" t="n">
        <f aca="false">'High SIPA income'!J52</f>
        <v>105125156.287612</v>
      </c>
      <c r="U57" s="9"/>
      <c r="V57" s="82" t="n">
        <f aca="false">'High SIPA income'!F52</f>
        <v>114785.828241006</v>
      </c>
      <c r="W57" s="67"/>
      <c r="X57" s="82" t="n">
        <f aca="false">'High SIPA income'!M52</f>
        <v>288308.906868837</v>
      </c>
      <c r="Y57" s="9"/>
      <c r="Z57" s="9" t="n">
        <f aca="false">R57+V57-N57-L57-F57</f>
        <v>-4484931.48460249</v>
      </c>
      <c r="AA57" s="9"/>
      <c r="AB57" s="9" t="n">
        <f aca="false">T57-P57-D57</f>
        <v>-70054585.0717355</v>
      </c>
      <c r="AC57" s="50"/>
      <c r="AD57" s="9"/>
      <c r="AE57" s="9"/>
      <c r="AF57" s="9"/>
      <c r="AG57" s="9" t="n">
        <f aca="false">AG56*'Optimist macro hypothesis'!B39/'Optimist macro hypothesis'!B38</f>
        <v>6098475621.3352</v>
      </c>
      <c r="AH57" s="40" t="n">
        <f aca="false">(AG57-AG56)/AG56</f>
        <v>0.0125961150207779</v>
      </c>
      <c r="AI57" s="40" t="n">
        <f aca="false">(AG57-AG53)/AG53</f>
        <v>0.0349999999999989</v>
      </c>
      <c r="AJ57" s="40" t="n">
        <f aca="false">AB57/AG57</f>
        <v>-0.0114872288456238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12500292</v>
      </c>
      <c r="AX57" s="7"/>
      <c r="AY57" s="40" t="n">
        <f aca="false">(AW57-AW56)/AW56</f>
        <v>0.00314828729271127</v>
      </c>
      <c r="AZ57" s="12" t="n">
        <f aca="false">workers_and_wage_high!B45</f>
        <v>7061.66344098997</v>
      </c>
      <c r="BA57" s="40" t="n">
        <f aca="false">(AZ57-AZ56)/AZ56</f>
        <v>0.00470352461689467</v>
      </c>
      <c r="BB57" s="39"/>
      <c r="BC57" s="39"/>
      <c r="BD57" s="39"/>
      <c r="BE57" s="39"/>
      <c r="BF57" s="7" t="n">
        <v>100</v>
      </c>
      <c r="BG57" s="73" t="n">
        <f aca="false">(BB57-BB53)/BB53</f>
        <v>-1</v>
      </c>
      <c r="BH57" s="7"/>
      <c r="BI57" s="40" t="n">
        <f aca="false">T64/AG64</f>
        <v>0.0153039566124922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1" t="n">
        <f aca="false">'High pensions'!Q58</f>
        <v>143495909.236472</v>
      </c>
      <c r="E58" s="6"/>
      <c r="F58" s="81" t="n">
        <f aca="false">'High pensions'!I58</f>
        <v>26082080.0970948</v>
      </c>
      <c r="G58" s="81" t="n">
        <f aca="false">'High pensions'!K58</f>
        <v>1396432.0612229</v>
      </c>
      <c r="H58" s="81" t="n">
        <f aca="false">'High pensions'!V58</f>
        <v>7682757.18678051</v>
      </c>
      <c r="I58" s="81" t="n">
        <f aca="false">'High pensions'!M58</f>
        <v>43188.6204501928</v>
      </c>
      <c r="J58" s="81" t="n">
        <f aca="false">'High pensions'!W58</f>
        <v>237611.047013831</v>
      </c>
      <c r="K58" s="6"/>
      <c r="L58" s="81" t="n">
        <f aca="false">'High pensions'!N58</f>
        <v>5240594.76943069</v>
      </c>
      <c r="M58" s="8"/>
      <c r="N58" s="81" t="n">
        <f aca="false">'High pensions'!L58</f>
        <v>1125443.56406717</v>
      </c>
      <c r="O58" s="6"/>
      <c r="P58" s="81" t="n">
        <f aca="false">'High pensions'!X58</f>
        <v>33385329.6012778</v>
      </c>
      <c r="Q58" s="8"/>
      <c r="R58" s="81" t="n">
        <f aca="false">'High SIPA income'!G53</f>
        <v>24364736.2624931</v>
      </c>
      <c r="S58" s="8"/>
      <c r="T58" s="81" t="n">
        <f aca="false">'High SIPA income'!J53</f>
        <v>93160680.8327545</v>
      </c>
      <c r="U58" s="6"/>
      <c r="V58" s="81" t="n">
        <f aca="false">'High SIPA income'!F53</f>
        <v>113863.931700035</v>
      </c>
      <c r="W58" s="8"/>
      <c r="X58" s="81" t="n">
        <f aca="false">'High SIPA income'!M53</f>
        <v>285993.368548067</v>
      </c>
      <c r="Y58" s="6"/>
      <c r="Z58" s="6" t="n">
        <f aca="false">R58+V58-N58-L58-F58</f>
        <v>-7969518.23639945</v>
      </c>
      <c r="AA58" s="6"/>
      <c r="AB58" s="6" t="n">
        <f aca="false">T58-P58-D58</f>
        <v>-83720558.0049949</v>
      </c>
      <c r="AC58" s="50"/>
      <c r="AD58" s="6"/>
      <c r="AE58" s="6"/>
      <c r="AF58" s="6"/>
      <c r="AG58" s="6" t="n">
        <f aca="false">BF58/100*$AG$57</f>
        <v>6197132752.87332</v>
      </c>
      <c r="AH58" s="61" t="n">
        <f aca="false">(AG58-AG57)/AG57</f>
        <v>0.0161773429400898</v>
      </c>
      <c r="AI58" s="61"/>
      <c r="AJ58" s="61" t="n">
        <f aca="false">AB58/AG58</f>
        <v>-0.013509563429342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0.0106732322598289</v>
      </c>
      <c r="AV58" s="5"/>
      <c r="AW58" s="5" t="n">
        <f aca="false">workers_and_wage_high!C46</f>
        <v>12591434</v>
      </c>
      <c r="AX58" s="5"/>
      <c r="AY58" s="61" t="n">
        <f aca="false">(AW58-AW57)/AW57</f>
        <v>0.00729118967780913</v>
      </c>
      <c r="AZ58" s="11" t="n">
        <f aca="false">workers_and_wage_high!B46</f>
        <v>7123.96024678587</v>
      </c>
      <c r="BA58" s="61" t="n">
        <f aca="false">(AZ58-AZ57)/AZ57</f>
        <v>0.00882183161467226</v>
      </c>
      <c r="BB58" s="66"/>
      <c r="BC58" s="66"/>
      <c r="BD58" s="66"/>
      <c r="BE58" s="66"/>
      <c r="BF58" s="5" t="n">
        <f aca="false">BF57*(1+AY58)*(1+BA58)*(1-BE58)</f>
        <v>101.617734294009</v>
      </c>
      <c r="BG58" s="5"/>
      <c r="BH58" s="5"/>
      <c r="BI58" s="61" t="n">
        <f aca="false">T65/AG65</f>
        <v>0.0176482318416727</v>
      </c>
      <c r="BJ58" s="5"/>
      <c r="BK58" s="5"/>
      <c r="BL58" s="5"/>
      <c r="BM58" s="5"/>
      <c r="BN58" s="5"/>
      <c r="BO58" s="5"/>
      <c r="BP58" s="5"/>
    </row>
    <row r="59" customFormat="false" ht="13.25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2" t="n">
        <f aca="false">'High pensions'!Q59</f>
        <v>152841927.989097</v>
      </c>
      <c r="E59" s="9"/>
      <c r="F59" s="82" t="n">
        <f aca="false">'High pensions'!I59</f>
        <v>27780829.6363114</v>
      </c>
      <c r="G59" s="82" t="n">
        <f aca="false">'High pensions'!K59</f>
        <v>1585987.77168733</v>
      </c>
      <c r="H59" s="82" t="n">
        <f aca="false">'High pensions'!V59</f>
        <v>8725636.77777942</v>
      </c>
      <c r="I59" s="82" t="n">
        <f aca="false">'High pensions'!M59</f>
        <v>49051.1681965154</v>
      </c>
      <c r="J59" s="82" t="n">
        <f aca="false">'High pensions'!W59</f>
        <v>269865.054982869</v>
      </c>
      <c r="K59" s="9"/>
      <c r="L59" s="82" t="n">
        <f aca="false">'High pensions'!N59</f>
        <v>4672946.4503331</v>
      </c>
      <c r="M59" s="67"/>
      <c r="N59" s="82" t="n">
        <f aca="false">'High pensions'!L59</f>
        <v>1200241.25098893</v>
      </c>
      <c r="O59" s="9"/>
      <c r="P59" s="82" t="n">
        <f aca="false">'High pensions'!X59</f>
        <v>30851314.5795518</v>
      </c>
      <c r="Q59" s="67"/>
      <c r="R59" s="82" t="n">
        <f aca="false">'High SIPA income'!G54</f>
        <v>28326611.3641065</v>
      </c>
      <c r="S59" s="67"/>
      <c r="T59" s="82" t="n">
        <f aca="false">'High SIPA income'!J54</f>
        <v>108309253.666223</v>
      </c>
      <c r="U59" s="9"/>
      <c r="V59" s="82" t="n">
        <f aca="false">'High SIPA income'!F54</f>
        <v>113468.396602582</v>
      </c>
      <c r="W59" s="67"/>
      <c r="X59" s="82" t="n">
        <f aca="false">'High SIPA income'!M54</f>
        <v>284999.898419198</v>
      </c>
      <c r="Y59" s="9"/>
      <c r="Z59" s="9" t="n">
        <f aca="false">R59+V59-N59-L59-F59</f>
        <v>-5213937.57692438</v>
      </c>
      <c r="AA59" s="9"/>
      <c r="AB59" s="9" t="n">
        <f aca="false">T59-P59-D59</f>
        <v>-75383988.9024257</v>
      </c>
      <c r="AC59" s="50"/>
      <c r="AD59" s="9"/>
      <c r="AE59" s="9"/>
      <c r="AF59" s="9"/>
      <c r="AG59" s="9" t="n">
        <f aca="false">BF59/100*$AG$57</f>
        <v>6231277865.45617</v>
      </c>
      <c r="AH59" s="40" t="n">
        <f aca="false">(AG59-AG58)/AG58</f>
        <v>0.00550982429205213</v>
      </c>
      <c r="AI59" s="40"/>
      <c r="AJ59" s="40" t="n">
        <f aca="false">AB59/AG59</f>
        <v>-0.0120976773191781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12627655</v>
      </c>
      <c r="AX59" s="7"/>
      <c r="AY59" s="40" t="n">
        <f aca="false">(AW59-AW58)/AW58</f>
        <v>0.00287663819704729</v>
      </c>
      <c r="AZ59" s="12" t="n">
        <f aca="false">workers_and_wage_high!B47</f>
        <v>7142.66515260253</v>
      </c>
      <c r="BA59" s="40" t="n">
        <f aca="false">(AZ59-AZ58)/AZ58</f>
        <v>0.00262563309854214</v>
      </c>
      <c r="BB59" s="39"/>
      <c r="BC59" s="39"/>
      <c r="BD59" s="39"/>
      <c r="BE59" s="39"/>
      <c r="BF59" s="7" t="n">
        <f aca="false">BF58*(1+AY59)*(1+BA59)*(1-BE59)</f>
        <v>102.177630154925</v>
      </c>
      <c r="BG59" s="7"/>
      <c r="BH59" s="7"/>
      <c r="BI59" s="40" t="n">
        <f aca="false">T66/AG66</f>
        <v>0.0153123926508064</v>
      </c>
      <c r="BJ59" s="7"/>
      <c r="BK59" s="7"/>
      <c r="BL59" s="7"/>
      <c r="BM59" s="7"/>
      <c r="BN59" s="7"/>
      <c r="BO59" s="7"/>
      <c r="BP59" s="7"/>
    </row>
    <row r="60" customFormat="false" ht="13.25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2" t="n">
        <f aca="false">'High pensions'!Q60</f>
        <v>151421700.342728</v>
      </c>
      <c r="E60" s="9"/>
      <c r="F60" s="82" t="n">
        <f aca="false">'High pensions'!I60</f>
        <v>27522686.4500297</v>
      </c>
      <c r="G60" s="82" t="n">
        <f aca="false">'High pensions'!K60</f>
        <v>1611412.66105732</v>
      </c>
      <c r="H60" s="82" t="n">
        <f aca="false">'High pensions'!V60</f>
        <v>8865517.017538</v>
      </c>
      <c r="I60" s="82" t="n">
        <f aca="false">'High pensions'!M60</f>
        <v>49837.5049811539</v>
      </c>
      <c r="J60" s="82" t="n">
        <f aca="false">'High pensions'!W60</f>
        <v>274191.24796509</v>
      </c>
      <c r="K60" s="9"/>
      <c r="L60" s="82" t="n">
        <f aca="false">'High pensions'!N60</f>
        <v>4580395.10371794</v>
      </c>
      <c r="M60" s="67"/>
      <c r="N60" s="82" t="n">
        <f aca="false">'High pensions'!L60</f>
        <v>1190145.78085898</v>
      </c>
      <c r="O60" s="9"/>
      <c r="P60" s="82" t="n">
        <f aca="false">'High pensions'!X60</f>
        <v>30315522.9039855</v>
      </c>
      <c r="Q60" s="67"/>
      <c r="R60" s="82" t="n">
        <f aca="false">'High SIPA income'!G55</f>
        <v>25018015.0634508</v>
      </c>
      <c r="S60" s="67"/>
      <c r="T60" s="82" t="n">
        <f aca="false">'High SIPA income'!J55</f>
        <v>95658548.9490001</v>
      </c>
      <c r="U60" s="9"/>
      <c r="V60" s="82" t="n">
        <f aca="false">'High SIPA income'!F55</f>
        <v>112394.275129056</v>
      </c>
      <c r="W60" s="67"/>
      <c r="X60" s="82" t="n">
        <f aca="false">'High SIPA income'!M55</f>
        <v>282302.014955514</v>
      </c>
      <c r="Y60" s="9"/>
      <c r="Z60" s="9" t="n">
        <f aca="false">R60+V60-N60-L60-F60</f>
        <v>-8162817.9960268</v>
      </c>
      <c r="AA60" s="9"/>
      <c r="AB60" s="9" t="n">
        <f aca="false">T60-P60-D60</f>
        <v>-86078674.2977137</v>
      </c>
      <c r="AC60" s="50"/>
      <c r="AD60" s="9"/>
      <c r="AE60" s="9"/>
      <c r="AF60" s="9"/>
      <c r="AG60" s="9" t="n">
        <f aca="false">BF60/100*$AG$57</f>
        <v>6318020531.55435</v>
      </c>
      <c r="AH60" s="40" t="n">
        <f aca="false">(AG60-AG59)/AG59</f>
        <v>0.0139205260896878</v>
      </c>
      <c r="AI60" s="40"/>
      <c r="AJ60" s="40" t="n">
        <f aca="false">AB60/AG60</f>
        <v>-0.0136243106314403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12784830</v>
      </c>
      <c r="AX60" s="7"/>
      <c r="AY60" s="40" t="n">
        <f aca="false">(AW60-AW59)/AW59</f>
        <v>0.0124468874070443</v>
      </c>
      <c r="AZ60" s="12" t="n">
        <f aca="false">workers_and_wage_high!B48</f>
        <v>7153.06145861815</v>
      </c>
      <c r="BA60" s="40" t="n">
        <f aca="false">(AZ60-AZ59)/AZ59</f>
        <v>0.00145552196463139</v>
      </c>
      <c r="BB60" s="39"/>
      <c r="BC60" s="39"/>
      <c r="BD60" s="39"/>
      <c r="BE60" s="39"/>
      <c r="BF60" s="7" t="n">
        <f aca="false">BF59*(1+AY60)*(1+BA60)*(1-BE60)</f>
        <v>103.59999652128</v>
      </c>
      <c r="BG60" s="7"/>
      <c r="BH60" s="7"/>
      <c r="BI60" s="40" t="n">
        <f aca="false">T67/AG67</f>
        <v>0.0177081333728033</v>
      </c>
      <c r="BJ60" s="7"/>
      <c r="BK60" s="7"/>
      <c r="BL60" s="7"/>
      <c r="BM60" s="7"/>
      <c r="BN60" s="7"/>
      <c r="BO60" s="7"/>
      <c r="BP60" s="7"/>
    </row>
    <row r="61" customFormat="false" ht="13.25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2" t="n">
        <f aca="false">'High pensions'!Q61</f>
        <v>156903926.096296</v>
      </c>
      <c r="E61" s="9"/>
      <c r="F61" s="82" t="n">
        <f aca="false">'High pensions'!I61</f>
        <v>28519145.8750805</v>
      </c>
      <c r="G61" s="82" t="n">
        <f aca="false">'High pensions'!K61</f>
        <v>1732164.02508138</v>
      </c>
      <c r="H61" s="82" t="n">
        <f aca="false">'High pensions'!V61</f>
        <v>9529855.39498613</v>
      </c>
      <c r="I61" s="82" t="n">
        <f aca="false">'High pensions'!M61</f>
        <v>53572.0832499394</v>
      </c>
      <c r="J61" s="82" t="n">
        <f aca="false">'High pensions'!W61</f>
        <v>294737.795721219</v>
      </c>
      <c r="K61" s="9"/>
      <c r="L61" s="82" t="n">
        <f aca="false">'High pensions'!N61</f>
        <v>4911165.53925425</v>
      </c>
      <c r="M61" s="67"/>
      <c r="N61" s="82" t="n">
        <f aca="false">'High pensions'!L61</f>
        <v>1236056.99586271</v>
      </c>
      <c r="O61" s="9"/>
      <c r="P61" s="82" t="n">
        <f aca="false">'High pensions'!X61</f>
        <v>32284482.225352</v>
      </c>
      <c r="Q61" s="67"/>
      <c r="R61" s="82" t="n">
        <f aca="false">'High SIPA income'!G56</f>
        <v>29146330.6499287</v>
      </c>
      <c r="S61" s="67"/>
      <c r="T61" s="82" t="n">
        <f aca="false">'High SIPA income'!J56</f>
        <v>111443521.402028</v>
      </c>
      <c r="U61" s="9"/>
      <c r="V61" s="82" t="n">
        <f aca="false">'High SIPA income'!F56</f>
        <v>111514.006064032</v>
      </c>
      <c r="W61" s="67"/>
      <c r="X61" s="82" t="n">
        <f aca="false">'High SIPA income'!M56</f>
        <v>280091.032852789</v>
      </c>
      <c r="Y61" s="9"/>
      <c r="Z61" s="9" t="n">
        <f aca="false">R61+V61-N61-L61-F61</f>
        <v>-5408523.75420475</v>
      </c>
      <c r="AA61" s="9"/>
      <c r="AB61" s="9" t="n">
        <f aca="false">T61-P61-D61</f>
        <v>-77744886.91962</v>
      </c>
      <c r="AC61" s="50"/>
      <c r="AD61" s="9"/>
      <c r="AE61" s="9"/>
      <c r="AF61" s="9"/>
      <c r="AG61" s="9" t="n">
        <f aca="false">BF61/100*$AG$57</f>
        <v>6362785196.28833</v>
      </c>
      <c r="AH61" s="40" t="n">
        <f aca="false">(AG61-AG60)/AG60</f>
        <v>0.00708523571748608</v>
      </c>
      <c r="AI61" s="40" t="n">
        <f aca="false">(AG61-AG57)/AG57</f>
        <v>0.0433402691696352</v>
      </c>
      <c r="AJ61" s="40" t="n">
        <f aca="false">AB61/AG61</f>
        <v>-0.0122186879678056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12710050</v>
      </c>
      <c r="AX61" s="7"/>
      <c r="AY61" s="40" t="n">
        <f aca="false">(AW61-AW60)/AW60</f>
        <v>-0.00584911962067544</v>
      </c>
      <c r="AZ61" s="12" t="n">
        <f aca="false">workers_and_wage_high!B49</f>
        <v>7246.1260431671</v>
      </c>
      <c r="BA61" s="40" t="n">
        <f aca="false">(AZ61-AZ60)/AZ60</f>
        <v>0.0130104550460452</v>
      </c>
      <c r="BB61" s="39"/>
      <c r="BC61" s="39"/>
      <c r="BD61" s="39"/>
      <c r="BE61" s="39"/>
      <c r="BF61" s="7" t="n">
        <f aca="false">BF60*(1+AY61)*(1+BA61)*(1-BE61)</f>
        <v>104.334026916964</v>
      </c>
      <c r="BG61" s="7"/>
      <c r="BH61" s="7"/>
      <c r="BI61" s="40" t="n">
        <f aca="false">T68/AG68</f>
        <v>0.0153502167212901</v>
      </c>
      <c r="BJ61" s="7"/>
      <c r="BK61" s="7"/>
      <c r="BL61" s="7"/>
      <c r="BM61" s="7"/>
      <c r="BN61" s="7"/>
      <c r="BO61" s="7"/>
      <c r="BP61" s="7"/>
    </row>
    <row r="62" customFormat="false" ht="13.25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1" t="n">
        <f aca="false">'High pensions'!Q62</f>
        <v>155071232.971046</v>
      </c>
      <c r="E62" s="6"/>
      <c r="F62" s="81" t="n">
        <f aca="false">'High pensions'!I62</f>
        <v>28186032.2055654</v>
      </c>
      <c r="G62" s="81" t="n">
        <f aca="false">'High pensions'!K62</f>
        <v>1803947.89666343</v>
      </c>
      <c r="H62" s="81" t="n">
        <f aca="false">'High pensions'!V62</f>
        <v>9924789.07676434</v>
      </c>
      <c r="I62" s="81" t="n">
        <f aca="false">'High pensions'!M62</f>
        <v>55792.2029895906</v>
      </c>
      <c r="J62" s="81" t="n">
        <f aca="false">'High pensions'!W62</f>
        <v>306952.239487557</v>
      </c>
      <c r="K62" s="6"/>
      <c r="L62" s="81" t="n">
        <f aca="false">'High pensions'!N62</f>
        <v>5747434.65194426</v>
      </c>
      <c r="M62" s="8"/>
      <c r="N62" s="81" t="n">
        <f aca="false">'High pensions'!L62</f>
        <v>1223520.82714044</v>
      </c>
      <c r="O62" s="6"/>
      <c r="P62" s="81" t="n">
        <f aca="false">'High pensions'!X62</f>
        <v>36554916.3250144</v>
      </c>
      <c r="Q62" s="8"/>
      <c r="R62" s="81" t="n">
        <f aca="false">'High SIPA income'!G57</f>
        <v>25608918.8141471</v>
      </c>
      <c r="S62" s="8"/>
      <c r="T62" s="81" t="n">
        <f aca="false">'High SIPA income'!J57</f>
        <v>97917920.6544202</v>
      </c>
      <c r="U62" s="6"/>
      <c r="V62" s="81" t="n">
        <f aca="false">'High SIPA income'!F57</f>
        <v>111255.4397029</v>
      </c>
      <c r="W62" s="8"/>
      <c r="X62" s="81" t="n">
        <f aca="false">'High SIPA income'!M57</f>
        <v>279441.588700375</v>
      </c>
      <c r="Y62" s="6"/>
      <c r="Z62" s="6" t="n">
        <f aca="false">R62+V62-N62-L62-F62</f>
        <v>-9436813.4308001</v>
      </c>
      <c r="AA62" s="6"/>
      <c r="AB62" s="6" t="n">
        <f aca="false">T62-P62-D62</f>
        <v>-93708228.6416406</v>
      </c>
      <c r="AC62" s="50"/>
      <c r="AD62" s="6"/>
      <c r="AE62" s="6"/>
      <c r="AF62" s="6"/>
      <c r="AG62" s="6" t="n">
        <f aca="false">BF62/100*$AG$57</f>
        <v>6419998346.35968</v>
      </c>
      <c r="AH62" s="61" t="n">
        <f aca="false">(AG62-AG61)/AG61</f>
        <v>0.00899184057081378</v>
      </c>
      <c r="AI62" s="61"/>
      <c r="AJ62" s="61" t="n">
        <f aca="false">AB62/AG62</f>
        <v>-0.014596301055868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0.00857225387585008</v>
      </c>
      <c r="AV62" s="5"/>
      <c r="AW62" s="5" t="n">
        <f aca="false">workers_and_wage_high!C50</f>
        <v>12772697</v>
      </c>
      <c r="AX62" s="5"/>
      <c r="AY62" s="61" t="n">
        <f aca="false">(AW62-AW61)/AW61</f>
        <v>0.00492893418987337</v>
      </c>
      <c r="AZ62" s="11" t="n">
        <f aca="false">workers_and_wage_high!B50</f>
        <v>7275.42197717423</v>
      </c>
      <c r="BA62" s="61" t="n">
        <f aca="false">(AZ62-AZ61)/AZ61</f>
        <v>0.00404297880448208</v>
      </c>
      <c r="BB62" s="66"/>
      <c r="BC62" s="66"/>
      <c r="BD62" s="66"/>
      <c r="BE62" s="66"/>
      <c r="BF62" s="5" t="n">
        <f aca="false">BF61*(1+AY62)*(1+BA62)*(1-BE62)</f>
        <v>105.272181853112</v>
      </c>
      <c r="BG62" s="5"/>
      <c r="BH62" s="5"/>
      <c r="BI62" s="61" t="n">
        <f aca="false">T69/AG69</f>
        <v>0.0176631050023529</v>
      </c>
      <c r="BJ62" s="5"/>
      <c r="BK62" s="5"/>
      <c r="BL62" s="5"/>
      <c r="BM62" s="5"/>
      <c r="BN62" s="5"/>
      <c r="BO62" s="5"/>
      <c r="BP62" s="5"/>
    </row>
    <row r="63" customFormat="false" ht="13.25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2" t="n">
        <f aca="false">'High pensions'!Q63</f>
        <v>158357296.814134</v>
      </c>
      <c r="E63" s="9"/>
      <c r="F63" s="82" t="n">
        <f aca="false">'High pensions'!I63</f>
        <v>28783313.2069237</v>
      </c>
      <c r="G63" s="82" t="n">
        <f aca="false">'High pensions'!K63</f>
        <v>2017165.27631545</v>
      </c>
      <c r="H63" s="82" t="n">
        <f aca="false">'High pensions'!V63</f>
        <v>11097848.1903123</v>
      </c>
      <c r="I63" s="82" t="n">
        <f aca="false">'High pensions'!M63</f>
        <v>62386.5549375913</v>
      </c>
      <c r="J63" s="82" t="n">
        <f aca="false">'High pensions'!W63</f>
        <v>343232.418257082</v>
      </c>
      <c r="K63" s="9"/>
      <c r="L63" s="82" t="n">
        <f aca="false">'High pensions'!N63</f>
        <v>4952152.99580878</v>
      </c>
      <c r="M63" s="67"/>
      <c r="N63" s="82" t="n">
        <f aca="false">'High pensions'!L63</f>
        <v>1249518.36954062</v>
      </c>
      <c r="O63" s="9"/>
      <c r="P63" s="82" t="n">
        <f aca="false">'High pensions'!X63</f>
        <v>32571226.8384881</v>
      </c>
      <c r="Q63" s="67"/>
      <c r="R63" s="82" t="n">
        <f aca="false">'High SIPA income'!G58</f>
        <v>29614485.3705253</v>
      </c>
      <c r="S63" s="67"/>
      <c r="T63" s="82" t="n">
        <f aca="false">'High SIPA income'!J58</f>
        <v>113233551.551995</v>
      </c>
      <c r="U63" s="9"/>
      <c r="V63" s="82" t="n">
        <f aca="false">'High SIPA income'!F58</f>
        <v>112460.166144154</v>
      </c>
      <c r="W63" s="67"/>
      <c r="X63" s="82" t="n">
        <f aca="false">'High SIPA income'!M58</f>
        <v>282467.514188533</v>
      </c>
      <c r="Y63" s="9"/>
      <c r="Z63" s="9" t="n">
        <f aca="false">R63+V63-N63-L63-F63</f>
        <v>-5258039.03560368</v>
      </c>
      <c r="AA63" s="9"/>
      <c r="AB63" s="9" t="n">
        <f aca="false">T63-P63-D63</f>
        <v>-77694972.1006272</v>
      </c>
      <c r="AC63" s="50"/>
      <c r="AD63" s="9"/>
      <c r="AE63" s="9"/>
      <c r="AF63" s="9"/>
      <c r="AG63" s="9" t="n">
        <f aca="false">BF63/100*$AG$57</f>
        <v>6462346349.54825</v>
      </c>
      <c r="AH63" s="40" t="n">
        <f aca="false">(AG63-AG62)/AG62</f>
        <v>0.00659626387794597</v>
      </c>
      <c r="AI63" s="40"/>
      <c r="AJ63" s="40" t="n">
        <f aca="false">AB63/AG63</f>
        <v>-0.0120227186687477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12846863</v>
      </c>
      <c r="AX63" s="7"/>
      <c r="AY63" s="40" t="n">
        <f aca="false">(AW63-AW62)/AW62</f>
        <v>0.00580660450960357</v>
      </c>
      <c r="AZ63" s="12" t="n">
        <f aca="false">workers_and_wage_high!B51</f>
        <v>7281.13391533129</v>
      </c>
      <c r="BA63" s="40" t="n">
        <f aca="false">(AZ63-AZ62)/AZ62</f>
        <v>0.000785100599660147</v>
      </c>
      <c r="BB63" s="39"/>
      <c r="BC63" s="39"/>
      <c r="BD63" s="39"/>
      <c r="BE63" s="39"/>
      <c r="BF63" s="7" t="n">
        <f aca="false">BF62*(1+AY63)*(1+BA63)*(1-BE63)</f>
        <v>105.966584943622</v>
      </c>
      <c r="BG63" s="7"/>
      <c r="BH63" s="7"/>
      <c r="BI63" s="40" t="n">
        <f aca="false">T70/AG70</f>
        <v>0.0154455547865826</v>
      </c>
      <c r="BJ63" s="7"/>
      <c r="BK63" s="7"/>
      <c r="BL63" s="7"/>
      <c r="BM63" s="7"/>
      <c r="BN63" s="7"/>
      <c r="BO63" s="7"/>
      <c r="BP63" s="7"/>
    </row>
    <row r="64" customFormat="false" ht="13.25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2" t="n">
        <f aca="false">'High pensions'!Q64</f>
        <v>157518762.983193</v>
      </c>
      <c r="E64" s="9"/>
      <c r="F64" s="82" t="n">
        <f aca="false">'High pensions'!I64</f>
        <v>28630899.7572365</v>
      </c>
      <c r="G64" s="82" t="n">
        <f aca="false">'High pensions'!K64</f>
        <v>2122908.38613983</v>
      </c>
      <c r="H64" s="82" t="n">
        <f aca="false">'High pensions'!V64</f>
        <v>11679615.5813047</v>
      </c>
      <c r="I64" s="82" t="n">
        <f aca="false">'High pensions'!M64</f>
        <v>65656.960396077</v>
      </c>
      <c r="J64" s="82" t="n">
        <f aca="false">'High pensions'!W64</f>
        <v>361225.224164062</v>
      </c>
      <c r="K64" s="9"/>
      <c r="L64" s="82" t="n">
        <f aca="false">'High pensions'!N64</f>
        <v>4778023.72186684</v>
      </c>
      <c r="M64" s="67"/>
      <c r="N64" s="82" t="n">
        <f aca="false">'High pensions'!L64</f>
        <v>1246075.13655833</v>
      </c>
      <c r="O64" s="9"/>
      <c r="P64" s="82" t="n">
        <f aca="false">'High pensions'!X64</f>
        <v>31648725.5562771</v>
      </c>
      <c r="Q64" s="67"/>
      <c r="R64" s="82" t="n">
        <f aca="false">'High SIPA income'!G59</f>
        <v>26106710.8475776</v>
      </c>
      <c r="S64" s="67"/>
      <c r="T64" s="82" t="n">
        <f aca="false">'High SIPA income'!J59</f>
        <v>99821271.6387236</v>
      </c>
      <c r="U64" s="9"/>
      <c r="V64" s="82" t="n">
        <f aca="false">'High SIPA income'!F59</f>
        <v>113237.491793607</v>
      </c>
      <c r="W64" s="67"/>
      <c r="X64" s="82" t="n">
        <f aca="false">'High SIPA income'!M59</f>
        <v>284419.932110757</v>
      </c>
      <c r="Y64" s="9"/>
      <c r="Z64" s="9" t="n">
        <f aca="false">R64+V64-N64-L64-F64</f>
        <v>-8435050.27629044</v>
      </c>
      <c r="AA64" s="9"/>
      <c r="AB64" s="9" t="n">
        <f aca="false">T64-P64-D64</f>
        <v>-89346216.9007463</v>
      </c>
      <c r="AC64" s="50"/>
      <c r="AD64" s="9"/>
      <c r="AE64" s="9"/>
      <c r="AF64" s="9"/>
      <c r="AG64" s="9" t="n">
        <f aca="false">BF64/100*$AG$57</f>
        <v>6522579367.3018</v>
      </c>
      <c r="AH64" s="40" t="n">
        <f aca="false">(AG64-AG63)/AG63</f>
        <v>0.00932061119840241</v>
      </c>
      <c r="AI64" s="40"/>
      <c r="AJ64" s="40" t="n">
        <f aca="false">AB64/AG64</f>
        <v>-0.0136979884596952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12919958</v>
      </c>
      <c r="AX64" s="7"/>
      <c r="AY64" s="40" t="n">
        <f aca="false">(AW64-AW63)/AW63</f>
        <v>0.00568971584736289</v>
      </c>
      <c r="AZ64" s="12" t="n">
        <f aca="false">workers_and_wage_high!B52</f>
        <v>7307.42138239681</v>
      </c>
      <c r="BA64" s="40" t="n">
        <f aca="false">(AZ64-AZ63)/AZ63</f>
        <v>0.00361035346571071</v>
      </c>
      <c r="BB64" s="39"/>
      <c r="BC64" s="39"/>
      <c r="BD64" s="39"/>
      <c r="BE64" s="39"/>
      <c r="BF64" s="7" t="n">
        <f aca="false">BF63*(1+AY64)*(1+BA64)*(1-BE64)</f>
        <v>106.954258281904</v>
      </c>
      <c r="BG64" s="7"/>
      <c r="BH64" s="7"/>
      <c r="BI64" s="40" t="n">
        <f aca="false">T71/AG71</f>
        <v>0.0177783600081295</v>
      </c>
      <c r="BJ64" s="7"/>
      <c r="BK64" s="7"/>
      <c r="BL64" s="7"/>
      <c r="BM64" s="7"/>
      <c r="BN64" s="7"/>
      <c r="BO64" s="7"/>
      <c r="BP64" s="7"/>
    </row>
    <row r="65" customFormat="false" ht="13.25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2" t="n">
        <f aca="false">'High pensions'!Q65</f>
        <v>159658360.375813</v>
      </c>
      <c r="E65" s="9"/>
      <c r="F65" s="82" t="n">
        <f aca="false">'High pensions'!I65</f>
        <v>29019796.9102409</v>
      </c>
      <c r="G65" s="82" t="n">
        <f aca="false">'High pensions'!K65</f>
        <v>2253097.53219968</v>
      </c>
      <c r="H65" s="82" t="n">
        <f aca="false">'High pensions'!V65</f>
        <v>12395877.8509179</v>
      </c>
      <c r="I65" s="82" t="n">
        <f aca="false">'High pensions'!M65</f>
        <v>69683.4288309179</v>
      </c>
      <c r="J65" s="82" t="n">
        <f aca="false">'High pensions'!W65</f>
        <v>383377.665492306</v>
      </c>
      <c r="K65" s="9"/>
      <c r="L65" s="82" t="n">
        <f aca="false">'High pensions'!N65</f>
        <v>4952485.78241727</v>
      </c>
      <c r="M65" s="67"/>
      <c r="N65" s="82" t="n">
        <f aca="false">'High pensions'!L65</f>
        <v>1264454.114407</v>
      </c>
      <c r="O65" s="9"/>
      <c r="P65" s="82" t="n">
        <f aca="false">'High pensions'!X65</f>
        <v>32655125.7312792</v>
      </c>
      <c r="Q65" s="67"/>
      <c r="R65" s="82" t="n">
        <f aca="false">'High SIPA income'!G60</f>
        <v>30388163.7495236</v>
      </c>
      <c r="S65" s="67"/>
      <c r="T65" s="82" t="n">
        <f aca="false">'High SIPA income'!J60</f>
        <v>116191777.890115</v>
      </c>
      <c r="U65" s="9"/>
      <c r="V65" s="82" t="n">
        <f aca="false">'High SIPA income'!F60</f>
        <v>112210.446161936</v>
      </c>
      <c r="W65" s="67"/>
      <c r="X65" s="82" t="n">
        <f aca="false">'High SIPA income'!M60</f>
        <v>281840.28958947</v>
      </c>
      <c r="Y65" s="9"/>
      <c r="Z65" s="9" t="n">
        <f aca="false">R65+V65-N65-L65-F65</f>
        <v>-4736362.61137969</v>
      </c>
      <c r="AA65" s="9"/>
      <c r="AB65" s="9" t="n">
        <f aca="false">T65-P65-D65</f>
        <v>-76121708.2169766</v>
      </c>
      <c r="AC65" s="50"/>
      <c r="AD65" s="9"/>
      <c r="AE65" s="9"/>
      <c r="AF65" s="9"/>
      <c r="AG65" s="9" t="n">
        <f aca="false">BF65/100*$AG$57</f>
        <v>6583763117.60321</v>
      </c>
      <c r="AH65" s="40" t="n">
        <f aca="false">(AG65-AG64)/AG64</f>
        <v>0.00938029985623815</v>
      </c>
      <c r="AI65" s="40" t="n">
        <f aca="false">(AG65-AG61)/AG61</f>
        <v>0.0347297471936954</v>
      </c>
      <c r="AJ65" s="40" t="n">
        <f aca="false">AB65/AG65</f>
        <v>-0.0115620363092116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12938530</v>
      </c>
      <c r="AX65" s="7"/>
      <c r="AY65" s="40" t="n">
        <f aca="false">(AW65-AW64)/AW64</f>
        <v>0.0014374659731866</v>
      </c>
      <c r="AZ65" s="12" t="n">
        <f aca="false">workers_and_wage_high!B53</f>
        <v>7365.37970343629</v>
      </c>
      <c r="BA65" s="40" t="n">
        <f aca="false">(AZ65-AZ64)/AZ64</f>
        <v>0.00793143271840022</v>
      </c>
      <c r="BB65" s="39"/>
      <c r="BC65" s="39"/>
      <c r="BD65" s="39"/>
      <c r="BE65" s="39"/>
      <c r="BF65" s="7" t="n">
        <f aca="false">BF64*(1+AY65)*(1+BA65)*(1-BE65)</f>
        <v>107.95752129549</v>
      </c>
      <c r="BG65" s="7"/>
      <c r="BH65" s="7"/>
      <c r="BI65" s="40" t="n">
        <f aca="false">T72/AG72</f>
        <v>0.0154640536635971</v>
      </c>
      <c r="BJ65" s="7"/>
      <c r="BK65" s="7"/>
      <c r="BL65" s="7"/>
      <c r="BM65" s="7"/>
      <c r="BN65" s="7"/>
      <c r="BO65" s="7"/>
      <c r="BP65" s="7"/>
    </row>
    <row r="66" customFormat="false" ht="13.25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1" t="n">
        <f aca="false">'High pensions'!Q66</f>
        <v>158388293.530178</v>
      </c>
      <c r="E66" s="6"/>
      <c r="F66" s="81" t="n">
        <f aca="false">'High pensions'!I66</f>
        <v>28788947.2269799</v>
      </c>
      <c r="G66" s="81" t="n">
        <f aca="false">'High pensions'!K66</f>
        <v>2333513.54253055</v>
      </c>
      <c r="H66" s="81" t="n">
        <f aca="false">'High pensions'!V66</f>
        <v>12838303.0131995</v>
      </c>
      <c r="I66" s="81" t="n">
        <f aca="false">'High pensions'!M66</f>
        <v>72170.5219339356</v>
      </c>
      <c r="J66" s="81" t="n">
        <f aca="false">'High pensions'!W66</f>
        <v>397060.917934009</v>
      </c>
      <c r="K66" s="6"/>
      <c r="L66" s="81" t="n">
        <f aca="false">'High pensions'!N66</f>
        <v>5877315.87363015</v>
      </c>
      <c r="M66" s="8"/>
      <c r="N66" s="81" t="n">
        <f aca="false">'High pensions'!L66</f>
        <v>1257090.48831103</v>
      </c>
      <c r="O66" s="6"/>
      <c r="P66" s="81" t="n">
        <f aca="false">'High pensions'!X66</f>
        <v>37413560.972881</v>
      </c>
      <c r="Q66" s="8"/>
      <c r="R66" s="81" t="n">
        <f aca="false">'High SIPA income'!G61</f>
        <v>26693906.1402727</v>
      </c>
      <c r="S66" s="8"/>
      <c r="T66" s="81" t="n">
        <f aca="false">'High SIPA income'!J61</f>
        <v>102066463.733557</v>
      </c>
      <c r="U66" s="6"/>
      <c r="V66" s="81" t="n">
        <f aca="false">'High SIPA income'!F61</f>
        <v>111982.552442591</v>
      </c>
      <c r="W66" s="8"/>
      <c r="X66" s="81" t="n">
        <f aca="false">'High SIPA income'!M61</f>
        <v>281267.88627006</v>
      </c>
      <c r="Y66" s="6"/>
      <c r="Z66" s="6" t="n">
        <f aca="false">R66+V66-N66-L66-F66</f>
        <v>-9117464.89620576</v>
      </c>
      <c r="AA66" s="6"/>
      <c r="AB66" s="6" t="n">
        <f aca="false">T66-P66-D66</f>
        <v>-93735390.7695021</v>
      </c>
      <c r="AC66" s="50"/>
      <c r="AD66" s="6"/>
      <c r="AE66" s="6"/>
      <c r="AF66" s="6"/>
      <c r="AG66" s="6" t="n">
        <f aca="false">BF66/100*$AG$57</f>
        <v>6665611708.18608</v>
      </c>
      <c r="AH66" s="61" t="n">
        <f aca="false">(AG66-AG65)/AG65</f>
        <v>0.0124318857043983</v>
      </c>
      <c r="AI66" s="61"/>
      <c r="AJ66" s="61" t="n">
        <f aca="false">AB66/AG66</f>
        <v>-0.0140625339238385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0.00971490046345126</v>
      </c>
      <c r="AV66" s="5"/>
      <c r="AW66" s="5" t="n">
        <f aca="false">workers_and_wage_high!C54</f>
        <v>13030218</v>
      </c>
      <c r="AX66" s="5"/>
      <c r="AY66" s="61" t="n">
        <f aca="false">(AW66-AW65)/AW65</f>
        <v>0.00708643099331995</v>
      </c>
      <c r="AZ66" s="11" t="n">
        <f aca="false">workers_and_wage_high!B54</f>
        <v>7404.47396826099</v>
      </c>
      <c r="BA66" s="61" t="n">
        <f aca="false">(AZ66-AZ65)/AZ65</f>
        <v>0.00530784106167138</v>
      </c>
      <c r="BB66" s="66"/>
      <c r="BC66" s="66"/>
      <c r="BD66" s="66"/>
      <c r="BE66" s="66"/>
      <c r="BF66" s="5" t="n">
        <f aca="false">BF65*(1+AY66)*(1+BA66)*(1-BE66)</f>
        <v>109.299636861166</v>
      </c>
      <c r="BG66" s="5"/>
      <c r="BH66" s="5"/>
      <c r="BI66" s="61" t="n">
        <f aca="false">T73/AG73</f>
        <v>0.0178563316525124</v>
      </c>
      <c r="BJ66" s="5"/>
      <c r="BK66" s="5"/>
      <c r="BL66" s="5"/>
      <c r="BM66" s="5"/>
      <c r="BN66" s="5"/>
      <c r="BO66" s="5"/>
      <c r="BP66" s="5"/>
    </row>
    <row r="67" customFormat="false" ht="13.25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2" t="n">
        <f aca="false">'High pensions'!Q67</f>
        <v>161084619.095069</v>
      </c>
      <c r="E67" s="9"/>
      <c r="F67" s="82" t="n">
        <f aca="false">'High pensions'!I67</f>
        <v>29279036.3154111</v>
      </c>
      <c r="G67" s="82" t="n">
        <f aca="false">'High pensions'!K67</f>
        <v>2469159.25495394</v>
      </c>
      <c r="H67" s="82" t="n">
        <f aca="false">'High pensions'!V67</f>
        <v>13584585.7009975</v>
      </c>
      <c r="I67" s="82" t="n">
        <f aca="false">'High pensions'!M67</f>
        <v>76365.7501532147</v>
      </c>
      <c r="J67" s="82" t="n">
        <f aca="false">'High pensions'!W67</f>
        <v>420141.825804046</v>
      </c>
      <c r="K67" s="9"/>
      <c r="L67" s="82" t="n">
        <f aca="false">'High pensions'!N67</f>
        <v>5006477.84657507</v>
      </c>
      <c r="M67" s="67"/>
      <c r="N67" s="82" t="n">
        <f aca="false">'High pensions'!L67</f>
        <v>1280044.98673737</v>
      </c>
      <c r="O67" s="9"/>
      <c r="P67" s="82" t="n">
        <f aca="false">'High pensions'!X67</f>
        <v>33021067.1883722</v>
      </c>
      <c r="Q67" s="67"/>
      <c r="R67" s="82" t="n">
        <f aca="false">'High SIPA income'!G62</f>
        <v>31015602.6458603</v>
      </c>
      <c r="S67" s="67"/>
      <c r="T67" s="82" t="n">
        <f aca="false">'High SIPA income'!J62</f>
        <v>118590844.891455</v>
      </c>
      <c r="U67" s="9"/>
      <c r="V67" s="82" t="n">
        <f aca="false">'High SIPA income'!F62</f>
        <v>112420.90888078</v>
      </c>
      <c r="W67" s="67"/>
      <c r="X67" s="82" t="n">
        <f aca="false">'High SIPA income'!M62</f>
        <v>282368.911261122</v>
      </c>
      <c r="Y67" s="9"/>
      <c r="Z67" s="9" t="n">
        <f aca="false">R67+V67-N67-L67-F67</f>
        <v>-4437535.59398243</v>
      </c>
      <c r="AA67" s="9"/>
      <c r="AB67" s="9" t="n">
        <f aca="false">T67-P67-D67</f>
        <v>-75514841.3919861</v>
      </c>
      <c r="AC67" s="50"/>
      <c r="AD67" s="9"/>
      <c r="AE67" s="9"/>
      <c r="AF67" s="9"/>
      <c r="AG67" s="9" t="n">
        <f aca="false">BF67/100*$AG$57</f>
        <v>6696970391.78561</v>
      </c>
      <c r="AH67" s="40" t="n">
        <f aca="false">(AG67-AG66)/AG66</f>
        <v>0.00470454700519331</v>
      </c>
      <c r="AI67" s="40"/>
      <c r="AJ67" s="40" t="n">
        <f aca="false">AB67/AG67</f>
        <v>-0.0112759706216726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13028925</v>
      </c>
      <c r="AX67" s="7"/>
      <c r="AY67" s="40" t="n">
        <f aca="false">(AW67-AW66)/AW66</f>
        <v>-9.92308800973245E-005</v>
      </c>
      <c r="AZ67" s="12" t="n">
        <f aca="false">workers_and_wage_high!B55</f>
        <v>7440.04694649987</v>
      </c>
      <c r="BA67" s="40" t="n">
        <f aca="false">(AZ67-AZ66)/AZ66</f>
        <v>0.00480425461570425</v>
      </c>
      <c r="BB67" s="39"/>
      <c r="BC67" s="39"/>
      <c r="BD67" s="39"/>
      <c r="BE67" s="39"/>
      <c r="BF67" s="7" t="n">
        <f aca="false">BF66*(1+AY67)*(1+BA67)*(1-BE67)</f>
        <v>109.813842140429</v>
      </c>
      <c r="BG67" s="7"/>
      <c r="BH67" s="7"/>
      <c r="BI67" s="40" t="n">
        <f aca="false">T74/AG74</f>
        <v>0.0155228780066746</v>
      </c>
      <c r="BJ67" s="7"/>
      <c r="BK67" s="7"/>
      <c r="BL67" s="7"/>
      <c r="BM67" s="7"/>
      <c r="BN67" s="7"/>
      <c r="BO67" s="7"/>
      <c r="BP67" s="7"/>
    </row>
    <row r="68" customFormat="false" ht="13.25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2" t="n">
        <f aca="false">'High pensions'!Q68</f>
        <v>159901105.550056</v>
      </c>
      <c r="E68" s="9"/>
      <c r="F68" s="82" t="n">
        <f aca="false">'High pensions'!I68</f>
        <v>29063918.7190889</v>
      </c>
      <c r="G68" s="82" t="n">
        <f aca="false">'High pensions'!K68</f>
        <v>2571282.79764991</v>
      </c>
      <c r="H68" s="82" t="n">
        <f aca="false">'High pensions'!V68</f>
        <v>14146439.3015943</v>
      </c>
      <c r="I68" s="82" t="n">
        <f aca="false">'High pensions'!M68</f>
        <v>79524.2102365959</v>
      </c>
      <c r="J68" s="82" t="n">
        <f aca="false">'High pensions'!W68</f>
        <v>437518.741286426</v>
      </c>
      <c r="K68" s="9"/>
      <c r="L68" s="82" t="n">
        <f aca="false">'High pensions'!N68</f>
        <v>4845440.02888083</v>
      </c>
      <c r="M68" s="67"/>
      <c r="N68" s="82" t="n">
        <f aca="false">'High pensions'!L68</f>
        <v>1273003.21663929</v>
      </c>
      <c r="O68" s="9"/>
      <c r="P68" s="82" t="n">
        <f aca="false">'High pensions'!X68</f>
        <v>32146699.4453937</v>
      </c>
      <c r="Q68" s="67"/>
      <c r="R68" s="82" t="n">
        <f aca="false">'High SIPA income'!G63</f>
        <v>27099959.9751791</v>
      </c>
      <c r="S68" s="67"/>
      <c r="T68" s="82" t="n">
        <f aca="false">'High SIPA income'!J63</f>
        <v>103619045.764698</v>
      </c>
      <c r="U68" s="9"/>
      <c r="V68" s="82" t="n">
        <f aca="false">'High SIPA income'!F63</f>
        <v>114326.708280792</v>
      </c>
      <c r="W68" s="67"/>
      <c r="X68" s="82" t="n">
        <f aca="false">'High SIPA income'!M63</f>
        <v>287155.729896739</v>
      </c>
      <c r="Y68" s="9"/>
      <c r="Z68" s="9" t="n">
        <f aca="false">R68+V68-N68-L68-F68</f>
        <v>-7968075.28114918</v>
      </c>
      <c r="AA68" s="9"/>
      <c r="AB68" s="9" t="n">
        <f aca="false">T68-P68-D68</f>
        <v>-88428759.2307517</v>
      </c>
      <c r="AC68" s="50"/>
      <c r="AD68" s="9"/>
      <c r="AE68" s="9"/>
      <c r="AF68" s="9"/>
      <c r="AG68" s="9" t="n">
        <f aca="false">BF68/100*$AG$57</f>
        <v>6750331128.61417</v>
      </c>
      <c r="AH68" s="40" t="n">
        <f aca="false">(AG68-AG67)/AG67</f>
        <v>0.00796789200292842</v>
      </c>
      <c r="AI68" s="40"/>
      <c r="AJ68" s="40" t="n">
        <f aca="false">AB68/AG68</f>
        <v>-0.0130999142924869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13156381</v>
      </c>
      <c r="AX68" s="7"/>
      <c r="AY68" s="40" t="n">
        <f aca="false">(AW68-AW67)/AW67</f>
        <v>0.00978254153738701</v>
      </c>
      <c r="AZ68" s="12" t="n">
        <f aca="false">workers_and_wage_high!B56</f>
        <v>7426.67666411485</v>
      </c>
      <c r="BA68" s="40" t="n">
        <f aca="false">(AZ68-AZ67)/AZ67</f>
        <v>-0.00179706962619502</v>
      </c>
      <c r="BB68" s="39"/>
      <c r="BC68" s="39"/>
      <c r="BD68" s="39"/>
      <c r="BE68" s="39"/>
      <c r="BF68" s="7" t="n">
        <f aca="false">BF67*(1+AY68)*(1+BA68)*(1-BE68)</f>
        <v>110.688826975031</v>
      </c>
      <c r="BG68" s="7"/>
      <c r="BH68" s="7"/>
      <c r="BI68" s="40" t="n">
        <f aca="false">T75/AG75</f>
        <v>0.0179251318065515</v>
      </c>
      <c r="BJ68" s="7"/>
      <c r="BK68" s="7"/>
      <c r="BL68" s="7"/>
      <c r="BM68" s="7"/>
      <c r="BN68" s="7"/>
      <c r="BO68" s="7"/>
      <c r="BP68" s="7"/>
    </row>
    <row r="69" customFormat="false" ht="13.25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2" t="n">
        <f aca="false">'High pensions'!Q69</f>
        <v>163701455.223656</v>
      </c>
      <c r="E69" s="9"/>
      <c r="F69" s="82" t="n">
        <f aca="false">'High pensions'!I69</f>
        <v>29754677.2578599</v>
      </c>
      <c r="G69" s="82" t="n">
        <f aca="false">'High pensions'!K69</f>
        <v>2729899.82655788</v>
      </c>
      <c r="H69" s="82" t="n">
        <f aca="false">'High pensions'!V69</f>
        <v>15019103.3950564</v>
      </c>
      <c r="I69" s="82" t="n">
        <f aca="false">'High pensions'!M69</f>
        <v>84429.891543027</v>
      </c>
      <c r="J69" s="82" t="n">
        <f aca="false">'High pensions'!W69</f>
        <v>464508.352424424</v>
      </c>
      <c r="K69" s="9"/>
      <c r="L69" s="82" t="n">
        <f aca="false">'High pensions'!N69</f>
        <v>4937775.20573054</v>
      </c>
      <c r="M69" s="67"/>
      <c r="N69" s="82" t="n">
        <f aca="false">'High pensions'!L69</f>
        <v>1305681.0702288</v>
      </c>
      <c r="O69" s="9"/>
      <c r="P69" s="82" t="n">
        <f aca="false">'High pensions'!X69</f>
        <v>32805611.0259337</v>
      </c>
      <c r="Q69" s="67"/>
      <c r="R69" s="82" t="n">
        <f aca="false">'High SIPA income'!G64</f>
        <v>31612170.5770542</v>
      </c>
      <c r="S69" s="67"/>
      <c r="T69" s="82" t="n">
        <f aca="false">'High SIPA income'!J64</f>
        <v>120871874.081931</v>
      </c>
      <c r="U69" s="9"/>
      <c r="V69" s="82" t="n">
        <f aca="false">'High SIPA income'!F64</f>
        <v>117690.863397894</v>
      </c>
      <c r="W69" s="67"/>
      <c r="X69" s="82" t="n">
        <f aca="false">'High SIPA income'!M64</f>
        <v>295605.517638065</v>
      </c>
      <c r="Y69" s="9"/>
      <c r="Z69" s="9" t="n">
        <f aca="false">R69+V69-N69-L69-F69</f>
        <v>-4268272.0933671</v>
      </c>
      <c r="AA69" s="9"/>
      <c r="AB69" s="9" t="n">
        <f aca="false">T69-P69-D69</f>
        <v>-75635192.1676581</v>
      </c>
      <c r="AC69" s="50"/>
      <c r="AD69" s="9"/>
      <c r="AE69" s="9"/>
      <c r="AF69" s="9"/>
      <c r="AG69" s="9" t="n">
        <f aca="false">BF69/100*$AG$57</f>
        <v>6843183804.0837</v>
      </c>
      <c r="AH69" s="40" t="n">
        <f aca="false">(AG69-AG68)/AG68</f>
        <v>0.013755277141285</v>
      </c>
      <c r="AI69" s="40" t="n">
        <f aca="false">(AG69-AG65)/AG65</f>
        <v>0.039403101516042</v>
      </c>
      <c r="AJ69" s="40" t="n">
        <f aca="false">AB69/AG69</f>
        <v>-0.0110526319814064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13220540</v>
      </c>
      <c r="AX69" s="7"/>
      <c r="AY69" s="40" t="n">
        <f aca="false">(AW69-AW68)/AW68</f>
        <v>0.00487664502875069</v>
      </c>
      <c r="AZ69" s="12" t="n">
        <f aca="false">workers_and_wage_high!B57</f>
        <v>7492.29539477759</v>
      </c>
      <c r="BA69" s="40" t="n">
        <f aca="false">(AZ69-AZ68)/AZ68</f>
        <v>0.00883554429935069</v>
      </c>
      <c r="BB69" s="39"/>
      <c r="BC69" s="39"/>
      <c r="BD69" s="39"/>
      <c r="BE69" s="39"/>
      <c r="BF69" s="7" t="n">
        <f aca="false">BF68*(1+AY69)*(1+BA69)*(1-BE69)</f>
        <v>112.211382466516</v>
      </c>
      <c r="BG69" s="7"/>
      <c r="BH69" s="7"/>
      <c r="BI69" s="40" t="n">
        <f aca="false">T76/AG76</f>
        <v>0.015614546448464</v>
      </c>
      <c r="BJ69" s="7"/>
      <c r="BK69" s="7"/>
      <c r="BL69" s="7"/>
      <c r="BM69" s="7"/>
      <c r="BN69" s="7"/>
      <c r="BO69" s="7"/>
      <c r="BP69" s="7"/>
    </row>
    <row r="70" customFormat="false" ht="13.25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1" t="n">
        <f aca="false">'High pensions'!Q70</f>
        <v>162977868.172787</v>
      </c>
      <c r="E70" s="6"/>
      <c r="F70" s="81" t="n">
        <f aca="false">'High pensions'!I70</f>
        <v>29623156.7461018</v>
      </c>
      <c r="G70" s="81" t="n">
        <f aca="false">'High pensions'!K70</f>
        <v>2775391.49369234</v>
      </c>
      <c r="H70" s="81" t="n">
        <f aca="false">'High pensions'!V70</f>
        <v>15269385.1254184</v>
      </c>
      <c r="I70" s="81" t="n">
        <f aca="false">'High pensions'!M70</f>
        <v>85836.8503203811</v>
      </c>
      <c r="J70" s="81" t="n">
        <f aca="false">'High pensions'!W70</f>
        <v>472249.024497475</v>
      </c>
      <c r="K70" s="6"/>
      <c r="L70" s="81" t="n">
        <f aca="false">'High pensions'!N70</f>
        <v>5955041.21041367</v>
      </c>
      <c r="M70" s="8"/>
      <c r="N70" s="81" t="n">
        <f aca="false">'High pensions'!L70</f>
        <v>1299910.96493823</v>
      </c>
      <c r="O70" s="6"/>
      <c r="P70" s="81" t="n">
        <f aca="false">'High pensions'!X70</f>
        <v>38052463.7432612</v>
      </c>
      <c r="Q70" s="8"/>
      <c r="R70" s="81" t="n">
        <f aca="false">'High SIPA income'!G65</f>
        <v>27780317.1793765</v>
      </c>
      <c r="S70" s="8"/>
      <c r="T70" s="81" t="n">
        <f aca="false">'High SIPA income'!J65</f>
        <v>106220450.502663</v>
      </c>
      <c r="U70" s="6"/>
      <c r="V70" s="81" t="n">
        <f aca="false">'High SIPA income'!F65</f>
        <v>114083.383572876</v>
      </c>
      <c r="W70" s="8"/>
      <c r="X70" s="81" t="n">
        <f aca="false">'High SIPA income'!M65</f>
        <v>286544.568382914</v>
      </c>
      <c r="Y70" s="6"/>
      <c r="Z70" s="6" t="n">
        <f aca="false">R70+V70-N70-L70-F70</f>
        <v>-8983708.35850425</v>
      </c>
      <c r="AA70" s="6"/>
      <c r="AB70" s="6" t="n">
        <f aca="false">T70-P70-D70</f>
        <v>-94809881.4133857</v>
      </c>
      <c r="AC70" s="50"/>
      <c r="AD70" s="6"/>
      <c r="AE70" s="6"/>
      <c r="AF70" s="6"/>
      <c r="AG70" s="6" t="n">
        <f aca="false">BF70/100*$AG$57</f>
        <v>6877088713.89554</v>
      </c>
      <c r="AH70" s="61" t="n">
        <f aca="false">(AG70-AG69)/AG69</f>
        <v>0.0049545519720822</v>
      </c>
      <c r="AI70" s="61"/>
      <c r="AJ70" s="61" t="n">
        <f aca="false">AB70/AG70</f>
        <v>-0.0137863397373102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0.00746645046625324</v>
      </c>
      <c r="AV70" s="5"/>
      <c r="AW70" s="5" t="n">
        <f aca="false">workers_and_wage_high!C58</f>
        <v>13229486</v>
      </c>
      <c r="AX70" s="5"/>
      <c r="AY70" s="61" t="n">
        <f aca="false">(AW70-AW69)/AW69</f>
        <v>0.000676674326464728</v>
      </c>
      <c r="AZ70" s="11" t="n">
        <f aca="false">workers_and_wage_high!B58</f>
        <v>7524.32484425512</v>
      </c>
      <c r="BA70" s="61" t="n">
        <f aca="false">(AZ70-AZ69)/AZ69</f>
        <v>0.00427498487310786</v>
      </c>
      <c r="BB70" s="66"/>
      <c r="BC70" s="66"/>
      <c r="BD70" s="66"/>
      <c r="BE70" s="66"/>
      <c r="BF70" s="5" t="n">
        <f aca="false">BF69*(1+AY70)*(1+BA70)*(1-BE70)</f>
        <v>112.767339592806</v>
      </c>
      <c r="BG70" s="5"/>
      <c r="BH70" s="5"/>
      <c r="BI70" s="61" t="n">
        <f aca="false">T77/AG77</f>
        <v>0.017953989682378</v>
      </c>
      <c r="BJ70" s="5"/>
      <c r="BK70" s="5"/>
      <c r="BL70" s="5"/>
      <c r="BM70" s="5"/>
      <c r="BN70" s="5"/>
      <c r="BO70" s="5"/>
      <c r="BP70" s="5"/>
    </row>
    <row r="71" customFormat="false" ht="13.25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2" t="n">
        <f aca="false">'High pensions'!Q71</f>
        <v>165329897.65128</v>
      </c>
      <c r="E71" s="9"/>
      <c r="F71" s="82" t="n">
        <f aca="false">'High pensions'!I71</f>
        <v>30050665.9453201</v>
      </c>
      <c r="G71" s="82" t="n">
        <f aca="false">'High pensions'!K71</f>
        <v>2891479.13740319</v>
      </c>
      <c r="H71" s="82" t="n">
        <f aca="false">'High pensions'!V71</f>
        <v>15908065.0897232</v>
      </c>
      <c r="I71" s="82" t="n">
        <f aca="false">'High pensions'!M71</f>
        <v>89427.1898165932</v>
      </c>
      <c r="J71" s="82" t="n">
        <f aca="false">'High pensions'!W71</f>
        <v>492002.013084223</v>
      </c>
      <c r="K71" s="9"/>
      <c r="L71" s="82" t="n">
        <f aca="false">'High pensions'!N71</f>
        <v>4945503.44809185</v>
      </c>
      <c r="M71" s="67"/>
      <c r="N71" s="82" t="n">
        <f aca="false">'High pensions'!L71</f>
        <v>1319469.4122515</v>
      </c>
      <c r="O71" s="9"/>
      <c r="P71" s="82" t="n">
        <f aca="false">'High pensions'!X71</f>
        <v>32921572.3018753</v>
      </c>
      <c r="Q71" s="67"/>
      <c r="R71" s="82" t="n">
        <f aca="false">'High SIPA income'!G66</f>
        <v>32204352.8489139</v>
      </c>
      <c r="S71" s="67"/>
      <c r="T71" s="82" t="n">
        <f aca="false">'High SIPA income'!J66</f>
        <v>123136134.323831</v>
      </c>
      <c r="U71" s="9"/>
      <c r="V71" s="82" t="n">
        <f aca="false">'High SIPA income'!F66</f>
        <v>112976.292237243</v>
      </c>
      <c r="W71" s="67"/>
      <c r="X71" s="82" t="n">
        <f aca="false">'High SIPA income'!M66</f>
        <v>283763.874131091</v>
      </c>
      <c r="Y71" s="9"/>
      <c r="Z71" s="9" t="n">
        <f aca="false">R71+V71-N71-L71-F71</f>
        <v>-3998309.66451226</v>
      </c>
      <c r="AA71" s="9"/>
      <c r="AB71" s="9" t="n">
        <f aca="false">T71-P71-D71</f>
        <v>-75115335.6293245</v>
      </c>
      <c r="AC71" s="50"/>
      <c r="AD71" s="9"/>
      <c r="AE71" s="9"/>
      <c r="AF71" s="9"/>
      <c r="AG71" s="9" t="n">
        <f aca="false">BF71/100*$AG$57</f>
        <v>6926180720.12969</v>
      </c>
      <c r="AH71" s="40" t="n">
        <f aca="false">(AG71-AG70)/AG70</f>
        <v>0.00713848668768081</v>
      </c>
      <c r="AI71" s="40"/>
      <c r="AJ71" s="40" t="n">
        <f aca="false">AB71/AG71</f>
        <v>-0.0108451307675261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13321230</v>
      </c>
      <c r="AX71" s="7"/>
      <c r="AY71" s="40" t="n">
        <f aca="false">(AW71-AW70)/AW70</f>
        <v>0.00693481213102308</v>
      </c>
      <c r="AZ71" s="12" t="n">
        <f aca="false">workers_and_wage_high!B59</f>
        <v>7525.846803282</v>
      </c>
      <c r="BA71" s="40" t="n">
        <f aca="false">(AZ71-AZ70)/AZ70</f>
        <v>0.000202271839451727</v>
      </c>
      <c r="BB71" s="39"/>
      <c r="BC71" s="39"/>
      <c r="BD71" s="39"/>
      <c r="BE71" s="39"/>
      <c r="BF71" s="7" t="n">
        <f aca="false">BF70*(1+AY71)*(1+BA71)*(1-BE71)</f>
        <v>113.572327745294</v>
      </c>
      <c r="BG71" s="7"/>
      <c r="BH71" s="7"/>
      <c r="BI71" s="40" t="n">
        <f aca="false">T78/AG78</f>
        <v>0.0156315410452425</v>
      </c>
      <c r="BJ71" s="7"/>
      <c r="BK71" s="7"/>
      <c r="BL71" s="7"/>
      <c r="BM71" s="7"/>
      <c r="BN71" s="7"/>
      <c r="BO71" s="7"/>
      <c r="BP71" s="7"/>
    </row>
    <row r="72" customFormat="false" ht="13.25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2" t="n">
        <f aca="false">'High pensions'!Q72</f>
        <v>164814289.840135</v>
      </c>
      <c r="E72" s="9"/>
      <c r="F72" s="82" t="n">
        <f aca="false">'High pensions'!I72</f>
        <v>29956948.1222787</v>
      </c>
      <c r="G72" s="82" t="n">
        <f aca="false">'High pensions'!K72</f>
        <v>2901993.15150991</v>
      </c>
      <c r="H72" s="82" t="n">
        <f aca="false">'High pensions'!V72</f>
        <v>15965910.0932027</v>
      </c>
      <c r="I72" s="82" t="n">
        <f aca="false">'High pensions'!M72</f>
        <v>89752.3655106165</v>
      </c>
      <c r="J72" s="82" t="n">
        <f aca="false">'High pensions'!W72</f>
        <v>493791.033810398</v>
      </c>
      <c r="K72" s="9"/>
      <c r="L72" s="82" t="n">
        <f aca="false">'High pensions'!N72</f>
        <v>4835603.85544999</v>
      </c>
      <c r="M72" s="67"/>
      <c r="N72" s="82" t="n">
        <f aca="false">'High pensions'!L72</f>
        <v>1316676.46865463</v>
      </c>
      <c r="O72" s="9"/>
      <c r="P72" s="82" t="n">
        <f aca="false">'High pensions'!X72</f>
        <v>32335936.8415977</v>
      </c>
      <c r="Q72" s="67"/>
      <c r="R72" s="82" t="n">
        <f aca="false">'High SIPA income'!G67</f>
        <v>28186508.7910404</v>
      </c>
      <c r="S72" s="67"/>
      <c r="T72" s="82" t="n">
        <f aca="false">'High SIPA income'!J67</f>
        <v>107773559.335177</v>
      </c>
      <c r="U72" s="9"/>
      <c r="V72" s="82" t="n">
        <f aca="false">'High SIPA income'!F67</f>
        <v>115367.194521831</v>
      </c>
      <c r="W72" s="67"/>
      <c r="X72" s="82" t="n">
        <f aca="false">'High SIPA income'!M67</f>
        <v>289769.131353722</v>
      </c>
      <c r="Y72" s="9"/>
      <c r="Z72" s="9" t="n">
        <f aca="false">R72+V72-N72-L72-F72</f>
        <v>-7807352.4608211</v>
      </c>
      <c r="AA72" s="9"/>
      <c r="AB72" s="9" t="n">
        <f aca="false">T72-P72-D72</f>
        <v>-89376667.3465556</v>
      </c>
      <c r="AC72" s="50"/>
      <c r="AD72" s="9"/>
      <c r="AE72" s="9"/>
      <c r="AF72" s="9"/>
      <c r="AG72" s="9" t="n">
        <f aca="false">BF72/100*$AG$57</f>
        <v>6969295482.2628</v>
      </c>
      <c r="AH72" s="40" t="n">
        <f aca="false">(AG72-AG71)/AG71</f>
        <v>0.00622489707896398</v>
      </c>
      <c r="AI72" s="40"/>
      <c r="AJ72" s="40" t="n">
        <f aca="false">AB72/AG72</f>
        <v>-0.0128243475361353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13337915</v>
      </c>
      <c r="AX72" s="7"/>
      <c r="AY72" s="40" t="n">
        <f aca="false">(AW72-AW71)/AW71</f>
        <v>0.00125251196773871</v>
      </c>
      <c r="AZ72" s="12" t="n">
        <f aca="false">workers_and_wage_high!B60</f>
        <v>7563.22139974664</v>
      </c>
      <c r="BA72" s="40" t="n">
        <f aca="false">(AZ72-AZ71)/AZ71</f>
        <v>0.00496616493021631</v>
      </c>
      <c r="BB72" s="39"/>
      <c r="BC72" s="39"/>
      <c r="BD72" s="39"/>
      <c r="BE72" s="39"/>
      <c r="BF72" s="7" t="n">
        <f aca="false">BF71*(1+AY72)*(1+BA72)*(1-BE72)</f>
        <v>114.279303796527</v>
      </c>
      <c r="BG72" s="7"/>
      <c r="BH72" s="7"/>
      <c r="BI72" s="40" t="n">
        <f aca="false">T79/AG79</f>
        <v>0.0179849508841951</v>
      </c>
      <c r="BJ72" s="7"/>
      <c r="BK72" s="7"/>
      <c r="BL72" s="7"/>
      <c r="BM72" s="7"/>
      <c r="BN72" s="7"/>
      <c r="BO72" s="7"/>
      <c r="BP72" s="7"/>
    </row>
    <row r="73" customFormat="false" ht="13.25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2" t="n">
        <f aca="false">'High pensions'!Q73</f>
        <v>167503153.712638</v>
      </c>
      <c r="E73" s="9"/>
      <c r="F73" s="82" t="n">
        <f aca="false">'High pensions'!I73</f>
        <v>30445680.9597929</v>
      </c>
      <c r="G73" s="82" t="n">
        <f aca="false">'High pensions'!K73</f>
        <v>2975259.13687275</v>
      </c>
      <c r="H73" s="82" t="n">
        <f aca="false">'High pensions'!V73</f>
        <v>16368997.9277086</v>
      </c>
      <c r="I73" s="82" t="n">
        <f aca="false">'High pensions'!M73</f>
        <v>92018.3238208061</v>
      </c>
      <c r="J73" s="82" t="n">
        <f aca="false">'High pensions'!W73</f>
        <v>506257.667867274</v>
      </c>
      <c r="K73" s="9"/>
      <c r="L73" s="82" t="n">
        <f aca="false">'High pensions'!N73</f>
        <v>4905499.4588071</v>
      </c>
      <c r="M73" s="67"/>
      <c r="N73" s="82" t="n">
        <f aca="false">'High pensions'!L73</f>
        <v>1338183.77017732</v>
      </c>
      <c r="O73" s="9"/>
      <c r="P73" s="82" t="n">
        <f aca="false">'High pensions'!X73</f>
        <v>32816952.2869854</v>
      </c>
      <c r="Q73" s="67"/>
      <c r="R73" s="82" t="n">
        <f aca="false">'High SIPA income'!G68</f>
        <v>32922789.1681399</v>
      </c>
      <c r="S73" s="67"/>
      <c r="T73" s="82" t="n">
        <f aca="false">'High SIPA income'!J68</f>
        <v>125883137.858489</v>
      </c>
      <c r="U73" s="9"/>
      <c r="V73" s="82" t="n">
        <f aca="false">'High SIPA income'!F68</f>
        <v>114359.578918383</v>
      </c>
      <c r="W73" s="67"/>
      <c r="X73" s="82" t="n">
        <f aca="false">'High SIPA income'!M68</f>
        <v>287238.291461499</v>
      </c>
      <c r="Y73" s="9"/>
      <c r="Z73" s="9" t="n">
        <f aca="false">R73+V73-N73-L73-F73</f>
        <v>-3652215.44171908</v>
      </c>
      <c r="AA73" s="9"/>
      <c r="AB73" s="9" t="n">
        <f aca="false">T73-P73-D73</f>
        <v>-74436968.1411351</v>
      </c>
      <c r="AC73" s="50"/>
      <c r="AD73" s="9"/>
      <c r="AE73" s="9"/>
      <c r="AF73" s="9"/>
      <c r="AG73" s="9" t="n">
        <f aca="false">BF73/100*$AG$57</f>
        <v>7049775973.4865</v>
      </c>
      <c r="AH73" s="40" t="n">
        <f aca="false">(AG73-AG72)/AG72</f>
        <v>0.011547866126286</v>
      </c>
      <c r="AI73" s="40" t="n">
        <f aca="false">(AG73-AG69)/AG69</f>
        <v>0.0301894812878641</v>
      </c>
      <c r="AJ73" s="40" t="n">
        <f aca="false">AB73/AG73</f>
        <v>-0.0105587707213797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13364825</v>
      </c>
      <c r="AX73" s="7"/>
      <c r="AY73" s="40" t="n">
        <f aca="false">(AW73-AW72)/AW72</f>
        <v>0.0020175567170731</v>
      </c>
      <c r="AZ73" s="12" t="n">
        <f aca="false">workers_and_wage_high!B61</f>
        <v>7635.15610746386</v>
      </c>
      <c r="BA73" s="40" t="n">
        <f aca="false">(AZ73-AZ72)/AZ72</f>
        <v>0.00951112018479723</v>
      </c>
      <c r="BB73" s="39"/>
      <c r="BC73" s="39"/>
      <c r="BD73" s="39"/>
      <c r="BE73" s="39"/>
      <c r="BF73" s="7" t="n">
        <f aca="false">BF72*(1+AY73)*(1+BA73)*(1-BE73)</f>
        <v>115.598985897775</v>
      </c>
      <c r="BG73" s="7"/>
      <c r="BH73" s="7"/>
      <c r="BI73" s="40" t="n">
        <f aca="false">T80/AG80</f>
        <v>0.0156967527273787</v>
      </c>
      <c r="BJ73" s="7"/>
      <c r="BK73" s="7"/>
      <c r="BL73" s="7"/>
      <c r="BM73" s="7"/>
      <c r="BN73" s="7"/>
      <c r="BO73" s="7"/>
      <c r="BP73" s="7"/>
    </row>
    <row r="74" customFormat="false" ht="13.25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1" t="n">
        <f aca="false">'High pensions'!Q74</f>
        <v>166702733.771012</v>
      </c>
      <c r="E74" s="6"/>
      <c r="F74" s="81" t="n">
        <f aca="false">'High pensions'!I74</f>
        <v>30300195.1606513</v>
      </c>
      <c r="G74" s="81" t="n">
        <f aca="false">'High pensions'!K74</f>
        <v>3009677.1908205</v>
      </c>
      <c r="H74" s="81" t="n">
        <f aca="false">'High pensions'!V74</f>
        <v>16558355.9055615</v>
      </c>
      <c r="I74" s="81" t="n">
        <f aca="false">'High pensions'!M74</f>
        <v>93082.7997160982</v>
      </c>
      <c r="J74" s="81" t="n">
        <f aca="false">'High pensions'!W74</f>
        <v>512114.100172007</v>
      </c>
      <c r="K74" s="6"/>
      <c r="L74" s="81" t="n">
        <f aca="false">'High pensions'!N74</f>
        <v>5891578.96177264</v>
      </c>
      <c r="M74" s="8"/>
      <c r="N74" s="81" t="n">
        <f aca="false">'High pensions'!L74</f>
        <v>1334921.47766374</v>
      </c>
      <c r="O74" s="6"/>
      <c r="P74" s="81" t="n">
        <f aca="false">'High pensions'!X74</f>
        <v>37915775.3446205</v>
      </c>
      <c r="Q74" s="8"/>
      <c r="R74" s="81" t="n">
        <f aca="false">'High SIPA income'!G69</f>
        <v>28885588.5759451</v>
      </c>
      <c r="S74" s="8"/>
      <c r="T74" s="81" t="n">
        <f aca="false">'High SIPA income'!J69</f>
        <v>110446551.483193</v>
      </c>
      <c r="U74" s="6"/>
      <c r="V74" s="81" t="n">
        <f aca="false">'High SIPA income'!F69</f>
        <v>118283.0869788</v>
      </c>
      <c r="W74" s="8"/>
      <c r="X74" s="81" t="n">
        <f aca="false">'High SIPA income'!M69</f>
        <v>297093.012530505</v>
      </c>
      <c r="Y74" s="6"/>
      <c r="Z74" s="6" t="n">
        <f aca="false">R74+V74-N74-L74-F74</f>
        <v>-8522823.93716378</v>
      </c>
      <c r="AA74" s="6"/>
      <c r="AB74" s="6" t="n">
        <f aca="false">T74-P74-D74</f>
        <v>-94171957.6324388</v>
      </c>
      <c r="AC74" s="50"/>
      <c r="AD74" s="6"/>
      <c r="AE74" s="6"/>
      <c r="AF74" s="6"/>
      <c r="AG74" s="6" t="n">
        <f aca="false">BF74/100*$AG$57</f>
        <v>7115082102.41059</v>
      </c>
      <c r="AH74" s="61" t="n">
        <f aca="false">(AG74-AG73)/AG73</f>
        <v>0.00926357506532098</v>
      </c>
      <c r="AI74" s="61"/>
      <c r="AJ74" s="61" t="n">
        <f aca="false">AB74/AG74</f>
        <v>-0.0132355405428889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0.00937879218274331</v>
      </c>
      <c r="AV74" s="5"/>
      <c r="AW74" s="5" t="n">
        <f aca="false">workers_and_wage_high!C62</f>
        <v>13508351</v>
      </c>
      <c r="AX74" s="5"/>
      <c r="AY74" s="61" t="n">
        <f aca="false">(AW74-AW73)/AW73</f>
        <v>0.0107390856221462</v>
      </c>
      <c r="AZ74" s="11" t="n">
        <f aca="false">workers_and_wage_high!B62</f>
        <v>7624.01005246329</v>
      </c>
      <c r="BA74" s="61" t="n">
        <f aca="false">(AZ74-AZ73)/AZ73</f>
        <v>-0.00145983328221337</v>
      </c>
      <c r="BB74" s="66"/>
      <c r="BC74" s="66"/>
      <c r="BD74" s="66"/>
      <c r="BE74" s="66"/>
      <c r="BF74" s="5" t="n">
        <f aca="false">BF73*(1+AY74)*(1+BA74)*(1-BE74)</f>
        <v>116.669845781114</v>
      </c>
      <c r="BG74" s="5"/>
      <c r="BH74" s="5"/>
      <c r="BI74" s="61" t="n">
        <f aca="false">T81/AG81</f>
        <v>0.01808685989842</v>
      </c>
      <c r="BJ74" s="5"/>
      <c r="BK74" s="5"/>
      <c r="BL74" s="5"/>
      <c r="BM74" s="5"/>
      <c r="BN74" s="5"/>
      <c r="BO74" s="5"/>
      <c r="BP74" s="5"/>
    </row>
    <row r="75" customFormat="false" ht="13.25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2" t="n">
        <f aca="false">'High pensions'!Q75</f>
        <v>169674715.697695</v>
      </c>
      <c r="E75" s="9"/>
      <c r="F75" s="82" t="n">
        <f aca="false">'High pensions'!I75</f>
        <v>30840388.0558449</v>
      </c>
      <c r="G75" s="82" t="n">
        <f aca="false">'High pensions'!K75</f>
        <v>3116741.28429527</v>
      </c>
      <c r="H75" s="82" t="n">
        <f aca="false">'High pensions'!V75</f>
        <v>17147390.9588451</v>
      </c>
      <c r="I75" s="82" t="n">
        <f aca="false">'High pensions'!M75</f>
        <v>96394.0603390294</v>
      </c>
      <c r="J75" s="82" t="n">
        <f aca="false">'High pensions'!W75</f>
        <v>530331.679139543</v>
      </c>
      <c r="K75" s="9"/>
      <c r="L75" s="82" t="n">
        <f aca="false">'High pensions'!N75</f>
        <v>4989749.91031164</v>
      </c>
      <c r="M75" s="67"/>
      <c r="N75" s="82" t="n">
        <f aca="false">'High pensions'!L75</f>
        <v>1359607.07486516</v>
      </c>
      <c r="O75" s="9"/>
      <c r="P75" s="82" t="n">
        <f aca="false">'High pensions'!X75</f>
        <v>33371992.981848</v>
      </c>
      <c r="Q75" s="67"/>
      <c r="R75" s="82" t="n">
        <f aca="false">'High SIPA income'!G70</f>
        <v>33687374.1407193</v>
      </c>
      <c r="S75" s="67"/>
      <c r="T75" s="82" t="n">
        <f aca="false">'High SIPA income'!J70</f>
        <v>128806594.769026</v>
      </c>
      <c r="U75" s="9"/>
      <c r="V75" s="82" t="n">
        <f aca="false">'High SIPA income'!F70</f>
        <v>117571.303301361</v>
      </c>
      <c r="W75" s="67"/>
      <c r="X75" s="82" t="n">
        <f aca="false">'High SIPA income'!M70</f>
        <v>295305.217145706</v>
      </c>
      <c r="Y75" s="9"/>
      <c r="Z75" s="9" t="n">
        <f aca="false">R75+V75-N75-L75-F75</f>
        <v>-3384799.59700098</v>
      </c>
      <c r="AA75" s="9"/>
      <c r="AB75" s="9" t="n">
        <f aca="false">T75-P75-D75</f>
        <v>-74240113.9105178</v>
      </c>
      <c r="AC75" s="50"/>
      <c r="AD75" s="9"/>
      <c r="AE75" s="9"/>
      <c r="AF75" s="9"/>
      <c r="AG75" s="9" t="n">
        <f aca="false">BF75/100*$AG$57</f>
        <v>7185810188.68423</v>
      </c>
      <c r="AH75" s="40" t="n">
        <f aca="false">(AG75-AG74)/AG74</f>
        <v>0.00994058610366226</v>
      </c>
      <c r="AI75" s="40"/>
      <c r="AJ75" s="40" t="n">
        <f aca="false">AB75/AG75</f>
        <v>-0.010331488302798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13541888</v>
      </c>
      <c r="AX75" s="7"/>
      <c r="AY75" s="40" t="n">
        <f aca="false">(AW75-AW74)/AW74</f>
        <v>0.00248268645077404</v>
      </c>
      <c r="AZ75" s="12" t="n">
        <f aca="false">workers_and_wage_high!B63</f>
        <v>7680.72834066155</v>
      </c>
      <c r="BA75" s="40" t="n">
        <f aca="false">(AZ75-AZ74)/AZ74</f>
        <v>0.00743942988112068</v>
      </c>
      <c r="BB75" s="39"/>
      <c r="BC75" s="39"/>
      <c r="BD75" s="39"/>
      <c r="BE75" s="39"/>
      <c r="BF75" s="7" t="n">
        <f aca="false">BF74*(1+AY75)*(1+BA75)*(1-BE75)</f>
        <v>117.829612428802</v>
      </c>
      <c r="BG75" s="7"/>
      <c r="BH75" s="7"/>
      <c r="BI75" s="40" t="n">
        <f aca="false">T82/AG82</f>
        <v>0.0157654430916088</v>
      </c>
      <c r="BJ75" s="7"/>
      <c r="BK75" s="7"/>
      <c r="BL75" s="7"/>
      <c r="BM75" s="7"/>
      <c r="BN75" s="7"/>
      <c r="BO75" s="7"/>
      <c r="BP75" s="7"/>
    </row>
    <row r="76" customFormat="false" ht="13.25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2" t="n">
        <f aca="false">'High pensions'!Q76</f>
        <v>168974661.476967</v>
      </c>
      <c r="E76" s="9"/>
      <c r="F76" s="82" t="n">
        <f aca="false">'High pensions'!I76</f>
        <v>30713144.9145282</v>
      </c>
      <c r="G76" s="82" t="n">
        <f aca="false">'High pensions'!K76</f>
        <v>3200119.87402902</v>
      </c>
      <c r="H76" s="82" t="n">
        <f aca="false">'High pensions'!V76</f>
        <v>17606115.3588991</v>
      </c>
      <c r="I76" s="82" t="n">
        <f aca="false">'High pensions'!M76</f>
        <v>98972.7796091451</v>
      </c>
      <c r="J76" s="82" t="n">
        <f aca="false">'High pensions'!W76</f>
        <v>544519.03171853</v>
      </c>
      <c r="K76" s="9"/>
      <c r="L76" s="82" t="n">
        <f aca="false">'High pensions'!N76</f>
        <v>4870454.61665359</v>
      </c>
      <c r="M76" s="67"/>
      <c r="N76" s="82" t="n">
        <f aca="false">'High pensions'!L76</f>
        <v>1356202.22003884</v>
      </c>
      <c r="O76" s="9"/>
      <c r="P76" s="82" t="n">
        <f aca="false">'High pensions'!X76</f>
        <v>32734236.6292905</v>
      </c>
      <c r="Q76" s="67"/>
      <c r="R76" s="82" t="n">
        <f aca="false">'High SIPA income'!G71</f>
        <v>29596695.557987</v>
      </c>
      <c r="S76" s="67"/>
      <c r="T76" s="82" t="n">
        <f aca="false">'High SIPA income'!J71</f>
        <v>113165530.661882</v>
      </c>
      <c r="U76" s="9"/>
      <c r="V76" s="82" t="n">
        <f aca="false">'High SIPA income'!F71</f>
        <v>114510.400275105</v>
      </c>
      <c r="W76" s="67"/>
      <c r="X76" s="82" t="n">
        <f aca="false">'High SIPA income'!M71</f>
        <v>287617.111226582</v>
      </c>
      <c r="Y76" s="9"/>
      <c r="Z76" s="9" t="n">
        <f aca="false">R76+V76-N76-L76-F76</f>
        <v>-7228595.79295844</v>
      </c>
      <c r="AA76" s="9"/>
      <c r="AB76" s="9" t="n">
        <f aca="false">T76-P76-D76</f>
        <v>-88543367.4443758</v>
      </c>
      <c r="AC76" s="50"/>
      <c r="AD76" s="9"/>
      <c r="AE76" s="9"/>
      <c r="AF76" s="9"/>
      <c r="AG76" s="9" t="n">
        <f aca="false">BF76/100*$AG$57</f>
        <v>7247442699.36921</v>
      </c>
      <c r="AH76" s="40" t="n">
        <f aca="false">(AG76-AG75)/AG75</f>
        <v>0.00857697449092648</v>
      </c>
      <c r="AI76" s="40"/>
      <c r="AJ76" s="40" t="n">
        <f aca="false">AB76/AG76</f>
        <v>-0.0122171876504912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13631164</v>
      </c>
      <c r="AX76" s="7"/>
      <c r="AY76" s="40" t="n">
        <f aca="false">(AW76-AW75)/AW75</f>
        <v>0.00659258147756059</v>
      </c>
      <c r="AZ76" s="12" t="n">
        <f aca="false">workers_and_wage_high!B64</f>
        <v>7695.87010102938</v>
      </c>
      <c r="BA76" s="40" t="n">
        <f aca="false">(AZ76-AZ75)/AZ75</f>
        <v>0.00197139642183021</v>
      </c>
      <c r="BB76" s="39"/>
      <c r="BC76" s="39"/>
      <c r="BD76" s="39"/>
      <c r="BE76" s="39"/>
      <c r="BF76" s="7" t="n">
        <f aca="false">BF75*(1+AY76)*(1+BA76)*(1-BE76)</f>
        <v>118.840234008879</v>
      </c>
      <c r="BG76" s="7"/>
      <c r="BH76" s="7"/>
      <c r="BI76" s="40" t="n">
        <f aca="false">T83/AG83</f>
        <v>0.0181645734966846</v>
      </c>
      <c r="BJ76" s="7"/>
      <c r="BK76" s="7"/>
      <c r="BL76" s="7"/>
      <c r="BM76" s="7"/>
      <c r="BN76" s="7"/>
      <c r="BO76" s="7"/>
      <c r="BP76" s="7"/>
    </row>
    <row r="77" customFormat="false" ht="13.25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2" t="n">
        <f aca="false">'High pensions'!Q77</f>
        <v>171891937.585113</v>
      </c>
      <c r="E77" s="9"/>
      <c r="F77" s="82" t="n">
        <f aca="false">'High pensions'!I77</f>
        <v>31243394.3796373</v>
      </c>
      <c r="G77" s="82" t="n">
        <f aca="false">'High pensions'!K77</f>
        <v>3348304.8234779</v>
      </c>
      <c r="H77" s="82" t="n">
        <f aca="false">'High pensions'!V77</f>
        <v>18421385.2291384</v>
      </c>
      <c r="I77" s="82" t="n">
        <f aca="false">'High pensions'!M77</f>
        <v>103555.819282822</v>
      </c>
      <c r="J77" s="82" t="n">
        <f aca="false">'High pensions'!W77</f>
        <v>569733.563787787</v>
      </c>
      <c r="K77" s="9"/>
      <c r="L77" s="82" t="n">
        <f aca="false">'High pensions'!N77</f>
        <v>4995831.76054572</v>
      </c>
      <c r="M77" s="67"/>
      <c r="N77" s="82" t="n">
        <f aca="false">'High pensions'!L77</f>
        <v>1382720.79969202</v>
      </c>
      <c r="O77" s="9"/>
      <c r="P77" s="82" t="n">
        <f aca="false">'High pensions'!X77</f>
        <v>33530716.6259706</v>
      </c>
      <c r="Q77" s="67"/>
      <c r="R77" s="82" t="n">
        <f aca="false">'High SIPA income'!G72</f>
        <v>34362267.7059245</v>
      </c>
      <c r="S77" s="67"/>
      <c r="T77" s="82" t="n">
        <f aca="false">'High SIPA income'!J72</f>
        <v>131387108.80976</v>
      </c>
      <c r="U77" s="9"/>
      <c r="V77" s="82" t="n">
        <f aca="false">'High SIPA income'!F72</f>
        <v>118057.586069446</v>
      </c>
      <c r="W77" s="67"/>
      <c r="X77" s="82" t="n">
        <f aca="false">'High SIPA income'!M72</f>
        <v>296526.619259924</v>
      </c>
      <c r="Y77" s="9"/>
      <c r="Z77" s="9" t="n">
        <f aca="false">R77+V77-N77-L77-F77</f>
        <v>-3141621.64788115</v>
      </c>
      <c r="AA77" s="9"/>
      <c r="AB77" s="9" t="n">
        <f aca="false">T77-P77-D77</f>
        <v>-74035545.4013231</v>
      </c>
      <c r="AC77" s="50"/>
      <c r="AD77" s="9"/>
      <c r="AE77" s="9"/>
      <c r="AF77" s="9"/>
      <c r="AG77" s="9" t="n">
        <f aca="false">BF77/100*$AG$57</f>
        <v>7317989546.28551</v>
      </c>
      <c r="AH77" s="40" t="n">
        <f aca="false">(AG77-AG76)/AG76</f>
        <v>0.00973403307106354</v>
      </c>
      <c r="AI77" s="40" t="n">
        <f aca="false">(AG77-AG73)/AG73</f>
        <v>0.0380456873818024</v>
      </c>
      <c r="AJ77" s="40" t="n">
        <f aca="false">AB77/AG77</f>
        <v>-0.0101169241815742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13694672</v>
      </c>
      <c r="AX77" s="7"/>
      <c r="AY77" s="40" t="n">
        <f aca="false">(AW77-AW76)/AW76</f>
        <v>0.00465902985247628</v>
      </c>
      <c r="AZ77" s="12" t="n">
        <f aca="false">workers_and_wage_high!B65</f>
        <v>7734.7455447093</v>
      </c>
      <c r="BA77" s="40" t="n">
        <f aca="false">(AZ77-AZ76)/AZ76</f>
        <v>0.0050514682770854</v>
      </c>
      <c r="BB77" s="39"/>
      <c r="BC77" s="39"/>
      <c r="BD77" s="39"/>
      <c r="BE77" s="39"/>
      <c r="BF77" s="7" t="n">
        <f aca="false">BF76*(1+AY77)*(1+BA77)*(1-BE77)</f>
        <v>119.997028776895</v>
      </c>
      <c r="BG77" s="7"/>
      <c r="BH77" s="7"/>
      <c r="BI77" s="40" t="n">
        <f aca="false">T84/AG84</f>
        <v>0.0158074919658726</v>
      </c>
      <c r="BJ77" s="7"/>
      <c r="BK77" s="7"/>
      <c r="BL77" s="7"/>
      <c r="BM77" s="7"/>
      <c r="BN77" s="7"/>
      <c r="BO77" s="7"/>
      <c r="BP77" s="7"/>
    </row>
    <row r="78" customFormat="false" ht="13.25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1" t="n">
        <f aca="false">'High pensions'!Q78</f>
        <v>170211762.019482</v>
      </c>
      <c r="E78" s="6"/>
      <c r="F78" s="81" t="n">
        <f aca="false">'High pensions'!I78</f>
        <v>30938002.5819678</v>
      </c>
      <c r="G78" s="81" t="n">
        <f aca="false">'High pensions'!K78</f>
        <v>3487277.3650583</v>
      </c>
      <c r="H78" s="81" t="n">
        <f aca="false">'High pensions'!V78</f>
        <v>19185971.149385</v>
      </c>
      <c r="I78" s="81" t="n">
        <f aca="false">'High pensions'!M78</f>
        <v>107853.939125515</v>
      </c>
      <c r="J78" s="81" t="n">
        <f aca="false">'High pensions'!W78</f>
        <v>593380.551011906</v>
      </c>
      <c r="K78" s="6"/>
      <c r="L78" s="81" t="n">
        <f aca="false">'High pensions'!N78</f>
        <v>5920818.13624244</v>
      </c>
      <c r="M78" s="8"/>
      <c r="N78" s="81" t="n">
        <f aca="false">'High pensions'!L78</f>
        <v>1370668.64832694</v>
      </c>
      <c r="O78" s="6"/>
      <c r="P78" s="81" t="n">
        <f aca="false">'High pensions'!X78</f>
        <v>38264167.94581</v>
      </c>
      <c r="Q78" s="8"/>
      <c r="R78" s="81" t="n">
        <f aca="false">'High SIPA income'!G73</f>
        <v>30065574.9388379</v>
      </c>
      <c r="S78" s="8"/>
      <c r="T78" s="81" t="n">
        <f aca="false">'High SIPA income'!J73</f>
        <v>114958331.613138</v>
      </c>
      <c r="U78" s="6"/>
      <c r="V78" s="81" t="n">
        <f aca="false">'High SIPA income'!F73</f>
        <v>119020.085219442</v>
      </c>
      <c r="W78" s="8"/>
      <c r="X78" s="81" t="n">
        <f aca="false">'High SIPA income'!M73</f>
        <v>298944.139628508</v>
      </c>
      <c r="Y78" s="6"/>
      <c r="Z78" s="6" t="n">
        <f aca="false">R78+V78-N78-L78-F78</f>
        <v>-8044894.34247985</v>
      </c>
      <c r="AA78" s="6"/>
      <c r="AB78" s="6" t="n">
        <f aca="false">T78-P78-D78</f>
        <v>-93517598.3521542</v>
      </c>
      <c r="AC78" s="50"/>
      <c r="AD78" s="6"/>
      <c r="AE78" s="6"/>
      <c r="AF78" s="6"/>
      <c r="AG78" s="6" t="n">
        <f aca="false">BF78/100*$AG$57</f>
        <v>7354254534.49617</v>
      </c>
      <c r="AH78" s="61" t="n">
        <f aca="false">(AG78-AG77)/AG77</f>
        <v>0.00495559442676072</v>
      </c>
      <c r="AI78" s="61"/>
      <c r="AJ78" s="61" t="n">
        <f aca="false">AB78/AG78</f>
        <v>-0.0127161220642414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0.00508451103103307</v>
      </c>
      <c r="AV78" s="5"/>
      <c r="AW78" s="5" t="n">
        <f aca="false">workers_and_wage_high!C66</f>
        <v>13690100</v>
      </c>
      <c r="AX78" s="5"/>
      <c r="AY78" s="61" t="n">
        <f aca="false">(AW78-AW77)/AW77</f>
        <v>-0.000333852464666551</v>
      </c>
      <c r="AZ78" s="11" t="n">
        <f aca="false">workers_and_wage_high!B66</f>
        <v>7775.67173379584</v>
      </c>
      <c r="BA78" s="61" t="n">
        <f aca="false">(AZ78-AZ77)/AZ77</f>
        <v>0.00529121337605401</v>
      </c>
      <c r="BB78" s="66"/>
      <c r="BC78" s="66"/>
      <c r="BD78" s="66"/>
      <c r="BE78" s="66"/>
      <c r="BF78" s="5" t="n">
        <f aca="false">BF77*(1+AY78)*(1+BA78)*(1-BE78)</f>
        <v>120.591685383929</v>
      </c>
      <c r="BG78" s="5"/>
      <c r="BH78" s="5"/>
      <c r="BI78" s="61" t="n">
        <f aca="false">T85/AG85</f>
        <v>0.0181779802160149</v>
      </c>
      <c r="BJ78" s="5"/>
      <c r="BK78" s="5"/>
      <c r="BL78" s="5"/>
      <c r="BM78" s="5"/>
      <c r="BN78" s="5"/>
      <c r="BO78" s="5"/>
      <c r="BP78" s="5"/>
    </row>
    <row r="79" customFormat="false" ht="13.25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2" t="n">
        <f aca="false">'High pensions'!Q79</f>
        <v>172933627.280558</v>
      </c>
      <c r="E79" s="9"/>
      <c r="F79" s="82" t="n">
        <f aca="false">'High pensions'!I79</f>
        <v>31432733.8124997</v>
      </c>
      <c r="G79" s="82" t="n">
        <f aca="false">'High pensions'!K79</f>
        <v>3610543.34063081</v>
      </c>
      <c r="H79" s="82" t="n">
        <f aca="false">'High pensions'!V79</f>
        <v>19864144.1776423</v>
      </c>
      <c r="I79" s="82" t="n">
        <f aca="false">'High pensions'!M79</f>
        <v>111666.288885489</v>
      </c>
      <c r="J79" s="82" t="n">
        <f aca="false">'High pensions'!W79</f>
        <v>614354.974566258</v>
      </c>
      <c r="K79" s="9"/>
      <c r="L79" s="82" t="n">
        <f aca="false">'High pensions'!N79</f>
        <v>4980987.58714577</v>
      </c>
      <c r="M79" s="67"/>
      <c r="N79" s="82" t="n">
        <f aca="false">'High pensions'!L79</f>
        <v>1392998.90220663</v>
      </c>
      <c r="O79" s="9"/>
      <c r="P79" s="82" t="n">
        <f aca="false">'High pensions'!X79</f>
        <v>33510237.2271369</v>
      </c>
      <c r="Q79" s="67"/>
      <c r="R79" s="82" t="n">
        <f aca="false">'High SIPA income'!G74</f>
        <v>34754703.1596659</v>
      </c>
      <c r="S79" s="67"/>
      <c r="T79" s="82" t="n">
        <f aca="false">'High SIPA income'!J74</f>
        <v>132887619.780188</v>
      </c>
      <c r="U79" s="9"/>
      <c r="V79" s="82" t="n">
        <f aca="false">'High SIPA income'!F74</f>
        <v>122018.083179237</v>
      </c>
      <c r="W79" s="67"/>
      <c r="X79" s="82" t="n">
        <f aca="false">'High SIPA income'!M74</f>
        <v>306474.246156719</v>
      </c>
      <c r="Y79" s="9"/>
      <c r="Z79" s="9" t="n">
        <f aca="false">R79+V79-N79-L79-F79</f>
        <v>-2929999.05900703</v>
      </c>
      <c r="AA79" s="9"/>
      <c r="AB79" s="9" t="n">
        <f aca="false">T79-P79-D79</f>
        <v>-73556244.727506</v>
      </c>
      <c r="AC79" s="50"/>
      <c r="AD79" s="9"/>
      <c r="AE79" s="9"/>
      <c r="AF79" s="9"/>
      <c r="AG79" s="9" t="n">
        <f aca="false">BF79/100*$AG$57</f>
        <v>7388823057.44676</v>
      </c>
      <c r="AH79" s="40" t="n">
        <f aca="false">(AG79-AG78)/AG78</f>
        <v>0.00470047953717566</v>
      </c>
      <c r="AI79" s="40"/>
      <c r="AJ79" s="40" t="n">
        <f aca="false">AB79/AG79</f>
        <v>-0.00995506918430982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13696128</v>
      </c>
      <c r="AX79" s="7"/>
      <c r="AY79" s="40" t="n">
        <f aca="false">(AW79-AW78)/AW78</f>
        <v>0.000440318186134506</v>
      </c>
      <c r="AZ79" s="12" t="n">
        <f aca="false">workers_and_wage_high!B67</f>
        <v>7808.78277060287</v>
      </c>
      <c r="BA79" s="40" t="n">
        <f aca="false">(AZ79-AZ78)/AZ78</f>
        <v>0.00425828635011918</v>
      </c>
      <c r="BB79" s="39"/>
      <c r="BC79" s="39"/>
      <c r="BD79" s="39"/>
      <c r="BE79" s="39"/>
      <c r="BF79" s="7" t="n">
        <f aca="false">BF78*(1+AY79)*(1+BA79)*(1-BE79)</f>
        <v>121.15852413343</v>
      </c>
      <c r="BG79" s="7"/>
      <c r="BH79" s="7"/>
      <c r="BI79" s="40" t="n">
        <f aca="false">T86/AG86</f>
        <v>0.0158393963480643</v>
      </c>
      <c r="BJ79" s="7"/>
      <c r="BK79" s="7"/>
      <c r="BL79" s="7"/>
      <c r="BM79" s="7"/>
      <c r="BN79" s="7"/>
      <c r="BO79" s="7"/>
      <c r="BP79" s="7"/>
    </row>
    <row r="80" customFormat="false" ht="13.25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2" t="n">
        <f aca="false">'High pensions'!Q80</f>
        <v>171740959.338596</v>
      </c>
      <c r="E80" s="9"/>
      <c r="F80" s="82" t="n">
        <f aca="false">'High pensions'!I80</f>
        <v>31215952.2961695</v>
      </c>
      <c r="G80" s="82" t="n">
        <f aca="false">'High pensions'!K80</f>
        <v>3683854.61225277</v>
      </c>
      <c r="H80" s="82" t="n">
        <f aca="false">'High pensions'!V80</f>
        <v>20267481.1637843</v>
      </c>
      <c r="I80" s="82" t="n">
        <f aca="false">'High pensions'!M80</f>
        <v>113933.647801632</v>
      </c>
      <c r="J80" s="82" t="n">
        <f aca="false">'High pensions'!W80</f>
        <v>626829.314343843</v>
      </c>
      <c r="K80" s="9"/>
      <c r="L80" s="82" t="n">
        <f aca="false">'High pensions'!N80</f>
        <v>4802510.22165296</v>
      </c>
      <c r="M80" s="67"/>
      <c r="N80" s="82" t="n">
        <f aca="false">'High pensions'!L80</f>
        <v>1384207.19758947</v>
      </c>
      <c r="O80" s="9"/>
      <c r="P80" s="82" t="n">
        <f aca="false">'High pensions'!X80</f>
        <v>32535747.9643176</v>
      </c>
      <c r="Q80" s="67"/>
      <c r="R80" s="82" t="n">
        <f aca="false">'High SIPA income'!G75</f>
        <v>30621204.5207417</v>
      </c>
      <c r="S80" s="67"/>
      <c r="T80" s="82" t="n">
        <f aca="false">'High SIPA income'!J75</f>
        <v>117082829.476908</v>
      </c>
      <c r="U80" s="9"/>
      <c r="V80" s="82" t="n">
        <f aca="false">'High SIPA income'!F75</f>
        <v>123688.334968807</v>
      </c>
      <c r="W80" s="67"/>
      <c r="X80" s="82" t="n">
        <f aca="false">'High SIPA income'!M75</f>
        <v>310669.437105164</v>
      </c>
      <c r="Y80" s="9"/>
      <c r="Z80" s="9" t="n">
        <f aca="false">R80+V80-N80-L80-F80</f>
        <v>-6657776.85970137</v>
      </c>
      <c r="AA80" s="9"/>
      <c r="AB80" s="9" t="n">
        <f aca="false">T80-P80-D80</f>
        <v>-87193877.8260059</v>
      </c>
      <c r="AC80" s="50"/>
      <c r="AD80" s="9"/>
      <c r="AE80" s="9"/>
      <c r="AF80" s="9"/>
      <c r="AG80" s="9" t="n">
        <f aca="false">BF80/100*$AG$57</f>
        <v>7459047836.86176</v>
      </c>
      <c r="AH80" s="40" t="n">
        <f aca="false">(AG80-AG79)/AG79</f>
        <v>0.0095041901624949</v>
      </c>
      <c r="AI80" s="40"/>
      <c r="AJ80" s="40" t="n">
        <f aca="false">AB80/AG80</f>
        <v>-0.011689679397832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13706120</v>
      </c>
      <c r="AX80" s="7"/>
      <c r="AY80" s="40" t="n">
        <f aca="false">(AW80-AW79)/AW79</f>
        <v>0.000729549256549004</v>
      </c>
      <c r="AZ80" s="12" t="n">
        <f aca="false">workers_and_wage_high!B68</f>
        <v>7877.25208359106</v>
      </c>
      <c r="BA80" s="40" t="n">
        <f aca="false">(AZ80-AZ79)/AZ79</f>
        <v>0.00876824404002516</v>
      </c>
      <c r="BB80" s="39"/>
      <c r="BC80" s="39"/>
      <c r="BD80" s="39"/>
      <c r="BE80" s="39"/>
      <c r="BF80" s="7" t="n">
        <f aca="false">BF79*(1+AY80)*(1+BA80)*(1-BE80)</f>
        <v>122.310037786601</v>
      </c>
      <c r="BG80" s="7"/>
      <c r="BH80" s="7"/>
      <c r="BI80" s="40" t="n">
        <f aca="false">T87/AG87</f>
        <v>0.0182196480841091</v>
      </c>
      <c r="BJ80" s="7"/>
      <c r="BK80" s="7"/>
      <c r="BL80" s="7"/>
      <c r="BM80" s="7"/>
      <c r="BN80" s="7"/>
      <c r="BO80" s="7"/>
      <c r="BP80" s="7"/>
    </row>
    <row r="81" customFormat="false" ht="13.25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2" t="n">
        <f aca="false">'High pensions'!Q81</f>
        <v>174159152.89206</v>
      </c>
      <c r="E81" s="9"/>
      <c r="F81" s="82" t="n">
        <f aca="false">'High pensions'!I81</f>
        <v>31655487.5992127</v>
      </c>
      <c r="G81" s="82" t="n">
        <f aca="false">'High pensions'!K81</f>
        <v>3793678.09186876</v>
      </c>
      <c r="H81" s="82" t="n">
        <f aca="false">'High pensions'!V81</f>
        <v>20871697.5454664</v>
      </c>
      <c r="I81" s="82" t="n">
        <f aca="false">'High pensions'!M81</f>
        <v>117330.250263982</v>
      </c>
      <c r="J81" s="82" t="n">
        <f aca="false">'High pensions'!W81</f>
        <v>645516.418931951</v>
      </c>
      <c r="K81" s="9"/>
      <c r="L81" s="82" t="n">
        <f aca="false">'High pensions'!N81</f>
        <v>4914459.8239999</v>
      </c>
      <c r="M81" s="67"/>
      <c r="N81" s="82" t="n">
        <f aca="false">'High pensions'!L81</f>
        <v>1405047.12235698</v>
      </c>
      <c r="O81" s="9"/>
      <c r="P81" s="82" t="n">
        <f aca="false">'High pensions'!X81</f>
        <v>33231310.1003808</v>
      </c>
      <c r="Q81" s="67"/>
      <c r="R81" s="82" t="n">
        <f aca="false">'High SIPA income'!G76</f>
        <v>35325379.0184055</v>
      </c>
      <c r="S81" s="67"/>
      <c r="T81" s="82" t="n">
        <f aca="false">'High SIPA income'!J76</f>
        <v>135069648.387526</v>
      </c>
      <c r="U81" s="9"/>
      <c r="V81" s="82" t="n">
        <f aca="false">'High SIPA income'!F76</f>
        <v>123250.896217706</v>
      </c>
      <c r="W81" s="67"/>
      <c r="X81" s="82" t="n">
        <f aca="false">'High SIPA income'!M76</f>
        <v>309570.717079491</v>
      </c>
      <c r="Y81" s="9"/>
      <c r="Z81" s="9" t="n">
        <f aca="false">R81+V81-N81-L81-F81</f>
        <v>-2526364.63094644</v>
      </c>
      <c r="AA81" s="9"/>
      <c r="AB81" s="9" t="n">
        <f aca="false">T81-P81-D81</f>
        <v>-72320814.6049148</v>
      </c>
      <c r="AC81" s="50"/>
      <c r="AD81" s="9"/>
      <c r="AE81" s="9"/>
      <c r="AF81" s="9"/>
      <c r="AG81" s="9" t="n">
        <f aca="false">BF81/100*$AG$57</f>
        <v>7467832954.20591</v>
      </c>
      <c r="AH81" s="40" t="n">
        <f aca="false">(AG81-AG80)/AG80</f>
        <v>0.00117777999770098</v>
      </c>
      <c r="AI81" s="40" t="n">
        <f aca="false">(AG81-AG77)/AG77</f>
        <v>0.0204760347049766</v>
      </c>
      <c r="AJ81" s="40" t="n">
        <f aca="false">AB81/AG81</f>
        <v>-0.00968431070277001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13708021</v>
      </c>
      <c r="AX81" s="7"/>
      <c r="AY81" s="40" t="n">
        <f aca="false">(AW81-AW80)/AW80</f>
        <v>0.000138697165937552</v>
      </c>
      <c r="AZ81" s="12" t="n">
        <f aca="false">workers_and_wage_high!B69</f>
        <v>7885.43606589744</v>
      </c>
      <c r="BA81" s="40" t="n">
        <f aca="false">(AZ81-AZ80)/AZ80</f>
        <v>0.00103893873390545</v>
      </c>
      <c r="BB81" s="39"/>
      <c r="BC81" s="39"/>
      <c r="BD81" s="39"/>
      <c r="BE81" s="39"/>
      <c r="BF81" s="7" t="n">
        <f aca="false">BF80*(1+AY81)*(1+BA81)*(1-BE81)</f>
        <v>122.454092102624</v>
      </c>
      <c r="BG81" s="7"/>
      <c r="BH81" s="7"/>
      <c r="BI81" s="40" t="n">
        <f aca="false">T88/AG88</f>
        <v>0.0158757325400004</v>
      </c>
      <c r="BJ81" s="7"/>
      <c r="BK81" s="7"/>
      <c r="BL81" s="7"/>
      <c r="BM81" s="7"/>
      <c r="BN81" s="7"/>
      <c r="BO81" s="7"/>
      <c r="BP81" s="7"/>
    </row>
    <row r="82" customFormat="false" ht="13.25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1" t="n">
        <f aca="false">'High pensions'!Q82</f>
        <v>172742892.582026</v>
      </c>
      <c r="E82" s="6"/>
      <c r="F82" s="81" t="n">
        <f aca="false">'High pensions'!I82</f>
        <v>31398065.5232722</v>
      </c>
      <c r="G82" s="81" t="n">
        <f aca="false">'High pensions'!K82</f>
        <v>3835956.54038508</v>
      </c>
      <c r="H82" s="81" t="n">
        <f aca="false">'High pensions'!V82</f>
        <v>21104301.0950441</v>
      </c>
      <c r="I82" s="81" t="n">
        <f aca="false">'High pensions'!M82</f>
        <v>118637.831145931</v>
      </c>
      <c r="J82" s="81" t="n">
        <f aca="false">'High pensions'!W82</f>
        <v>652710.343145697</v>
      </c>
      <c r="K82" s="6"/>
      <c r="L82" s="81" t="n">
        <f aca="false">'High pensions'!N82</f>
        <v>5913109.22420982</v>
      </c>
      <c r="M82" s="8"/>
      <c r="N82" s="81" t="n">
        <f aca="false">'High pensions'!L82</f>
        <v>1393396.71633172</v>
      </c>
      <c r="O82" s="6"/>
      <c r="P82" s="81" t="n">
        <f aca="false">'High pensions'!X82</f>
        <v>38349209.4889242</v>
      </c>
      <c r="Q82" s="8"/>
      <c r="R82" s="81" t="n">
        <f aca="false">'High SIPA income'!G77</f>
        <v>30996973.931988</v>
      </c>
      <c r="S82" s="8"/>
      <c r="T82" s="81" t="n">
        <f aca="false">'High SIPA income'!J77</f>
        <v>118519616.389382</v>
      </c>
      <c r="U82" s="6"/>
      <c r="V82" s="81" t="n">
        <f aca="false">'High SIPA income'!F77</f>
        <v>122109.881937168</v>
      </c>
      <c r="W82" s="8"/>
      <c r="X82" s="81" t="n">
        <f aca="false">'High SIPA income'!M77</f>
        <v>306704.818170323</v>
      </c>
      <c r="Y82" s="6"/>
      <c r="Z82" s="6" t="n">
        <f aca="false">R82+V82-N82-L82-F82</f>
        <v>-7585487.64988853</v>
      </c>
      <c r="AA82" s="6"/>
      <c r="AB82" s="6" t="n">
        <f aca="false">T82-P82-D82</f>
        <v>-92572485.6815688</v>
      </c>
      <c r="AC82" s="50"/>
      <c r="AD82" s="6"/>
      <c r="AE82" s="6"/>
      <c r="AF82" s="6"/>
      <c r="AG82" s="6" t="n">
        <f aca="false">BF82/100*$AG$57</f>
        <v>7517683816.47732</v>
      </c>
      <c r="AH82" s="61" t="n">
        <f aca="false">(AG82-AG81)/AG81</f>
        <v>0.00667541207430636</v>
      </c>
      <c r="AI82" s="61"/>
      <c r="AJ82" s="61" t="n">
        <f aca="false">AB82/AG82</f>
        <v>-0.012313963707634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0.00642007497147307</v>
      </c>
      <c r="AV82" s="5"/>
      <c r="AW82" s="5" t="n">
        <f aca="false">workers_and_wage_high!C70</f>
        <v>13769609</v>
      </c>
      <c r="AX82" s="5"/>
      <c r="AY82" s="61" t="n">
        <f aca="false">(AW82-AW81)/AW81</f>
        <v>0.00449284400716923</v>
      </c>
      <c r="AZ82" s="11" t="n">
        <f aca="false">workers_and_wage_high!B70</f>
        <v>7902.5695886055</v>
      </c>
      <c r="BA82" s="61" t="n">
        <f aca="false">(AZ82-AZ81)/AZ81</f>
        <v>0.0021728059887719</v>
      </c>
      <c r="BB82" s="66"/>
      <c r="BC82" s="66"/>
      <c r="BD82" s="66"/>
      <c r="BE82" s="66"/>
      <c r="BF82" s="5" t="n">
        <f aca="false">BF81*(1+AY82)*(1+BA82)*(1-BE82)</f>
        <v>123.271523627595</v>
      </c>
      <c r="BG82" s="5"/>
      <c r="BH82" s="5"/>
      <c r="BI82" s="61" t="n">
        <f aca="false">T89/AG89</f>
        <v>0.0183333753572865</v>
      </c>
      <c r="BJ82" s="5"/>
      <c r="BK82" s="5"/>
      <c r="BL82" s="5"/>
      <c r="BM82" s="5"/>
      <c r="BN82" s="5"/>
      <c r="BO82" s="5"/>
      <c r="BP82" s="5"/>
    </row>
    <row r="83" customFormat="false" ht="13.25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2" t="n">
        <f aca="false">'High pensions'!Q83</f>
        <v>174974904.293644</v>
      </c>
      <c r="E83" s="9"/>
      <c r="F83" s="82" t="n">
        <f aca="false">'High pensions'!I83</f>
        <v>31803760.0726834</v>
      </c>
      <c r="G83" s="82" t="n">
        <f aca="false">'High pensions'!K83</f>
        <v>3960591.64608594</v>
      </c>
      <c r="H83" s="82" t="n">
        <f aca="false">'High pensions'!V83</f>
        <v>21790006.673309</v>
      </c>
      <c r="I83" s="82" t="n">
        <f aca="false">'High pensions'!M83</f>
        <v>122492.525136678</v>
      </c>
      <c r="J83" s="82" t="n">
        <f aca="false">'High pensions'!W83</f>
        <v>673917.732164194</v>
      </c>
      <c r="K83" s="9"/>
      <c r="L83" s="82" t="n">
        <f aca="false">'High pensions'!N83</f>
        <v>4936384.29113825</v>
      </c>
      <c r="M83" s="67"/>
      <c r="N83" s="82" t="n">
        <f aca="false">'High pensions'!L83</f>
        <v>1411531.38795776</v>
      </c>
      <c r="O83" s="9"/>
      <c r="P83" s="82" t="n">
        <f aca="false">'High pensions'!X83</f>
        <v>33380750.7807541</v>
      </c>
      <c r="Q83" s="67"/>
      <c r="R83" s="82" t="n">
        <f aca="false">'High SIPA income'!G78</f>
        <v>35856920.5234002</v>
      </c>
      <c r="S83" s="67"/>
      <c r="T83" s="82" t="n">
        <f aca="false">'High SIPA income'!J78</f>
        <v>137102043.401479</v>
      </c>
      <c r="U83" s="9"/>
      <c r="V83" s="82" t="n">
        <f aca="false">'High SIPA income'!F78</f>
        <v>121682.764856885</v>
      </c>
      <c r="W83" s="67"/>
      <c r="X83" s="82" t="n">
        <f aca="false">'High SIPA income'!M78</f>
        <v>305632.023205924</v>
      </c>
      <c r="Y83" s="9"/>
      <c r="Z83" s="9" t="n">
        <f aca="false">R83+V83-N83-L83-F83</f>
        <v>-2173072.4635224</v>
      </c>
      <c r="AA83" s="9"/>
      <c r="AB83" s="9" t="n">
        <f aca="false">T83-P83-D83</f>
        <v>-71253611.6729185</v>
      </c>
      <c r="AC83" s="50"/>
      <c r="AD83" s="9"/>
      <c r="AE83" s="9"/>
      <c r="AF83" s="9"/>
      <c r="AG83" s="9" t="n">
        <f aca="false">BF83/100*$AG$57</f>
        <v>7547771128.59287</v>
      </c>
      <c r="AH83" s="40" t="n">
        <f aca="false">(AG83-AG82)/AG82</f>
        <v>0.00400220504746557</v>
      </c>
      <c r="AI83" s="40"/>
      <c r="AJ83" s="40" t="n">
        <f aca="false">AB83/AG83</f>
        <v>-0.00944035139102083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13748783</v>
      </c>
      <c r="AX83" s="7"/>
      <c r="AY83" s="40" t="n">
        <f aca="false">(AW83-AW82)/AW82</f>
        <v>-0.00151246124708407</v>
      </c>
      <c r="AZ83" s="12" t="n">
        <f aca="false">workers_and_wage_high!B71</f>
        <v>7946.21563571095</v>
      </c>
      <c r="BA83" s="40" t="n">
        <f aca="false">(AZ83-AZ82)/AZ82</f>
        <v>0.00552301964773354</v>
      </c>
      <c r="BB83" s="39"/>
      <c r="BC83" s="39"/>
      <c r="BD83" s="39"/>
      <c r="BE83" s="39"/>
      <c r="BF83" s="7" t="n">
        <f aca="false">BF82*(1+AY83)*(1+BA83)*(1-BE83)</f>
        <v>123.764881541666</v>
      </c>
      <c r="BG83" s="7"/>
      <c r="BH83" s="7"/>
      <c r="BI83" s="40" t="n">
        <f aca="false">T90/AG90</f>
        <v>0.0159791632348757</v>
      </c>
      <c r="BJ83" s="7"/>
      <c r="BK83" s="7"/>
      <c r="BL83" s="7"/>
      <c r="BM83" s="7"/>
      <c r="BN83" s="7"/>
      <c r="BO83" s="7"/>
      <c r="BP83" s="7"/>
    </row>
    <row r="84" customFormat="false" ht="13.25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2" t="n">
        <f aca="false">'High pensions'!Q84</f>
        <v>174246962.636033</v>
      </c>
      <c r="E84" s="9"/>
      <c r="F84" s="82" t="n">
        <f aca="false">'High pensions'!I84</f>
        <v>31671448.0596035</v>
      </c>
      <c r="G84" s="82" t="n">
        <f aca="false">'High pensions'!K84</f>
        <v>4025261.45143583</v>
      </c>
      <c r="H84" s="82" t="n">
        <f aca="false">'High pensions'!V84</f>
        <v>22145800.8616668</v>
      </c>
      <c r="I84" s="82" t="n">
        <f aca="false">'High pensions'!M84</f>
        <v>124492.622209356</v>
      </c>
      <c r="J84" s="82" t="n">
        <f aca="false">'High pensions'!W84</f>
        <v>684921.676134028</v>
      </c>
      <c r="K84" s="9"/>
      <c r="L84" s="82" t="n">
        <f aca="false">'High pensions'!N84</f>
        <v>4806091.09330326</v>
      </c>
      <c r="M84" s="67"/>
      <c r="N84" s="82" t="n">
        <f aca="false">'High pensions'!L84</f>
        <v>1407918.09732522</v>
      </c>
      <c r="O84" s="9"/>
      <c r="P84" s="82" t="n">
        <f aca="false">'High pensions'!X84</f>
        <v>32684779.4988334</v>
      </c>
      <c r="Q84" s="67"/>
      <c r="R84" s="82" t="n">
        <f aca="false">'High SIPA income'!G79</f>
        <v>31427540.9086864</v>
      </c>
      <c r="S84" s="67"/>
      <c r="T84" s="82" t="n">
        <f aca="false">'High SIPA income'!J79</f>
        <v>120165926.54276</v>
      </c>
      <c r="U84" s="9"/>
      <c r="V84" s="82" t="n">
        <f aca="false">'High SIPA income'!F79</f>
        <v>124232.903806842</v>
      </c>
      <c r="W84" s="67"/>
      <c r="X84" s="82" t="n">
        <f aca="false">'High SIPA income'!M79</f>
        <v>312037.237022756</v>
      </c>
      <c r="Y84" s="9"/>
      <c r="Z84" s="9" t="n">
        <f aca="false">R84+V84-N84-L84-F84</f>
        <v>-6333683.43773874</v>
      </c>
      <c r="AA84" s="9"/>
      <c r="AB84" s="9" t="n">
        <f aca="false">T84-P84-D84</f>
        <v>-86765815.5921065</v>
      </c>
      <c r="AC84" s="50"/>
      <c r="AD84" s="9"/>
      <c r="AE84" s="9"/>
      <c r="AF84" s="9"/>
      <c r="AG84" s="9" t="n">
        <f aca="false">BF84/100*$AG$57</f>
        <v>7601833788.82562</v>
      </c>
      <c r="AH84" s="40" t="n">
        <f aca="false">(AG84-AG83)/AG83</f>
        <v>0.00716273179348918</v>
      </c>
      <c r="AI84" s="40"/>
      <c r="AJ84" s="40" t="n">
        <f aca="false">AB84/AG84</f>
        <v>-0.0114138006699974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13842929</v>
      </c>
      <c r="AX84" s="7"/>
      <c r="AY84" s="40" t="n">
        <f aca="false">(AW84-AW83)/AW83</f>
        <v>0.00684758789196106</v>
      </c>
      <c r="AZ84" s="12" t="n">
        <f aca="false">workers_and_wage_high!B72</f>
        <v>7948.70280599167</v>
      </c>
      <c r="BA84" s="40" t="n">
        <f aca="false">(AZ84-AZ83)/AZ83</f>
        <v>0.000313000602392776</v>
      </c>
      <c r="BB84" s="39"/>
      <c r="BC84" s="39"/>
      <c r="BD84" s="39"/>
      <c r="BE84" s="39"/>
      <c r="BF84" s="7" t="n">
        <f aca="false">BF83*(1+AY84)*(1+BA84)*(1-BE84)</f>
        <v>124.651376193602</v>
      </c>
      <c r="BG84" s="7"/>
      <c r="BH84" s="7"/>
      <c r="BI84" s="40" t="n">
        <f aca="false">T91/AG91</f>
        <v>0.0183249689557869</v>
      </c>
      <c r="BJ84" s="7"/>
      <c r="BK84" s="7"/>
      <c r="BL84" s="7"/>
      <c r="BM84" s="7"/>
      <c r="BN84" s="7"/>
      <c r="BO84" s="7"/>
      <c r="BP84" s="7"/>
    </row>
    <row r="85" customFormat="false" ht="13.25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2" t="n">
        <f aca="false">'High pensions'!Q85</f>
        <v>176760451.354179</v>
      </c>
      <c r="E85" s="9"/>
      <c r="F85" s="82" t="n">
        <f aca="false">'High pensions'!I85</f>
        <v>32128304.3868581</v>
      </c>
      <c r="G85" s="82" t="n">
        <f aca="false">'High pensions'!K85</f>
        <v>4161930.46779126</v>
      </c>
      <c r="H85" s="82" t="n">
        <f aca="false">'High pensions'!V85</f>
        <v>22897713.4657754</v>
      </c>
      <c r="I85" s="82" t="n">
        <f aca="false">'High pensions'!M85</f>
        <v>128719.499003853</v>
      </c>
      <c r="J85" s="82" t="n">
        <f aca="false">'High pensions'!W85</f>
        <v>708176.705127074</v>
      </c>
      <c r="K85" s="9"/>
      <c r="L85" s="82" t="n">
        <f aca="false">'High pensions'!N85</f>
        <v>4971246.56388964</v>
      </c>
      <c r="M85" s="67"/>
      <c r="N85" s="82" t="n">
        <f aca="false">'High pensions'!L85</f>
        <v>1430784.57211592</v>
      </c>
      <c r="O85" s="9"/>
      <c r="P85" s="82" t="n">
        <f aca="false">'High pensions'!X85</f>
        <v>33667576.6184198</v>
      </c>
      <c r="Q85" s="67"/>
      <c r="R85" s="82" t="n">
        <f aca="false">'High SIPA income'!G80</f>
        <v>36423747.5223463</v>
      </c>
      <c r="S85" s="67"/>
      <c r="T85" s="82" t="n">
        <f aca="false">'High SIPA income'!J80</f>
        <v>139269355.559809</v>
      </c>
      <c r="U85" s="9"/>
      <c r="V85" s="82" t="n">
        <f aca="false">'High SIPA income'!F80</f>
        <v>123695.867541829</v>
      </c>
      <c r="W85" s="67"/>
      <c r="X85" s="82" t="n">
        <f aca="false">'High SIPA income'!M80</f>
        <v>310688.356756896</v>
      </c>
      <c r="Y85" s="9"/>
      <c r="Z85" s="9" t="n">
        <f aca="false">R85+V85-N85-L85-F85</f>
        <v>-1982892.13297557</v>
      </c>
      <c r="AA85" s="9"/>
      <c r="AB85" s="9" t="n">
        <f aca="false">T85-P85-D85</f>
        <v>-71158672.4127898</v>
      </c>
      <c r="AC85" s="50"/>
      <c r="AD85" s="9"/>
      <c r="AE85" s="9"/>
      <c r="AF85" s="9"/>
      <c r="AG85" s="9" t="n">
        <f aca="false">BF85/100*$AG$57</f>
        <v>7661431793.0169</v>
      </c>
      <c r="AH85" s="40" t="n">
        <f aca="false">(AG85-AG84)/AG84</f>
        <v>0.00783995097063118</v>
      </c>
      <c r="AI85" s="40" t="n">
        <f aca="false">(AG85-AG81)/AG81</f>
        <v>0.0259243665462497</v>
      </c>
      <c r="AJ85" s="40" t="n">
        <f aca="false">AB85/AG85</f>
        <v>-0.00928790783958269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13877408</v>
      </c>
      <c r="AX85" s="7"/>
      <c r="AY85" s="40" t="n">
        <f aca="false">(AW85-AW84)/AW84</f>
        <v>0.00249073010487882</v>
      </c>
      <c r="AZ85" s="12" t="n">
        <f aca="false">workers_and_wage_high!B73</f>
        <v>7991.11653175353</v>
      </c>
      <c r="BA85" s="40" t="n">
        <f aca="false">(AZ85-AZ84)/AZ84</f>
        <v>0.00533593050301093</v>
      </c>
      <c r="BB85" s="39"/>
      <c r="BC85" s="39"/>
      <c r="BD85" s="39"/>
      <c r="BE85" s="39"/>
      <c r="BF85" s="7" t="n">
        <f aca="false">BF84*(1+AY85)*(1+BA85)*(1-BE85)</f>
        <v>125.628636871381</v>
      </c>
      <c r="BG85" s="7"/>
      <c r="BH85" s="7"/>
      <c r="BI85" s="40" t="n">
        <f aca="false">T92/AG92</f>
        <v>0.0159907088366689</v>
      </c>
      <c r="BJ85" s="7"/>
      <c r="BK85" s="7"/>
      <c r="BL85" s="7"/>
      <c r="BM85" s="7"/>
      <c r="BN85" s="7"/>
      <c r="BO85" s="7"/>
      <c r="BP85" s="7"/>
    </row>
    <row r="86" customFormat="false" ht="13.25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1" t="n">
        <f aca="false">'High pensions'!Q86</f>
        <v>175436256.90019</v>
      </c>
      <c r="E86" s="6"/>
      <c r="F86" s="81" t="n">
        <f aca="false">'High pensions'!I86</f>
        <v>31887616.3700579</v>
      </c>
      <c r="G86" s="81" t="n">
        <f aca="false">'High pensions'!K86</f>
        <v>4258717.95408448</v>
      </c>
      <c r="H86" s="81" t="n">
        <f aca="false">'High pensions'!V86</f>
        <v>23430209.6584355</v>
      </c>
      <c r="I86" s="81" t="n">
        <f aca="false">'High pensions'!M86</f>
        <v>131712.926414984</v>
      </c>
      <c r="J86" s="81" t="n">
        <f aca="false">'High pensions'!W86</f>
        <v>724645.659539245</v>
      </c>
      <c r="K86" s="6"/>
      <c r="L86" s="81" t="n">
        <f aca="false">'High pensions'!N86</f>
        <v>5885020.50221261</v>
      </c>
      <c r="M86" s="8"/>
      <c r="N86" s="81" t="n">
        <f aca="false">'High pensions'!L86</f>
        <v>1422431.8782638</v>
      </c>
      <c r="O86" s="6"/>
      <c r="P86" s="81" t="n">
        <f aca="false">'High pensions'!X86</f>
        <v>38363199.871145</v>
      </c>
      <c r="Q86" s="8"/>
      <c r="R86" s="81" t="n">
        <f aca="false">'High SIPA income'!G81</f>
        <v>31906858.4441894</v>
      </c>
      <c r="S86" s="8"/>
      <c r="T86" s="81" t="n">
        <f aca="false">'High SIPA income'!J81</f>
        <v>121998638.683021</v>
      </c>
      <c r="U86" s="6"/>
      <c r="V86" s="81" t="n">
        <f aca="false">'High SIPA income'!F81</f>
        <v>123723.947715135</v>
      </c>
      <c r="W86" s="8"/>
      <c r="X86" s="81" t="n">
        <f aca="false">'High SIPA income'!M81</f>
        <v>310758.8860565</v>
      </c>
      <c r="Y86" s="6"/>
      <c r="Z86" s="6" t="n">
        <f aca="false">R86+V86-N86-L86-F86</f>
        <v>-7164486.35862977</v>
      </c>
      <c r="AA86" s="6"/>
      <c r="AB86" s="6" t="n">
        <f aca="false">T86-P86-D86</f>
        <v>-91800818.0883139</v>
      </c>
      <c r="AC86" s="50"/>
      <c r="AD86" s="6"/>
      <c r="AE86" s="6"/>
      <c r="AF86" s="6"/>
      <c r="AG86" s="6" t="n">
        <f aca="false">BF86/100*$AG$57</f>
        <v>7702227787.10444</v>
      </c>
      <c r="AH86" s="61" t="n">
        <f aca="false">(AG86-AG85)/AG85</f>
        <v>0.00532485248054023</v>
      </c>
      <c r="AI86" s="61"/>
      <c r="AJ86" s="61" t="n">
        <f aca="false">AB86/AG86</f>
        <v>-0.0119187358029079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0.0049200296586149</v>
      </c>
      <c r="AV86" s="5"/>
      <c r="AW86" s="5" t="n">
        <f aca="false">workers_and_wage_high!C74</f>
        <v>13898839</v>
      </c>
      <c r="AX86" s="5"/>
      <c r="AY86" s="61" t="n">
        <f aca="false">(AW86-AW85)/AW85</f>
        <v>0.00154430856252119</v>
      </c>
      <c r="AZ86" s="11" t="n">
        <f aca="false">workers_and_wage_high!B74</f>
        <v>8021.2807159479</v>
      </c>
      <c r="BA86" s="61" t="n">
        <f aca="false">(AZ86-AZ85)/AZ85</f>
        <v>0.00377471459395062</v>
      </c>
      <c r="BB86" s="66"/>
      <c r="BC86" s="66"/>
      <c r="BD86" s="66"/>
      <c r="BE86" s="66"/>
      <c r="BF86" s="5" t="n">
        <f aca="false">BF85*(1+AY86)*(1+BA86)*(1-BE86)</f>
        <v>126.297590830053</v>
      </c>
      <c r="BG86" s="5"/>
      <c r="BH86" s="5"/>
      <c r="BI86" s="61" t="n">
        <f aca="false">T93/AG93</f>
        <v>0.0183964920648672</v>
      </c>
      <c r="BJ86" s="5"/>
      <c r="BK86" s="5"/>
      <c r="BL86" s="5"/>
      <c r="BM86" s="5"/>
      <c r="BN86" s="5"/>
      <c r="BO86" s="5"/>
      <c r="BP86" s="5"/>
    </row>
    <row r="87" customFormat="false" ht="13.25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2" t="n">
        <f aca="false">'High pensions'!Q87</f>
        <v>178443275.347077</v>
      </c>
      <c r="E87" s="9"/>
      <c r="F87" s="82" t="n">
        <f aca="false">'High pensions'!I87</f>
        <v>32434177.5675336</v>
      </c>
      <c r="G87" s="82" t="n">
        <f aca="false">'High pensions'!K87</f>
        <v>4466440.83559077</v>
      </c>
      <c r="H87" s="82" t="n">
        <f aca="false">'High pensions'!V87</f>
        <v>24573039.6643247</v>
      </c>
      <c r="I87" s="82" t="n">
        <f aca="false">'High pensions'!M87</f>
        <v>138137.345430643</v>
      </c>
      <c r="J87" s="82" t="n">
        <f aca="false">'High pensions'!W87</f>
        <v>759990.917453346</v>
      </c>
      <c r="K87" s="9"/>
      <c r="L87" s="82" t="n">
        <f aca="false">'High pensions'!N87</f>
        <v>4978781.57658471</v>
      </c>
      <c r="M87" s="67"/>
      <c r="N87" s="82" t="n">
        <f aca="false">'High pensions'!L87</f>
        <v>1447786.54730626</v>
      </c>
      <c r="O87" s="9"/>
      <c r="P87" s="82" t="n">
        <f aca="false">'High pensions'!X87</f>
        <v>33800215.6862181</v>
      </c>
      <c r="Q87" s="67"/>
      <c r="R87" s="82" t="n">
        <f aca="false">'High SIPA income'!G82</f>
        <v>37021337.3836806</v>
      </c>
      <c r="S87" s="67"/>
      <c r="T87" s="82" t="n">
        <f aca="false">'High SIPA income'!J82</f>
        <v>141554292.18875</v>
      </c>
      <c r="U87" s="9"/>
      <c r="V87" s="82" t="n">
        <f aca="false">'High SIPA income'!F82</f>
        <v>125415.609001821</v>
      </c>
      <c r="W87" s="67"/>
      <c r="X87" s="82" t="n">
        <f aca="false">'High SIPA income'!M82</f>
        <v>315007.851489175</v>
      </c>
      <c r="Y87" s="9"/>
      <c r="Z87" s="9" t="n">
        <f aca="false">R87+V87-N87-L87-F87</f>
        <v>-1713992.6987421</v>
      </c>
      <c r="AA87" s="9"/>
      <c r="AB87" s="9" t="n">
        <f aca="false">T87-P87-D87</f>
        <v>-70689198.844545</v>
      </c>
      <c r="AC87" s="50"/>
      <c r="AD87" s="9"/>
      <c r="AE87" s="9"/>
      <c r="AF87" s="9"/>
      <c r="AG87" s="9" t="n">
        <f aca="false">BF87/100*$AG$57</f>
        <v>7769320874.65571</v>
      </c>
      <c r="AH87" s="40" t="n">
        <f aca="false">(AG87-AG86)/AG86</f>
        <v>0.00871086773928003</v>
      </c>
      <c r="AI87" s="40"/>
      <c r="AJ87" s="40" t="n">
        <f aca="false">AB87/AG87</f>
        <v>-0.00909850423029123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13966059</v>
      </c>
      <c r="AX87" s="7"/>
      <c r="AY87" s="40" t="n">
        <f aca="false">(AW87-AW86)/AW86</f>
        <v>0.00483637518212852</v>
      </c>
      <c r="AZ87" s="12" t="n">
        <f aca="false">workers_and_wage_high!B75</f>
        <v>8052.20952505588</v>
      </c>
      <c r="BA87" s="40" t="n">
        <f aca="false">(AZ87-AZ86)/AZ86</f>
        <v>0.00385584424772557</v>
      </c>
      <c r="BB87" s="39"/>
      <c r="BC87" s="39"/>
      <c r="BD87" s="39"/>
      <c r="BE87" s="39"/>
      <c r="BF87" s="7" t="n">
        <f aca="false">BF86*(1+AY87)*(1+BA87)*(1-BE87)</f>
        <v>127.397752439563</v>
      </c>
      <c r="BG87" s="7"/>
      <c r="BH87" s="7"/>
      <c r="BI87" s="40" t="n">
        <f aca="false">T94/AG94</f>
        <v>0.0160054292340789</v>
      </c>
      <c r="BJ87" s="7"/>
      <c r="BK87" s="7"/>
      <c r="BL87" s="7"/>
      <c r="BM87" s="7"/>
      <c r="BN87" s="7"/>
      <c r="BO87" s="7"/>
      <c r="BP87" s="7"/>
    </row>
    <row r="88" customFormat="false" ht="13.25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2" t="n">
        <f aca="false">'High pensions'!Q88</f>
        <v>176388176.081876</v>
      </c>
      <c r="E88" s="9"/>
      <c r="F88" s="82" t="n">
        <f aca="false">'High pensions'!I88</f>
        <v>32060638.9494109</v>
      </c>
      <c r="G88" s="82" t="n">
        <f aca="false">'High pensions'!K88</f>
        <v>4479345.34325403</v>
      </c>
      <c r="H88" s="82" t="n">
        <f aca="false">'High pensions'!V88</f>
        <v>24644036.4580427</v>
      </c>
      <c r="I88" s="82" t="n">
        <f aca="false">'High pensions'!M88</f>
        <v>138536.453915073</v>
      </c>
      <c r="J88" s="82" t="n">
        <f aca="false">'High pensions'!W88</f>
        <v>762186.694578636</v>
      </c>
      <c r="K88" s="9"/>
      <c r="L88" s="82" t="n">
        <f aca="false">'High pensions'!N88</f>
        <v>4849225.44412018</v>
      </c>
      <c r="M88" s="67"/>
      <c r="N88" s="82" t="n">
        <f aca="false">'High pensions'!L88</f>
        <v>1430495.68267037</v>
      </c>
      <c r="O88" s="9"/>
      <c r="P88" s="82" t="n">
        <f aca="false">'High pensions'!X88</f>
        <v>33032819.0633789</v>
      </c>
      <c r="Q88" s="67"/>
      <c r="R88" s="82" t="n">
        <f aca="false">'High SIPA income'!G83</f>
        <v>32401660.867287</v>
      </c>
      <c r="S88" s="67"/>
      <c r="T88" s="82" t="n">
        <f aca="false">'High SIPA income'!J83</f>
        <v>123890558.633102</v>
      </c>
      <c r="U88" s="9"/>
      <c r="V88" s="82" t="n">
        <f aca="false">'High SIPA income'!F83</f>
        <v>124396.867583749</v>
      </c>
      <c r="W88" s="67"/>
      <c r="X88" s="82" t="n">
        <f aca="false">'High SIPA income'!M83</f>
        <v>312449.066758279</v>
      </c>
      <c r="Y88" s="9"/>
      <c r="Z88" s="9" t="n">
        <f aca="false">R88+V88-N88-L88-F88</f>
        <v>-5814302.34133068</v>
      </c>
      <c r="AA88" s="9"/>
      <c r="AB88" s="9" t="n">
        <f aca="false">T88-P88-D88</f>
        <v>-85530436.5121529</v>
      </c>
      <c r="AC88" s="50"/>
      <c r="AD88" s="9"/>
      <c r="AE88" s="9"/>
      <c r="AF88" s="9"/>
      <c r="AG88" s="9" t="n">
        <f aca="false">BF88/100*$AG$57</f>
        <v>7803769578.56578</v>
      </c>
      <c r="AH88" s="40" t="n">
        <f aca="false">(AG88-AG87)/AG87</f>
        <v>0.00443394016875317</v>
      </c>
      <c r="AI88" s="40"/>
      <c r="AJ88" s="40" t="n">
        <f aca="false">AB88/AG88</f>
        <v>-0.0109601437678369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14022641</v>
      </c>
      <c r="AX88" s="7"/>
      <c r="AY88" s="40" t="n">
        <f aca="false">(AW88-AW87)/AW87</f>
        <v>0.00405139345322829</v>
      </c>
      <c r="AZ88" s="12" t="n">
        <f aca="false">workers_and_wage_high!B76</f>
        <v>8055.27744202369</v>
      </c>
      <c r="BA88" s="40" t="n">
        <f aca="false">(AZ88-AZ87)/AZ87</f>
        <v>0.000381003121970956</v>
      </c>
      <c r="BB88" s="39"/>
      <c r="BC88" s="39"/>
      <c r="BD88" s="39"/>
      <c r="BE88" s="39"/>
      <c r="BF88" s="7" t="n">
        <f aca="false">BF87*(1+AY88)*(1+BA88)*(1-BE88)</f>
        <v>127.962626451514</v>
      </c>
      <c r="BG88" s="7"/>
      <c r="BH88" s="7"/>
      <c r="BI88" s="40" t="n">
        <f aca="false">T95/AG95</f>
        <v>0.0184651961190012</v>
      </c>
      <c r="BJ88" s="7"/>
      <c r="BK88" s="7"/>
      <c r="BL88" s="7"/>
      <c r="BM88" s="7"/>
      <c r="BN88" s="7"/>
      <c r="BO88" s="7"/>
      <c r="BP88" s="7"/>
    </row>
    <row r="89" customFormat="false" ht="13.25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2" t="n">
        <f aca="false">'High pensions'!Q89</f>
        <v>178883596.572885</v>
      </c>
      <c r="E89" s="9"/>
      <c r="F89" s="82" t="n">
        <f aca="false">'High pensions'!I89</f>
        <v>32514211.1625057</v>
      </c>
      <c r="G89" s="82" t="n">
        <f aca="false">'High pensions'!K89</f>
        <v>4672100.6270089</v>
      </c>
      <c r="H89" s="82" t="n">
        <f aca="false">'High pensions'!V89</f>
        <v>25704519.1572588</v>
      </c>
      <c r="I89" s="82" t="n">
        <f aca="false">'High pensions'!M89</f>
        <v>144497.957536358</v>
      </c>
      <c r="J89" s="82" t="n">
        <f aca="false">'High pensions'!W89</f>
        <v>794985.128575018</v>
      </c>
      <c r="K89" s="9"/>
      <c r="L89" s="82" t="n">
        <f aca="false">'High pensions'!N89</f>
        <v>4898962.03022577</v>
      </c>
      <c r="M89" s="67"/>
      <c r="N89" s="82" t="n">
        <f aca="false">'High pensions'!L89</f>
        <v>1451739.83664464</v>
      </c>
      <c r="O89" s="9"/>
      <c r="P89" s="82" t="n">
        <f aca="false">'High pensions'!X89</f>
        <v>33407781.5122462</v>
      </c>
      <c r="Q89" s="67"/>
      <c r="R89" s="82" t="n">
        <f aca="false">'High SIPA income'!G84</f>
        <v>37462892.5049436</v>
      </c>
      <c r="S89" s="67"/>
      <c r="T89" s="82" t="n">
        <f aca="false">'High SIPA income'!J84</f>
        <v>143242616.465232</v>
      </c>
      <c r="U89" s="9"/>
      <c r="V89" s="82" t="n">
        <f aca="false">'High SIPA income'!F84</f>
        <v>120333.222161884</v>
      </c>
      <c r="W89" s="67"/>
      <c r="X89" s="82" t="n">
        <f aca="false">'High SIPA income'!M84</f>
        <v>302242.361040038</v>
      </c>
      <c r="Y89" s="9"/>
      <c r="Z89" s="9" t="n">
        <f aca="false">R89+V89-N89-L89-F89</f>
        <v>-1281687.30227061</v>
      </c>
      <c r="AA89" s="9"/>
      <c r="AB89" s="9" t="n">
        <f aca="false">T89-P89-D89</f>
        <v>-69048761.6198995</v>
      </c>
      <c r="AC89" s="50"/>
      <c r="AD89" s="9"/>
      <c r="AE89" s="9"/>
      <c r="AF89" s="9"/>
      <c r="AG89" s="9" t="n">
        <f aca="false">BF89/100*$AG$57</f>
        <v>7813215715.80115</v>
      </c>
      <c r="AH89" s="40" t="n">
        <f aca="false">(AG89-AG88)/AG88</f>
        <v>0.00121045824588618</v>
      </c>
      <c r="AI89" s="40" t="n">
        <f aca="false">(AG89-AG85)/AG85</f>
        <v>0.0198114304068587</v>
      </c>
      <c r="AJ89" s="40" t="n">
        <f aca="false">AB89/AG89</f>
        <v>-0.00883743187587383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13979813</v>
      </c>
      <c r="AX89" s="7"/>
      <c r="AY89" s="40" t="n">
        <f aca="false">(AW89-AW88)/AW88</f>
        <v>-0.00305420355552139</v>
      </c>
      <c r="AZ89" s="12" t="n">
        <f aca="false">workers_and_wage_high!B77</f>
        <v>8089.73571862133</v>
      </c>
      <c r="BA89" s="40" t="n">
        <f aca="false">(AZ89-AZ88)/AZ88</f>
        <v>0.00427772684996228</v>
      </c>
      <c r="BB89" s="39"/>
      <c r="BC89" s="39"/>
      <c r="BD89" s="39"/>
      <c r="BE89" s="39"/>
      <c r="BF89" s="7" t="n">
        <f aca="false">BF88*(1+AY89)*(1+BA89)*(1-BE89)</f>
        <v>128.117519867867</v>
      </c>
      <c r="BG89" s="7"/>
      <c r="BH89" s="7"/>
      <c r="BI89" s="40" t="n">
        <f aca="false">T96/AG96</f>
        <v>0.0160774450123654</v>
      </c>
      <c r="BJ89" s="7"/>
      <c r="BK89" s="7"/>
      <c r="BL89" s="7"/>
      <c r="BM89" s="7"/>
      <c r="BN89" s="7"/>
      <c r="BO89" s="7"/>
      <c r="BP89" s="7"/>
    </row>
    <row r="90" customFormat="false" ht="13.25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1" t="n">
        <f aca="false">'High pensions'!Q90</f>
        <v>177217249.57805</v>
      </c>
      <c r="E90" s="6"/>
      <c r="F90" s="81" t="n">
        <f aca="false">'High pensions'!I90</f>
        <v>32211332.87127</v>
      </c>
      <c r="G90" s="81" t="n">
        <f aca="false">'High pensions'!K90</f>
        <v>4812409.0116444</v>
      </c>
      <c r="H90" s="81" t="n">
        <f aca="false">'High pensions'!V90</f>
        <v>26476454.4918571</v>
      </c>
      <c r="I90" s="81" t="n">
        <f aca="false">'High pensions'!M90</f>
        <v>148837.392112712</v>
      </c>
      <c r="J90" s="81" t="n">
        <f aca="false">'High pensions'!W90</f>
        <v>818859.417273927</v>
      </c>
      <c r="K90" s="6"/>
      <c r="L90" s="81" t="n">
        <f aca="false">'High pensions'!N90</f>
        <v>5920619.02198396</v>
      </c>
      <c r="M90" s="8"/>
      <c r="N90" s="81" t="n">
        <f aca="false">'High pensions'!L90</f>
        <v>1440494.7761309</v>
      </c>
      <c r="O90" s="6"/>
      <c r="P90" s="81" t="n">
        <f aca="false">'High pensions'!X90</f>
        <v>38647297.4941152</v>
      </c>
      <c r="Q90" s="8"/>
      <c r="R90" s="81" t="n">
        <f aca="false">'High SIPA income'!G85</f>
        <v>33080118.7836672</v>
      </c>
      <c r="S90" s="8"/>
      <c r="T90" s="81" t="n">
        <f aca="false">'High SIPA income'!J85</f>
        <v>126484701.279483</v>
      </c>
      <c r="U90" s="6"/>
      <c r="V90" s="81" t="n">
        <f aca="false">'High SIPA income'!F85</f>
        <v>124586.570599661</v>
      </c>
      <c r="W90" s="8"/>
      <c r="X90" s="81" t="n">
        <f aca="false">'High SIPA income'!M85</f>
        <v>312925.546041353</v>
      </c>
      <c r="Y90" s="6"/>
      <c r="Z90" s="6" t="n">
        <f aca="false">R90+V90-N90-L90-F90</f>
        <v>-6367741.31511805</v>
      </c>
      <c r="AA90" s="6"/>
      <c r="AB90" s="6" t="n">
        <f aca="false">T90-P90-D90</f>
        <v>-89379845.7926826</v>
      </c>
      <c r="AC90" s="50"/>
      <c r="AD90" s="6"/>
      <c r="AE90" s="6"/>
      <c r="AF90" s="6"/>
      <c r="AG90" s="6" t="n">
        <f aca="false">BF90/100*$AG$57</f>
        <v>7915602301.59115</v>
      </c>
      <c r="AH90" s="61" t="n">
        <f aca="false">(AG90-AG89)/AG89</f>
        <v>0.0131042824765398</v>
      </c>
      <c r="AI90" s="61"/>
      <c r="AJ90" s="61" t="n">
        <f aca="false">AB90/AG90</f>
        <v>-0.0112916038966126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0.00874004974847246</v>
      </c>
      <c r="AV90" s="5"/>
      <c r="AW90" s="5" t="n">
        <f aca="false">workers_and_wage_high!C78</f>
        <v>14094551</v>
      </c>
      <c r="AX90" s="5"/>
      <c r="AY90" s="61" t="n">
        <f aca="false">(AW90-AW89)/AW89</f>
        <v>0.00820740592166719</v>
      </c>
      <c r="AZ90" s="11" t="n">
        <f aca="false">workers_and_wage_high!B78</f>
        <v>8129.02767079601</v>
      </c>
      <c r="BA90" s="61" t="n">
        <f aca="false">(AZ90-AZ89)/AZ89</f>
        <v>0.00485701307698295</v>
      </c>
      <c r="BB90" s="66"/>
      <c r="BC90" s="66"/>
      <c r="BD90" s="66"/>
      <c r="BE90" s="66"/>
      <c r="BF90" s="5" t="n">
        <f aca="false">BF89*(1+AY90)*(1+BA90)*(1-BE90)</f>
        <v>129.796408038409</v>
      </c>
      <c r="BG90" s="5"/>
      <c r="BH90" s="5"/>
      <c r="BI90" s="61" t="n">
        <f aca="false">T97/AG97</f>
        <v>0.018471524707665</v>
      </c>
      <c r="BJ90" s="5"/>
      <c r="BK90" s="5"/>
      <c r="BL90" s="5"/>
      <c r="BM90" s="5"/>
      <c r="BN90" s="5"/>
      <c r="BO90" s="5"/>
      <c r="BP90" s="5"/>
    </row>
    <row r="91" customFormat="false" ht="13.25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2" t="n">
        <f aca="false">'High pensions'!Q91</f>
        <v>180113704.940709</v>
      </c>
      <c r="E91" s="9"/>
      <c r="F91" s="82" t="n">
        <f aca="false">'High pensions'!I91</f>
        <v>32737797.9194271</v>
      </c>
      <c r="G91" s="82" t="n">
        <f aca="false">'High pensions'!K91</f>
        <v>4913340.27844437</v>
      </c>
      <c r="H91" s="82" t="n">
        <f aca="false">'High pensions'!V91</f>
        <v>27031748.5422525</v>
      </c>
      <c r="I91" s="82" t="n">
        <f aca="false">'High pensions'!M91</f>
        <v>151958.977683846</v>
      </c>
      <c r="J91" s="82" t="n">
        <f aca="false">'High pensions'!W91</f>
        <v>836033.46006966</v>
      </c>
      <c r="K91" s="9"/>
      <c r="L91" s="82" t="n">
        <f aca="false">'High pensions'!N91</f>
        <v>4845843.35424431</v>
      </c>
      <c r="M91" s="67"/>
      <c r="N91" s="82" t="n">
        <f aca="false">'High pensions'!L91</f>
        <v>1463788.39972509</v>
      </c>
      <c r="O91" s="9"/>
      <c r="P91" s="82" t="n">
        <f aca="false">'High pensions'!X91</f>
        <v>33198436.0892307</v>
      </c>
      <c r="Q91" s="67"/>
      <c r="R91" s="82" t="n">
        <f aca="false">'High SIPA income'!G86</f>
        <v>38380354.7374395</v>
      </c>
      <c r="S91" s="67"/>
      <c r="T91" s="82" t="n">
        <f aca="false">'High SIPA income'!J86</f>
        <v>146750612.829192</v>
      </c>
      <c r="U91" s="9"/>
      <c r="V91" s="82" t="n">
        <f aca="false">'High SIPA income'!F86</f>
        <v>130041.454542079</v>
      </c>
      <c r="W91" s="67"/>
      <c r="X91" s="82" t="n">
        <f aca="false">'High SIPA income'!M86</f>
        <v>326626.641818026</v>
      </c>
      <c r="Y91" s="9"/>
      <c r="Z91" s="9" t="n">
        <f aca="false">R91+V91-N91-L91-F91</f>
        <v>-537033.481414922</v>
      </c>
      <c r="AA91" s="9"/>
      <c r="AB91" s="9" t="n">
        <f aca="false">T91-P91-D91</f>
        <v>-66561528.2007478</v>
      </c>
      <c r="AC91" s="50"/>
      <c r="AD91" s="9"/>
      <c r="AE91" s="9"/>
      <c r="AF91" s="9"/>
      <c r="AG91" s="9" t="n">
        <f aca="false">BF91/100*$AG$57</f>
        <v>8008232547.8019</v>
      </c>
      <c r="AH91" s="40" t="n">
        <f aca="false">(AG91-AG90)/AG90</f>
        <v>0.0117022359994167</v>
      </c>
      <c r="AI91" s="40"/>
      <c r="AJ91" s="40" t="n">
        <f aca="false">AB91/AG91</f>
        <v>-0.00831163778067579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14198002</v>
      </c>
      <c r="AX91" s="7"/>
      <c r="AY91" s="40" t="n">
        <f aca="false">(AW91-AW90)/AW90</f>
        <v>0.00733978684386612</v>
      </c>
      <c r="AZ91" s="12" t="n">
        <f aca="false">workers_and_wage_high!B79</f>
        <v>8164.23175025466</v>
      </c>
      <c r="BA91" s="40" t="n">
        <f aca="false">(AZ91-AZ90)/AZ90</f>
        <v>0.00433066301214876</v>
      </c>
      <c r="BB91" s="39"/>
      <c r="BC91" s="39"/>
      <c r="BD91" s="39"/>
      <c r="BE91" s="39"/>
      <c r="BF91" s="7" t="n">
        <f aca="false">BF90*(1+AY91)*(1+BA91)*(1-BE91)</f>
        <v>131.315316237151</v>
      </c>
      <c r="BG91" s="7"/>
      <c r="BH91" s="7"/>
      <c r="BI91" s="40" t="n">
        <f aca="false">T98/AG98</f>
        <v>0.01601834576021</v>
      </c>
      <c r="BJ91" s="7"/>
      <c r="BK91" s="7"/>
      <c r="BL91" s="7"/>
      <c r="BM91" s="7"/>
      <c r="BN91" s="7"/>
      <c r="BO91" s="7"/>
      <c r="BP91" s="7"/>
    </row>
    <row r="92" customFormat="false" ht="13.25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2" t="n">
        <f aca="false">'High pensions'!Q92</f>
        <v>178040943.253874</v>
      </c>
      <c r="E92" s="9"/>
      <c r="F92" s="82" t="n">
        <f aca="false">'High pensions'!I92</f>
        <v>32361048.9470984</v>
      </c>
      <c r="G92" s="82" t="n">
        <f aca="false">'High pensions'!K92</f>
        <v>4964929.655563</v>
      </c>
      <c r="H92" s="82" t="n">
        <f aca="false">'High pensions'!V92</f>
        <v>27315578.0738321</v>
      </c>
      <c r="I92" s="82" t="n">
        <f aca="false">'High pensions'!M92</f>
        <v>153554.525429783</v>
      </c>
      <c r="J92" s="82" t="n">
        <f aca="false">'High pensions'!W92</f>
        <v>844811.693005116</v>
      </c>
      <c r="K92" s="9"/>
      <c r="L92" s="82" t="n">
        <f aca="false">'High pensions'!N92</f>
        <v>4827291.57773348</v>
      </c>
      <c r="M92" s="67"/>
      <c r="N92" s="82" t="n">
        <f aca="false">'High pensions'!L92</f>
        <v>1446500.05360758</v>
      </c>
      <c r="O92" s="9"/>
      <c r="P92" s="82" t="n">
        <f aca="false">'High pensions'!X92</f>
        <v>33007055.4532728</v>
      </c>
      <c r="Q92" s="67"/>
      <c r="R92" s="82" t="n">
        <f aca="false">'High SIPA income'!G87</f>
        <v>33643175.8170101</v>
      </c>
      <c r="S92" s="67"/>
      <c r="T92" s="82" t="n">
        <f aca="false">'High SIPA income'!J87</f>
        <v>128637598.647579</v>
      </c>
      <c r="U92" s="9"/>
      <c r="V92" s="82" t="n">
        <f aca="false">'High SIPA income'!F87</f>
        <v>126788.556865337</v>
      </c>
      <c r="W92" s="67"/>
      <c r="X92" s="82" t="n">
        <f aca="false">'High SIPA income'!M87</f>
        <v>318456.300690473</v>
      </c>
      <c r="Y92" s="9"/>
      <c r="Z92" s="9" t="n">
        <f aca="false">R92+V92-N92-L92-F92</f>
        <v>-4864876.20456407</v>
      </c>
      <c r="AA92" s="9"/>
      <c r="AB92" s="9" t="n">
        <f aca="false">T92-P92-D92</f>
        <v>-82410400.0595673</v>
      </c>
      <c r="AC92" s="50"/>
      <c r="AD92" s="9"/>
      <c r="AE92" s="9"/>
      <c r="AF92" s="9"/>
      <c r="AG92" s="9" t="n">
        <f aca="false">BF92/100*$AG$57</f>
        <v>8044521350.58551</v>
      </c>
      <c r="AH92" s="40" t="n">
        <f aca="false">(AG92-AG91)/AG91</f>
        <v>0.00453143718879267</v>
      </c>
      <c r="AI92" s="40"/>
      <c r="AJ92" s="40" t="n">
        <f aca="false">AB92/AG92</f>
        <v>-0.0102442888107406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14178933</v>
      </c>
      <c r="AX92" s="7"/>
      <c r="AY92" s="40" t="n">
        <f aca="false">(AW92-AW91)/AW91</f>
        <v>-0.00134307630045411</v>
      </c>
      <c r="AZ92" s="12" t="n">
        <f aca="false">workers_and_wage_high!B80</f>
        <v>8212.25714156576</v>
      </c>
      <c r="BA92" s="40" t="n">
        <f aca="false">(AZ92-AZ91)/AZ91</f>
        <v>0.00588241402010692</v>
      </c>
      <c r="BB92" s="39"/>
      <c r="BC92" s="39"/>
      <c r="BD92" s="39"/>
      <c r="BE92" s="39"/>
      <c r="BF92" s="7" t="n">
        <f aca="false">BF91*(1+AY92)*(1+BA92)*(1-BE92)</f>
        <v>131.910363344606</v>
      </c>
      <c r="BG92" s="7"/>
      <c r="BH92" s="7"/>
      <c r="BI92" s="40" t="n">
        <f aca="false">T99/AG99</f>
        <v>0.0184600522061793</v>
      </c>
      <c r="BJ92" s="7"/>
      <c r="BK92" s="7"/>
      <c r="BL92" s="7"/>
      <c r="BM92" s="7"/>
      <c r="BN92" s="7"/>
      <c r="BO92" s="7"/>
      <c r="BP92" s="7"/>
    </row>
    <row r="93" customFormat="false" ht="13.25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2" t="n">
        <f aca="false">'High pensions'!Q93</f>
        <v>180397362.564643</v>
      </c>
      <c r="E93" s="9"/>
      <c r="F93" s="82" t="n">
        <f aca="false">'High pensions'!I93</f>
        <v>32789356.0502963</v>
      </c>
      <c r="G93" s="82" t="n">
        <f aca="false">'High pensions'!K93</f>
        <v>5092095.46942569</v>
      </c>
      <c r="H93" s="82" t="n">
        <f aca="false">'High pensions'!V93</f>
        <v>28015206.8617237</v>
      </c>
      <c r="I93" s="82" t="n">
        <f aca="false">'High pensions'!M93</f>
        <v>157487.488745126</v>
      </c>
      <c r="J93" s="82" t="n">
        <f aca="false">'High pensions'!W93</f>
        <v>866449.69675435</v>
      </c>
      <c r="K93" s="9"/>
      <c r="L93" s="82" t="n">
        <f aca="false">'High pensions'!N93</f>
        <v>4942425.5880015</v>
      </c>
      <c r="M93" s="67"/>
      <c r="N93" s="82" t="n">
        <f aca="false">'High pensions'!L93</f>
        <v>1465819.44863832</v>
      </c>
      <c r="O93" s="9"/>
      <c r="P93" s="82" t="n">
        <f aca="false">'High pensions'!X93</f>
        <v>33710775.9911937</v>
      </c>
      <c r="Q93" s="67"/>
      <c r="R93" s="82" t="n">
        <f aca="false">'High SIPA income'!G88</f>
        <v>38922359.3530661</v>
      </c>
      <c r="S93" s="67"/>
      <c r="T93" s="82" t="n">
        <f aca="false">'High SIPA income'!J88</f>
        <v>148823014.453501</v>
      </c>
      <c r="U93" s="9"/>
      <c r="V93" s="82" t="n">
        <f aca="false">'High SIPA income'!F88</f>
        <v>128205.225231248</v>
      </c>
      <c r="W93" s="67"/>
      <c r="X93" s="82" t="n">
        <f aca="false">'High SIPA income'!M88</f>
        <v>322014.56318882</v>
      </c>
      <c r="Y93" s="9"/>
      <c r="Z93" s="9" t="n">
        <f aca="false">R93+V93-N93-L93-F93</f>
        <v>-147036.508638758</v>
      </c>
      <c r="AA93" s="9"/>
      <c r="AB93" s="9" t="n">
        <f aca="false">T93-P93-D93</f>
        <v>-65285124.1023353</v>
      </c>
      <c r="AC93" s="50"/>
      <c r="AD93" s="9"/>
      <c r="AE93" s="9"/>
      <c r="AF93" s="9"/>
      <c r="AG93" s="9" t="n">
        <f aca="false">BF93/100*$AG$57</f>
        <v>8089749607.08497</v>
      </c>
      <c r="AH93" s="40" t="n">
        <f aca="false">(AG93-AG92)/AG92</f>
        <v>0.0056222433291407</v>
      </c>
      <c r="AI93" s="40" t="n">
        <f aca="false">(AG93-AG89)/AG89</f>
        <v>0.0353930956654071</v>
      </c>
      <c r="AJ93" s="40" t="n">
        <f aca="false">AB93/AG93</f>
        <v>-0.00807010442513065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14225219</v>
      </c>
      <c r="AX93" s="7"/>
      <c r="AY93" s="40" t="n">
        <f aca="false">(AW93-AW92)/AW92</f>
        <v>0.00326442053150262</v>
      </c>
      <c r="AZ93" s="12" t="n">
        <f aca="false">workers_and_wage_high!B81</f>
        <v>8231.55718521546</v>
      </c>
      <c r="BA93" s="40" t="n">
        <f aca="false">(AZ93-AZ92)/AZ92</f>
        <v>0.00235015091673331</v>
      </c>
      <c r="BB93" s="39"/>
      <c r="BC93" s="39"/>
      <c r="BD93" s="39"/>
      <c r="BE93" s="39"/>
      <c r="BF93" s="7" t="n">
        <f aca="false">BF92*(1+AY93)*(1+BA93)*(1-BE93)</f>
        <v>132.651995504965</v>
      </c>
      <c r="BG93" s="7"/>
      <c r="BH93" s="7"/>
      <c r="BI93" s="40" t="n">
        <f aca="false">T100/AG100</f>
        <v>0.0161454643819559</v>
      </c>
      <c r="BJ93" s="7"/>
      <c r="BK93" s="7"/>
      <c r="BL93" s="7"/>
      <c r="BM93" s="7"/>
      <c r="BN93" s="7"/>
      <c r="BO93" s="7"/>
      <c r="BP93" s="7"/>
    </row>
    <row r="94" customFormat="false" ht="13.25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1" t="n">
        <f aca="false">'High pensions'!Q94</f>
        <v>179274001.908498</v>
      </c>
      <c r="E94" s="6"/>
      <c r="F94" s="81" t="n">
        <f aca="false">'High pensions'!I94</f>
        <v>32585171.953569</v>
      </c>
      <c r="G94" s="81" t="n">
        <f aca="false">'High pensions'!K94</f>
        <v>5182299.78142907</v>
      </c>
      <c r="H94" s="81" t="n">
        <f aca="false">'High pensions'!V94</f>
        <v>28511484.3717915</v>
      </c>
      <c r="I94" s="81" t="n">
        <f aca="false">'High pensions'!M94</f>
        <v>160277.312827702</v>
      </c>
      <c r="J94" s="81" t="n">
        <f aca="false">'High pensions'!W94</f>
        <v>881798.485725503</v>
      </c>
      <c r="K94" s="6"/>
      <c r="L94" s="81" t="n">
        <f aca="false">'High pensions'!N94</f>
        <v>5901562.64490642</v>
      </c>
      <c r="M94" s="8"/>
      <c r="N94" s="81" t="n">
        <f aca="false">'High pensions'!L94</f>
        <v>1458182.68068536</v>
      </c>
      <c r="O94" s="6"/>
      <c r="P94" s="81" t="n">
        <f aca="false">'High pensions'!X94</f>
        <v>38645727.4949526</v>
      </c>
      <c r="Q94" s="8"/>
      <c r="R94" s="81" t="n">
        <f aca="false">'High SIPA income'!G89</f>
        <v>34113520.6017128</v>
      </c>
      <c r="S94" s="8"/>
      <c r="T94" s="81" t="n">
        <f aca="false">'High SIPA income'!J89</f>
        <v>130436002.697472</v>
      </c>
      <c r="U94" s="6"/>
      <c r="V94" s="81" t="n">
        <f aca="false">'High SIPA income'!F89</f>
        <v>128407.984339188</v>
      </c>
      <c r="W94" s="8"/>
      <c r="X94" s="81" t="n">
        <f aca="false">'High SIPA income'!M89</f>
        <v>322523.835610891</v>
      </c>
      <c r="Y94" s="6"/>
      <c r="Z94" s="6" t="n">
        <f aca="false">R94+V94-N94-L94-F94</f>
        <v>-5702988.69310883</v>
      </c>
      <c r="AA94" s="6"/>
      <c r="AB94" s="6" t="n">
        <f aca="false">T94-P94-D94</f>
        <v>-87483726.705978</v>
      </c>
      <c r="AC94" s="50"/>
      <c r="AD94" s="6"/>
      <c r="AE94" s="6"/>
      <c r="AF94" s="6"/>
      <c r="AG94" s="6" t="n">
        <f aca="false">BF94/100*$AG$57</f>
        <v>8149484827.29514</v>
      </c>
      <c r="AH94" s="61" t="n">
        <f aca="false">(AG94-AG93)/AG93</f>
        <v>0.00738406293290635</v>
      </c>
      <c r="AI94" s="61"/>
      <c r="AJ94" s="61" t="n">
        <f aca="false">AB94/AG94</f>
        <v>-0.0107348781622328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0.00490271202439461</v>
      </c>
      <c r="AV94" s="5"/>
      <c r="AW94" s="5" t="n">
        <f aca="false">workers_and_wage_high!C82</f>
        <v>14267815</v>
      </c>
      <c r="AX94" s="5"/>
      <c r="AY94" s="61" t="n">
        <f aca="false">(AW94-AW93)/AW93</f>
        <v>0.00299440029710615</v>
      </c>
      <c r="AZ94" s="11" t="n">
        <f aca="false">workers_and_wage_high!B82</f>
        <v>8267.58306831081</v>
      </c>
      <c r="BA94" s="61" t="n">
        <f aca="false">(AZ94-AZ93)/AZ93</f>
        <v>0.00437655747080944</v>
      </c>
      <c r="BB94" s="66"/>
      <c r="BC94" s="66"/>
      <c r="BD94" s="66"/>
      <c r="BE94" s="66"/>
      <c r="BF94" s="5" t="n">
        <f aca="false">BF93*(1+AY94)*(1+BA94)*(1-BE94)</f>
        <v>133.631506187949</v>
      </c>
      <c r="BG94" s="5"/>
      <c r="BH94" s="5"/>
      <c r="BI94" s="61" t="n">
        <f aca="false">T101/AG101</f>
        <v>0.0185751468210268</v>
      </c>
      <c r="BJ94" s="5"/>
      <c r="BK94" s="5"/>
      <c r="BL94" s="5"/>
      <c r="BM94" s="5"/>
      <c r="BN94" s="5"/>
      <c r="BO94" s="5"/>
      <c r="BP94" s="5"/>
    </row>
    <row r="95" customFormat="false" ht="13.25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2" t="n">
        <f aca="false">'High pensions'!Q95</f>
        <v>182581826.666496</v>
      </c>
      <c r="E95" s="9"/>
      <c r="F95" s="82" t="n">
        <f aca="false">'High pensions'!I95</f>
        <v>33186408.2588012</v>
      </c>
      <c r="G95" s="82" t="n">
        <f aca="false">'High pensions'!K95</f>
        <v>5286221.30327199</v>
      </c>
      <c r="H95" s="82" t="n">
        <f aca="false">'High pensions'!V95</f>
        <v>29083229.9231653</v>
      </c>
      <c r="I95" s="82" t="n">
        <f aca="false">'High pensions'!M95</f>
        <v>163491.380513567</v>
      </c>
      <c r="J95" s="82" t="n">
        <f aca="false">'High pensions'!W95</f>
        <v>899481.337829853</v>
      </c>
      <c r="K95" s="9"/>
      <c r="L95" s="82" t="n">
        <f aca="false">'High pensions'!N95</f>
        <v>4946551.09966131</v>
      </c>
      <c r="M95" s="67"/>
      <c r="N95" s="82" t="n">
        <f aca="false">'High pensions'!L95</f>
        <v>1485393.93000015</v>
      </c>
      <c r="O95" s="9"/>
      <c r="P95" s="82" t="n">
        <f aca="false">'High pensions'!X95</f>
        <v>33839876.3118553</v>
      </c>
      <c r="Q95" s="67"/>
      <c r="R95" s="82" t="n">
        <f aca="false">'High SIPA income'!G90</f>
        <v>39663857.1976672</v>
      </c>
      <c r="S95" s="67"/>
      <c r="T95" s="82" t="n">
        <f aca="false">'High SIPA income'!J90</f>
        <v>151658195.729212</v>
      </c>
      <c r="U95" s="9"/>
      <c r="V95" s="82" t="n">
        <f aca="false">'High SIPA income'!F90</f>
        <v>122267.298978249</v>
      </c>
      <c r="W95" s="67"/>
      <c r="X95" s="82" t="n">
        <f aca="false">'High SIPA income'!M90</f>
        <v>307100.204392929</v>
      </c>
      <c r="Y95" s="9"/>
      <c r="Z95" s="9" t="n">
        <f aca="false">R95+V95-N95-L95-F95</f>
        <v>167771.208182801</v>
      </c>
      <c r="AA95" s="9"/>
      <c r="AB95" s="9" t="n">
        <f aca="false">T95-P95-D95</f>
        <v>-64763507.249139</v>
      </c>
      <c r="AC95" s="50"/>
      <c r="AD95" s="9"/>
      <c r="AE95" s="9"/>
      <c r="AF95" s="9"/>
      <c r="AG95" s="9" t="n">
        <f aca="false">BF95/100*$AG$57</f>
        <v>8213191712.22623</v>
      </c>
      <c r="AH95" s="40" t="n">
        <f aca="false">(AG95-AG94)/AG94</f>
        <v>0.00781728983870457</v>
      </c>
      <c r="AI95" s="40"/>
      <c r="AJ95" s="40" t="n">
        <f aca="false">AB95/AG95</f>
        <v>-0.00788530324365027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14333823</v>
      </c>
      <c r="AX95" s="7"/>
      <c r="AY95" s="40" t="n">
        <f aca="false">(AW95-AW94)/AW94</f>
        <v>0.00462635659349382</v>
      </c>
      <c r="AZ95" s="12" t="n">
        <f aca="false">workers_and_wage_high!B83</f>
        <v>8293.84288669709</v>
      </c>
      <c r="BA95" s="40" t="n">
        <f aca="false">(AZ95-AZ94)/AZ94</f>
        <v>0.00317623883174899</v>
      </c>
      <c r="BB95" s="39"/>
      <c r="BC95" s="39"/>
      <c r="BD95" s="39"/>
      <c r="BE95" s="39"/>
      <c r="BF95" s="7" t="n">
        <f aca="false">BF94*(1+AY95)*(1+BA95)*(1-BE95)</f>
        <v>134.676142403403</v>
      </c>
      <c r="BG95" s="7"/>
      <c r="BH95" s="7"/>
      <c r="BI95" s="40" t="n">
        <f aca="false">T102/AG102</f>
        <v>0.0161897076952158</v>
      </c>
      <c r="BJ95" s="7"/>
      <c r="BK95" s="7"/>
      <c r="BL95" s="7"/>
      <c r="BM95" s="7"/>
      <c r="BN95" s="7"/>
      <c r="BO95" s="7"/>
      <c r="BP95" s="7"/>
    </row>
    <row r="96" customFormat="false" ht="13.25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2" t="n">
        <f aca="false">'High pensions'!Q96</f>
        <v>180898691.563436</v>
      </c>
      <c r="E96" s="9"/>
      <c r="F96" s="82" t="n">
        <f aca="false">'High pensions'!I96</f>
        <v>32880478.5301711</v>
      </c>
      <c r="G96" s="82" t="n">
        <f aca="false">'High pensions'!K96</f>
        <v>5324229.18929132</v>
      </c>
      <c r="H96" s="82" t="n">
        <f aca="false">'High pensions'!V96</f>
        <v>29292338.0979043</v>
      </c>
      <c r="I96" s="82" t="n">
        <f aca="false">'High pensions'!M96</f>
        <v>164666.882143029</v>
      </c>
      <c r="J96" s="82" t="n">
        <f aca="false">'High pensions'!W96</f>
        <v>905948.600966103</v>
      </c>
      <c r="K96" s="9"/>
      <c r="L96" s="82" t="n">
        <f aca="false">'High pensions'!N96</f>
        <v>4896417.68019472</v>
      </c>
      <c r="M96" s="67"/>
      <c r="N96" s="82" t="n">
        <f aca="false">'High pensions'!L96</f>
        <v>1472184.72305037</v>
      </c>
      <c r="O96" s="9"/>
      <c r="P96" s="82" t="n">
        <f aca="false">'High pensions'!X96</f>
        <v>33507060.6006274</v>
      </c>
      <c r="Q96" s="67"/>
      <c r="R96" s="82" t="n">
        <f aca="false">'High SIPA income'!G91</f>
        <v>34601921.70947</v>
      </c>
      <c r="S96" s="67"/>
      <c r="T96" s="82" t="n">
        <f aca="false">'High SIPA income'!J91</f>
        <v>132303446.663536</v>
      </c>
      <c r="U96" s="9"/>
      <c r="V96" s="82" t="n">
        <f aca="false">'High SIPA income'!F91</f>
        <v>124950.529856835</v>
      </c>
      <c r="W96" s="67"/>
      <c r="X96" s="82" t="n">
        <f aca="false">'High SIPA income'!M91</f>
        <v>313839.706763008</v>
      </c>
      <c r="Y96" s="9"/>
      <c r="Z96" s="9" t="n">
        <f aca="false">R96+V96-N96-L96-F96</f>
        <v>-4522208.69408939</v>
      </c>
      <c r="AA96" s="9"/>
      <c r="AB96" s="9" t="n">
        <f aca="false">T96-P96-D96</f>
        <v>-82102305.5005274</v>
      </c>
      <c r="AC96" s="50"/>
      <c r="AD96" s="9"/>
      <c r="AE96" s="9"/>
      <c r="AF96" s="9"/>
      <c r="AG96" s="9" t="n">
        <f aca="false">BF96/100*$AG$57</f>
        <v>8229133830.76603</v>
      </c>
      <c r="AH96" s="40" t="n">
        <f aca="false">(AG96-AG95)/AG95</f>
        <v>0.00194103816133682</v>
      </c>
      <c r="AI96" s="40"/>
      <c r="AJ96" s="40" t="n">
        <f aca="false">AB96/AG96</f>
        <v>-0.00997702883304361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14325764</v>
      </c>
      <c r="AX96" s="7"/>
      <c r="AY96" s="40" t="n">
        <f aca="false">(AW96-AW95)/AW95</f>
        <v>-0.000562236606381982</v>
      </c>
      <c r="AZ96" s="12" t="n">
        <f aca="false">workers_and_wage_high!B84</f>
        <v>8314.61633391525</v>
      </c>
      <c r="BA96" s="40" t="n">
        <f aca="false">(AZ96-AZ95)/AZ95</f>
        <v>0.00250468299218444</v>
      </c>
      <c r="BB96" s="39"/>
      <c r="BC96" s="39"/>
      <c r="BD96" s="39"/>
      <c r="BE96" s="39"/>
      <c r="BF96" s="7" t="n">
        <f aca="false">BF95*(1+AY96)*(1+BA96)*(1-BE96)</f>
        <v>134.93755393523</v>
      </c>
      <c r="BG96" s="7"/>
      <c r="BH96" s="7"/>
      <c r="BI96" s="40" t="n">
        <f aca="false">T103/AG103</f>
        <v>0.0186116944478749</v>
      </c>
      <c r="BJ96" s="7"/>
      <c r="BK96" s="7"/>
      <c r="BL96" s="7"/>
      <c r="BM96" s="7"/>
      <c r="BN96" s="7"/>
      <c r="BO96" s="7"/>
      <c r="BP96" s="7"/>
    </row>
    <row r="97" customFormat="false" ht="13.25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2" t="n">
        <f aca="false">'High pensions'!Q97</f>
        <v>183663635.955538</v>
      </c>
      <c r="E97" s="9"/>
      <c r="F97" s="82" t="n">
        <f aca="false">'High pensions'!I97</f>
        <v>33383039.9027045</v>
      </c>
      <c r="G97" s="82" t="n">
        <f aca="false">'High pensions'!K97</f>
        <v>5553337.11941024</v>
      </c>
      <c r="H97" s="82" t="n">
        <f aca="false">'High pensions'!V97</f>
        <v>30552822.3316507</v>
      </c>
      <c r="I97" s="82" t="n">
        <f aca="false">'High pensions'!M97</f>
        <v>171752.69441475</v>
      </c>
      <c r="J97" s="82" t="n">
        <f aca="false">'High pensions'!W97</f>
        <v>944932.649432497</v>
      </c>
      <c r="K97" s="9"/>
      <c r="L97" s="82" t="n">
        <f aca="false">'High pensions'!N97</f>
        <v>4858903.30934787</v>
      </c>
      <c r="M97" s="67"/>
      <c r="N97" s="82" t="n">
        <f aca="false">'High pensions'!L97</f>
        <v>1495637.18063188</v>
      </c>
      <c r="O97" s="9"/>
      <c r="P97" s="82" t="n">
        <f aca="false">'High pensions'!X97</f>
        <v>33441426.8539871</v>
      </c>
      <c r="Q97" s="67"/>
      <c r="R97" s="82" t="n">
        <f aca="false">'High SIPA income'!G92</f>
        <v>39852598.862237</v>
      </c>
      <c r="S97" s="67"/>
      <c r="T97" s="82" t="n">
        <f aca="false">'High SIPA income'!J92</f>
        <v>152379865.842256</v>
      </c>
      <c r="U97" s="9"/>
      <c r="V97" s="82" t="n">
        <f aca="false">'High SIPA income'!F92</f>
        <v>125976.10184954</v>
      </c>
      <c r="W97" s="67"/>
      <c r="X97" s="82" t="n">
        <f aca="false">'High SIPA income'!M92</f>
        <v>316415.647928073</v>
      </c>
      <c r="Y97" s="9"/>
      <c r="Z97" s="9" t="n">
        <f aca="false">R97+V97-N97-L97-F97</f>
        <v>240994.571402267</v>
      </c>
      <c r="AA97" s="9"/>
      <c r="AB97" s="9" t="n">
        <f aca="false">T97-P97-D97</f>
        <v>-64725196.967269</v>
      </c>
      <c r="AC97" s="50"/>
      <c r="AD97" s="9"/>
      <c r="AE97" s="9"/>
      <c r="AF97" s="9"/>
      <c r="AG97" s="9" t="n">
        <f aca="false">BF97/100*$AG$57</f>
        <v>8249447095.12929</v>
      </c>
      <c r="AH97" s="40" t="n">
        <f aca="false">(AG97-AG96)/AG96</f>
        <v>0.0024684571646307</v>
      </c>
      <c r="AI97" s="40" t="n">
        <f aca="false">(AG97-AG93)/AG93</f>
        <v>0.0197407207640227</v>
      </c>
      <c r="AJ97" s="40" t="n">
        <f aca="false">AB97/AG97</f>
        <v>-0.00784600424984659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14348141</v>
      </c>
      <c r="AX97" s="7"/>
      <c r="AY97" s="40" t="n">
        <f aca="false">(AW97-AW96)/AW96</f>
        <v>0.00156201093358791</v>
      </c>
      <c r="AZ97" s="12" t="n">
        <f aca="false">workers_and_wage_high!B85</f>
        <v>8322.14133242375</v>
      </c>
      <c r="BA97" s="40" t="n">
        <f aca="false">(AZ97-AZ96)/AZ96</f>
        <v>0.000905032560288424</v>
      </c>
      <c r="BB97" s="39"/>
      <c r="BC97" s="39"/>
      <c r="BD97" s="39"/>
      <c r="BE97" s="39"/>
      <c r="BF97" s="7" t="n">
        <f aca="false">BF96*(1+AY97)*(1+BA97)*(1-BE97)</f>
        <v>135.270641507019</v>
      </c>
      <c r="BG97" s="7"/>
      <c r="BH97" s="7"/>
      <c r="BI97" s="40" t="n">
        <f aca="false">T104/AG104</f>
        <v>0.0162370410997801</v>
      </c>
      <c r="BJ97" s="7"/>
      <c r="BK97" s="7"/>
      <c r="BL97" s="7"/>
      <c r="BM97" s="7"/>
      <c r="BN97" s="7"/>
      <c r="BO97" s="7"/>
      <c r="BP97" s="7"/>
    </row>
    <row r="98" customFormat="false" ht="13.25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1" t="n">
        <f aca="false">'High pensions'!Q98</f>
        <v>181988423.921981</v>
      </c>
      <c r="E98" s="6"/>
      <c r="F98" s="81" t="n">
        <f aca="false">'High pensions'!I98</f>
        <v>33078550.2857438</v>
      </c>
      <c r="G98" s="81" t="n">
        <f aca="false">'High pensions'!K98</f>
        <v>5562986.81158265</v>
      </c>
      <c r="H98" s="81" t="n">
        <f aca="false">'High pensions'!V98</f>
        <v>30605912.0908639</v>
      </c>
      <c r="I98" s="81" t="n">
        <f aca="false">'High pensions'!M98</f>
        <v>172051.138502556</v>
      </c>
      <c r="J98" s="81" t="n">
        <f aca="false">'High pensions'!W98</f>
        <v>946574.600748365</v>
      </c>
      <c r="K98" s="6"/>
      <c r="L98" s="81" t="n">
        <f aca="false">'High pensions'!N98</f>
        <v>5981666.93773984</v>
      </c>
      <c r="M98" s="8"/>
      <c r="N98" s="81" t="n">
        <f aca="false">'High pensions'!L98</f>
        <v>1482066.60679531</v>
      </c>
      <c r="O98" s="6"/>
      <c r="P98" s="81" t="n">
        <f aca="false">'High pensions'!X98</f>
        <v>39192791.3658245</v>
      </c>
      <c r="Q98" s="8"/>
      <c r="R98" s="81" t="n">
        <f aca="false">'High SIPA income'!G93</f>
        <v>34833263.4498089</v>
      </c>
      <c r="S98" s="8"/>
      <c r="T98" s="81" t="n">
        <f aca="false">'High SIPA income'!J93</f>
        <v>133188001.858504</v>
      </c>
      <c r="U98" s="6"/>
      <c r="V98" s="81" t="n">
        <f aca="false">'High SIPA income'!F93</f>
        <v>132274.000501645</v>
      </c>
      <c r="W98" s="8"/>
      <c r="X98" s="81" t="n">
        <f aca="false">'High SIPA income'!M93</f>
        <v>332234.153607595</v>
      </c>
      <c r="Y98" s="6"/>
      <c r="Z98" s="6" t="n">
        <f aca="false">R98+V98-N98-L98-F98</f>
        <v>-5576746.37996839</v>
      </c>
      <c r="AA98" s="6"/>
      <c r="AB98" s="6" t="n">
        <f aca="false">T98-P98-D98</f>
        <v>-87993213.4293016</v>
      </c>
      <c r="AC98" s="50"/>
      <c r="AD98" s="6"/>
      <c r="AE98" s="6"/>
      <c r="AF98" s="6"/>
      <c r="AG98" s="6" t="n">
        <f aca="false">BF98/100*$AG$57</f>
        <v>8314716379.09993</v>
      </c>
      <c r="AH98" s="61" t="n">
        <f aca="false">(AG98-AG97)/AG97</f>
        <v>0.00791195860982938</v>
      </c>
      <c r="AI98" s="61"/>
      <c r="AJ98" s="61" t="n">
        <f aca="false">AB98/AG98</f>
        <v>-0.0105828280144929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0.00818767940940943</v>
      </c>
      <c r="AV98" s="5"/>
      <c r="AW98" s="5" t="n">
        <f aca="false">workers_and_wage_high!C86</f>
        <v>14424073</v>
      </c>
      <c r="AX98" s="5"/>
      <c r="AY98" s="61" t="n">
        <f aca="false">(AW98-AW97)/AW97</f>
        <v>0.00529211414914308</v>
      </c>
      <c r="AZ98" s="11" t="n">
        <f aca="false">workers_and_wage_high!B86</f>
        <v>8343.82927323611</v>
      </c>
      <c r="BA98" s="61" t="n">
        <f aca="false">(AZ98-AZ97)/AZ97</f>
        <v>0.00260605293109629</v>
      </c>
      <c r="BB98" s="66"/>
      <c r="BC98" s="66"/>
      <c r="BD98" s="66"/>
      <c r="BE98" s="66"/>
      <c r="BF98" s="5" t="n">
        <f aca="false">BF97*(1+AY98)*(1+BA98)*(1-BE98)</f>
        <v>136.340897223748</v>
      </c>
      <c r="BG98" s="5"/>
      <c r="BH98" s="5"/>
      <c r="BI98" s="61" t="n">
        <f aca="false">T105/AG105</f>
        <v>0.0186784046913256</v>
      </c>
      <c r="BJ98" s="5"/>
      <c r="BK98" s="5"/>
      <c r="BL98" s="5"/>
      <c r="BM98" s="5"/>
      <c r="BN98" s="5"/>
      <c r="BO98" s="5"/>
      <c r="BP98" s="5"/>
    </row>
    <row r="99" customFormat="false" ht="13.25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2" t="n">
        <f aca="false">'High pensions'!Q99</f>
        <v>184465925.065846</v>
      </c>
      <c r="E99" s="9"/>
      <c r="F99" s="82" t="n">
        <f aca="false">'High pensions'!I99</f>
        <v>33528865.4453798</v>
      </c>
      <c r="G99" s="82" t="n">
        <f aca="false">'High pensions'!K99</f>
        <v>5693546.32365106</v>
      </c>
      <c r="H99" s="82" t="n">
        <f aca="false">'High pensions'!V99</f>
        <v>31324212.0049805</v>
      </c>
      <c r="I99" s="82" t="n">
        <f aca="false">'High pensions'!M99</f>
        <v>176089.061556218</v>
      </c>
      <c r="J99" s="82" t="n">
        <f aca="false">'High pensions'!W99</f>
        <v>968790.062009705</v>
      </c>
      <c r="K99" s="9"/>
      <c r="L99" s="82" t="n">
        <f aca="false">'High pensions'!N99</f>
        <v>4984680.34872865</v>
      </c>
      <c r="M99" s="67"/>
      <c r="N99" s="82" t="n">
        <f aca="false">'High pensions'!L99</f>
        <v>1501658.85042323</v>
      </c>
      <c r="O99" s="9"/>
      <c r="P99" s="82" t="n">
        <f aca="false">'High pensions'!X99</f>
        <v>34127213.959765</v>
      </c>
      <c r="Q99" s="67"/>
      <c r="R99" s="82" t="n">
        <f aca="false">'High SIPA income'!G94</f>
        <v>40493950.9353734</v>
      </c>
      <c r="S99" s="67"/>
      <c r="T99" s="82" t="n">
        <f aca="false">'High SIPA income'!J94</f>
        <v>154832131.080968</v>
      </c>
      <c r="U99" s="9"/>
      <c r="V99" s="82" t="n">
        <f aca="false">'High SIPA income'!F94</f>
        <v>129444.707002258</v>
      </c>
      <c r="W99" s="67"/>
      <c r="X99" s="82" t="n">
        <f aca="false">'High SIPA income'!M94</f>
        <v>325127.784045085</v>
      </c>
      <c r="Y99" s="9"/>
      <c r="Z99" s="9" t="n">
        <f aca="false">R99+V99-N99-L99-F99</f>
        <v>608190.997844033</v>
      </c>
      <c r="AA99" s="9"/>
      <c r="AB99" s="9" t="n">
        <f aca="false">T99-P99-D99</f>
        <v>-63761007.9446436</v>
      </c>
      <c r="AC99" s="50"/>
      <c r="AD99" s="9"/>
      <c r="AE99" s="9"/>
      <c r="AF99" s="9"/>
      <c r="AG99" s="9" t="n">
        <f aca="false">BF99/100*$AG$57</f>
        <v>8387415666.63277</v>
      </c>
      <c r="AH99" s="40" t="n">
        <f aca="false">(AG99-AG98)/AG98</f>
        <v>0.00874344766774949</v>
      </c>
      <c r="AI99" s="40"/>
      <c r="AJ99" s="40" t="n">
        <f aca="false">AB99/AG99</f>
        <v>-0.00760198498308613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14482852</v>
      </c>
      <c r="AX99" s="7"/>
      <c r="AY99" s="40" t="n">
        <f aca="false">(AW99-AW98)/AW98</f>
        <v>0.00407506257074545</v>
      </c>
      <c r="AZ99" s="12" t="n">
        <f aca="false">workers_and_wage_high!B87</f>
        <v>8382.62339300181</v>
      </c>
      <c r="BA99" s="40" t="n">
        <f aca="false">(AZ99-AZ98)/AZ98</f>
        <v>0.00464943834483013</v>
      </c>
      <c r="BB99" s="39"/>
      <c r="BC99" s="39"/>
      <c r="BD99" s="39"/>
      <c r="BE99" s="39"/>
      <c r="BF99" s="7" t="n">
        <f aca="false">BF98*(1+AY99)*(1+BA99)*(1-BE99)</f>
        <v>137.532986723598</v>
      </c>
      <c r="BG99" s="7"/>
      <c r="BH99" s="7"/>
      <c r="BI99" s="40" t="n">
        <f aca="false">T106/AG106</f>
        <v>0.0162501457462726</v>
      </c>
      <c r="BJ99" s="7"/>
      <c r="BK99" s="7"/>
      <c r="BL99" s="7"/>
      <c r="BM99" s="7"/>
      <c r="BN99" s="7"/>
      <c r="BO99" s="7"/>
      <c r="BP99" s="7"/>
    </row>
    <row r="100" customFormat="false" ht="13.25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2" t="n">
        <f aca="false">'High pensions'!Q100</f>
        <v>183043396.059478</v>
      </c>
      <c r="E100" s="9"/>
      <c r="F100" s="82" t="n">
        <f aca="false">'High pensions'!I100</f>
        <v>33270303.9596764</v>
      </c>
      <c r="G100" s="82" t="n">
        <f aca="false">'High pensions'!K100</f>
        <v>5678353.96133451</v>
      </c>
      <c r="H100" s="82" t="n">
        <f aca="false">'High pensions'!V100</f>
        <v>31240628.1099864</v>
      </c>
      <c r="I100" s="82" t="n">
        <f aca="false">'High pensions'!M100</f>
        <v>175619.194680448</v>
      </c>
      <c r="J100" s="82" t="n">
        <f aca="false">'High pensions'!W100</f>
        <v>966204.993092357</v>
      </c>
      <c r="K100" s="9"/>
      <c r="L100" s="82" t="n">
        <f aca="false">'High pensions'!N100</f>
        <v>4903050.2386216</v>
      </c>
      <c r="M100" s="67"/>
      <c r="N100" s="82" t="n">
        <f aca="false">'High pensions'!L100</f>
        <v>1489997.02968521</v>
      </c>
      <c r="O100" s="9"/>
      <c r="P100" s="82" t="n">
        <f aca="false">'High pensions'!X100</f>
        <v>33639475.0334591</v>
      </c>
      <c r="Q100" s="67"/>
      <c r="R100" s="82" t="n">
        <f aca="false">'High SIPA income'!G95</f>
        <v>35702330.0345887</v>
      </c>
      <c r="S100" s="67"/>
      <c r="T100" s="82" t="n">
        <f aca="false">'High SIPA income'!J95</f>
        <v>136510953.268888</v>
      </c>
      <c r="U100" s="9"/>
      <c r="V100" s="82" t="n">
        <f aca="false">'High SIPA income'!F95</f>
        <v>129419.524123229</v>
      </c>
      <c r="W100" s="67"/>
      <c r="X100" s="82" t="n">
        <f aca="false">'High SIPA income'!M95</f>
        <v>325064.531913389</v>
      </c>
      <c r="Y100" s="9"/>
      <c r="Z100" s="9" t="n">
        <f aca="false">R100+V100-N100-L100-F100</f>
        <v>-3831601.66927136</v>
      </c>
      <c r="AA100" s="9"/>
      <c r="AB100" s="9" t="n">
        <f aca="false">T100-P100-D100</f>
        <v>-80171917.8240495</v>
      </c>
      <c r="AC100" s="50"/>
      <c r="AD100" s="9"/>
      <c r="AE100" s="9"/>
      <c r="AF100" s="9"/>
      <c r="AG100" s="9" t="n">
        <f aca="false">BF100/100*$AG$57</f>
        <v>8455065152.62897</v>
      </c>
      <c r="AH100" s="40" t="n">
        <f aca="false">(AG100-AG99)/AG99</f>
        <v>0.00806559358508059</v>
      </c>
      <c r="AI100" s="40"/>
      <c r="AJ100" s="40" t="n">
        <f aca="false">AB100/AG100</f>
        <v>-0.00948211709511443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14524926</v>
      </c>
      <c r="AX100" s="7"/>
      <c r="AY100" s="40" t="n">
        <f aca="false">(AW100-AW99)/AW99</f>
        <v>0.00290509079289079</v>
      </c>
      <c r="AZ100" s="12" t="n">
        <f aca="false">workers_and_wage_high!B88</f>
        <v>8425.7566384331</v>
      </c>
      <c r="BA100" s="40" t="n">
        <f aca="false">(AZ100-AZ99)/AZ99</f>
        <v>0.00514555448921875</v>
      </c>
      <c r="BB100" s="39"/>
      <c r="BC100" s="39"/>
      <c r="BD100" s="39"/>
      <c r="BE100" s="39"/>
      <c r="BF100" s="7" t="n">
        <f aca="false">BF99*(1+AY100)*(1+BA100)*(1-BE100)</f>
        <v>138.642271899052</v>
      </c>
      <c r="BG100" s="7"/>
      <c r="BH100" s="7"/>
      <c r="BI100" s="40" t="n">
        <f aca="false">T107/AG107</f>
        <v>0.0187254657157337</v>
      </c>
      <c r="BJ100" s="7"/>
      <c r="BK100" s="7"/>
      <c r="BL100" s="7"/>
      <c r="BM100" s="7"/>
      <c r="BN100" s="7"/>
      <c r="BO100" s="7"/>
      <c r="BP100" s="7"/>
    </row>
    <row r="101" customFormat="false" ht="13.25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2" t="n">
        <f aca="false">'High pensions'!Q101</f>
        <v>185530952.329254</v>
      </c>
      <c r="E101" s="9"/>
      <c r="F101" s="82" t="n">
        <f aca="false">'High pensions'!I101</f>
        <v>33722446.7574715</v>
      </c>
      <c r="G101" s="82" t="n">
        <f aca="false">'High pensions'!K101</f>
        <v>5872731.76325138</v>
      </c>
      <c r="H101" s="82" t="n">
        <f aca="false">'High pensions'!V101</f>
        <v>32310037.4254096</v>
      </c>
      <c r="I101" s="82" t="n">
        <f aca="false">'High pensions'!M101</f>
        <v>181630.879275816</v>
      </c>
      <c r="J101" s="82" t="n">
        <f aca="false">'High pensions'!W101</f>
        <v>999279.508002363</v>
      </c>
      <c r="K101" s="9"/>
      <c r="L101" s="82" t="n">
        <f aca="false">'High pensions'!N101</f>
        <v>4854108.23787795</v>
      </c>
      <c r="M101" s="67"/>
      <c r="N101" s="82" t="n">
        <f aca="false">'High pensions'!L101</f>
        <v>1510367.69732973</v>
      </c>
      <c r="O101" s="9"/>
      <c r="P101" s="82" t="n">
        <f aca="false">'High pensions'!X101</f>
        <v>33497588.1620013</v>
      </c>
      <c r="Q101" s="67"/>
      <c r="R101" s="82" t="n">
        <f aca="false">'High SIPA income'!G96</f>
        <v>41404887.6343324</v>
      </c>
      <c r="S101" s="67"/>
      <c r="T101" s="82" t="n">
        <f aca="false">'High SIPA income'!J96</f>
        <v>158315176.50187</v>
      </c>
      <c r="U101" s="9"/>
      <c r="V101" s="82" t="n">
        <f aca="false">'High SIPA income'!F96</f>
        <v>127640.855044171</v>
      </c>
      <c r="W101" s="67"/>
      <c r="X101" s="82" t="n">
        <f aca="false">'High SIPA income'!M96</f>
        <v>320597.027991323</v>
      </c>
      <c r="Y101" s="9"/>
      <c r="Z101" s="9" t="n">
        <f aca="false">R101+V101-N101-L101-F101</f>
        <v>1445605.79669739</v>
      </c>
      <c r="AA101" s="9"/>
      <c r="AB101" s="9" t="n">
        <f aca="false">T101-P101-D101</f>
        <v>-60713363.9893859</v>
      </c>
      <c r="AC101" s="50"/>
      <c r="AD101" s="9"/>
      <c r="AE101" s="9"/>
      <c r="AF101" s="9"/>
      <c r="AG101" s="9" t="n">
        <f aca="false">BF101/100*$AG$57</f>
        <v>8522956939.57363</v>
      </c>
      <c r="AH101" s="40" t="n">
        <f aca="false">(AG101-AG100)/AG100</f>
        <v>0.00802971777497825</v>
      </c>
      <c r="AI101" s="40" t="n">
        <f aca="false">(AG101-AG97)/AG97</f>
        <v>0.0331549304202253</v>
      </c>
      <c r="AJ101" s="40" t="n">
        <f aca="false">AB101/AG101</f>
        <v>-0.00712350941343875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14581101</v>
      </c>
      <c r="AX101" s="7"/>
      <c r="AY101" s="40" t="n">
        <f aca="false">(AW101-AW100)/AW100</f>
        <v>0.00386748958307946</v>
      </c>
      <c r="AZ101" s="12" t="n">
        <f aca="false">workers_and_wage_high!B89</f>
        <v>8460.69145023095</v>
      </c>
      <c r="BA101" s="40" t="n">
        <f aca="false">(AZ101-AZ100)/AZ100</f>
        <v>0.0041461928343027</v>
      </c>
      <c r="BB101" s="39"/>
      <c r="BC101" s="39"/>
      <c r="BD101" s="39"/>
      <c r="BE101" s="39"/>
      <c r="BF101" s="7" t="n">
        <f aca="false">BF100*(1+AY101)*(1+BA101)*(1-BE101)</f>
        <v>139.755530214084</v>
      </c>
      <c r="BG101" s="7"/>
      <c r="BH101" s="7"/>
      <c r="BI101" s="40" t="n">
        <f aca="false">T108/AG108</f>
        <v>0.0163359328593463</v>
      </c>
      <c r="BJ101" s="7"/>
      <c r="BK101" s="7"/>
      <c r="BL101" s="7"/>
      <c r="BM101" s="7"/>
      <c r="BN101" s="7"/>
      <c r="BO101" s="7"/>
      <c r="BP101" s="7"/>
    </row>
    <row r="102" customFormat="false" ht="13.25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1" t="n">
        <f aca="false">'High pensions'!Q102</f>
        <v>184253928.508461</v>
      </c>
      <c r="E102" s="6"/>
      <c r="F102" s="81" t="n">
        <f aca="false">'High pensions'!I102</f>
        <v>33490332.5616241</v>
      </c>
      <c r="G102" s="81" t="n">
        <f aca="false">'High pensions'!K102</f>
        <v>5985569.87290695</v>
      </c>
      <c r="H102" s="81" t="n">
        <f aca="false">'High pensions'!V102</f>
        <v>32930839.4121098</v>
      </c>
      <c r="I102" s="81" t="n">
        <f aca="false">'High pensions'!M102</f>
        <v>185120.717718772</v>
      </c>
      <c r="J102" s="81" t="n">
        <f aca="false">'High pensions'!W102</f>
        <v>1018479.5694467</v>
      </c>
      <c r="K102" s="6"/>
      <c r="L102" s="81" t="n">
        <f aca="false">'High pensions'!N102</f>
        <v>5879134.13690651</v>
      </c>
      <c r="M102" s="8"/>
      <c r="N102" s="81" t="n">
        <f aca="false">'High pensions'!L102</f>
        <v>1500749.36599141</v>
      </c>
      <c r="O102" s="6"/>
      <c r="P102" s="81" t="n">
        <f aca="false">'High pensions'!X102</f>
        <v>38763535.2036718</v>
      </c>
      <c r="Q102" s="8"/>
      <c r="R102" s="81" t="n">
        <f aca="false">'High SIPA income'!G97</f>
        <v>36350847.897439</v>
      </c>
      <c r="S102" s="8"/>
      <c r="T102" s="81" t="n">
        <f aca="false">'High SIPA income'!J97</f>
        <v>138990617.525642</v>
      </c>
      <c r="U102" s="6"/>
      <c r="V102" s="81" t="n">
        <f aca="false">'High SIPA income'!F97</f>
        <v>129826.423823206</v>
      </c>
      <c r="W102" s="8"/>
      <c r="X102" s="81" t="n">
        <f aca="false">'High SIPA income'!M97</f>
        <v>326086.546647294</v>
      </c>
      <c r="Y102" s="6"/>
      <c r="Z102" s="6" t="n">
        <f aca="false">R102+V102-N102-L102-F102</f>
        <v>-4389541.74325985</v>
      </c>
      <c r="AA102" s="6"/>
      <c r="AB102" s="6" t="n">
        <f aca="false">T102-P102-D102</f>
        <v>-84026846.1864914</v>
      </c>
      <c r="AC102" s="50"/>
      <c r="AD102" s="6"/>
      <c r="AE102" s="6"/>
      <c r="AF102" s="6"/>
      <c r="AG102" s="6" t="n">
        <f aca="false">BF102/100*$AG$57</f>
        <v>8585122112.28585</v>
      </c>
      <c r="AH102" s="61" t="n">
        <f aca="false">(AG102-AG101)/AG101</f>
        <v>0.00729385037997394</v>
      </c>
      <c r="AI102" s="61"/>
      <c r="AJ102" s="61" t="n">
        <f aca="false">AB102/AG102</f>
        <v>-0.00978749574991411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0.00636703609073676</v>
      </c>
      <c r="AV102" s="5"/>
      <c r="AW102" s="5" t="n">
        <f aca="false">workers_and_wage_high!C90</f>
        <v>14579571</v>
      </c>
      <c r="AX102" s="5"/>
      <c r="AY102" s="61" t="n">
        <f aca="false">(AW102-AW101)/AW101</f>
        <v>-0.000104930347852333</v>
      </c>
      <c r="AZ102" s="11" t="n">
        <f aca="false">workers_and_wage_high!B90</f>
        <v>8523.29682028026</v>
      </c>
      <c r="BA102" s="61" t="n">
        <f aca="false">(AZ102-AZ101)/AZ101</f>
        <v>0.00739955716593369</v>
      </c>
      <c r="BB102" s="66"/>
      <c r="BC102" s="66"/>
      <c r="BD102" s="66"/>
      <c r="BE102" s="66"/>
      <c r="BF102" s="5" t="n">
        <f aca="false">BF101*(1+AY102)*(1+BA102)*(1-BE102)</f>
        <v>140.774886141239</v>
      </c>
      <c r="BG102" s="5"/>
      <c r="BH102" s="5"/>
      <c r="BI102" s="61" t="n">
        <f aca="false">T109/AG109</f>
        <v>0.0187628916717899</v>
      </c>
      <c r="BJ102" s="5"/>
      <c r="BK102" s="5"/>
      <c r="BL102" s="5"/>
      <c r="BM102" s="5"/>
      <c r="BN102" s="5"/>
      <c r="BO102" s="5"/>
      <c r="BP102" s="5"/>
    </row>
    <row r="103" customFormat="false" ht="13.25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2" t="n">
        <f aca="false">'High pensions'!Q103</f>
        <v>187090027.917684</v>
      </c>
      <c r="E103" s="9"/>
      <c r="F103" s="82" t="n">
        <f aca="false">'High pensions'!I103</f>
        <v>34005827.2007972</v>
      </c>
      <c r="G103" s="82" t="n">
        <f aca="false">'High pensions'!K103</f>
        <v>6214430.6167567</v>
      </c>
      <c r="H103" s="82" t="n">
        <f aca="false">'High pensions'!V103</f>
        <v>34189963.6999351</v>
      </c>
      <c r="I103" s="82" t="n">
        <f aca="false">'High pensions'!M103</f>
        <v>192198.885054332</v>
      </c>
      <c r="J103" s="82" t="n">
        <f aca="false">'High pensions'!W103</f>
        <v>1057421.55772996</v>
      </c>
      <c r="K103" s="9"/>
      <c r="L103" s="82" t="n">
        <f aca="false">'High pensions'!N103</f>
        <v>4964628.43844206</v>
      </c>
      <c r="M103" s="67"/>
      <c r="N103" s="82" t="n">
        <f aca="false">'High pensions'!L103</f>
        <v>1523464.19611048</v>
      </c>
      <c r="O103" s="9"/>
      <c r="P103" s="82" t="n">
        <f aca="false">'High pensions'!X103</f>
        <v>34143131.0803193</v>
      </c>
      <c r="Q103" s="67"/>
      <c r="R103" s="82" t="n">
        <f aca="false">'High SIPA income'!G98</f>
        <v>41875073.3254031</v>
      </c>
      <c r="S103" s="67"/>
      <c r="T103" s="82" t="n">
        <f aca="false">'High SIPA income'!J98</f>
        <v>160112972.243471</v>
      </c>
      <c r="U103" s="9"/>
      <c r="V103" s="82" t="n">
        <f aca="false">'High SIPA income'!F98</f>
        <v>133367.35069571</v>
      </c>
      <c r="W103" s="67"/>
      <c r="X103" s="82" t="n">
        <f aca="false">'High SIPA income'!M98</f>
        <v>334980.334073478</v>
      </c>
      <c r="Y103" s="9"/>
      <c r="Z103" s="9" t="n">
        <f aca="false">R103+V103-N103-L103-F103</f>
        <v>1514520.840749</v>
      </c>
      <c r="AA103" s="9"/>
      <c r="AB103" s="9" t="n">
        <f aca="false">T103-P103-D103</f>
        <v>-61120186.7545321</v>
      </c>
      <c r="AC103" s="50"/>
      <c r="AD103" s="9"/>
      <c r="AE103" s="9"/>
      <c r="AF103" s="9"/>
      <c r="AG103" s="9" t="n">
        <f aca="false">BF103/100*$AG$57</f>
        <v>8602815433.69916</v>
      </c>
      <c r="AH103" s="40" t="n">
        <f aca="false">(AG103-AG102)/AG102</f>
        <v>0.00206092833414596</v>
      </c>
      <c r="AI103" s="40"/>
      <c r="AJ103" s="40" t="n">
        <f aca="false">AB103/AG103</f>
        <v>-0.00710467256046325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14611538</v>
      </c>
      <c r="AX103" s="7"/>
      <c r="AY103" s="40" t="n">
        <f aca="false">(AW103-AW102)/AW102</f>
        <v>0.00219258851992284</v>
      </c>
      <c r="AZ103" s="12" t="n">
        <f aca="false">workers_and_wage_high!B91</f>
        <v>8522.17709653091</v>
      </c>
      <c r="BA103" s="40" t="n">
        <f aca="false">(AZ103-AZ102)/AZ102</f>
        <v>-0.000131372140729208</v>
      </c>
      <c r="BB103" s="39"/>
      <c r="BC103" s="39"/>
      <c r="BD103" s="39"/>
      <c r="BE103" s="39"/>
      <c r="BF103" s="7" t="n">
        <f aca="false">BF102*(1+AY103)*(1+BA103)*(1-BE103)</f>
        <v>141.065013092824</v>
      </c>
      <c r="BG103" s="7"/>
      <c r="BH103" s="7"/>
      <c r="BI103" s="40" t="n">
        <f aca="false">T110/AG110</f>
        <v>0.0163440315565539</v>
      </c>
      <c r="BJ103" s="7"/>
      <c r="BK103" s="7"/>
      <c r="BL103" s="7"/>
      <c r="BM103" s="7"/>
      <c r="BN103" s="7"/>
      <c r="BO103" s="7"/>
      <c r="BP103" s="7"/>
    </row>
    <row r="104" customFormat="false" ht="13.25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2" t="n">
        <f aca="false">'High pensions'!Q104</f>
        <v>185208100.088806</v>
      </c>
      <c r="E104" s="9"/>
      <c r="F104" s="82" t="n">
        <f aca="false">'High pensions'!I104</f>
        <v>33663764.5410955</v>
      </c>
      <c r="G104" s="82" t="n">
        <f aca="false">'High pensions'!K104</f>
        <v>6272777.58335343</v>
      </c>
      <c r="H104" s="82" t="n">
        <f aca="false">'High pensions'!V104</f>
        <v>34510971.495012</v>
      </c>
      <c r="I104" s="82" t="n">
        <f aca="false">'High pensions'!M104</f>
        <v>194003.430412992</v>
      </c>
      <c r="J104" s="82" t="n">
        <f aca="false">'High pensions'!W104</f>
        <v>1067349.63386635</v>
      </c>
      <c r="K104" s="9"/>
      <c r="L104" s="82" t="n">
        <f aca="false">'High pensions'!N104</f>
        <v>4881183.86123733</v>
      </c>
      <c r="M104" s="67"/>
      <c r="N104" s="82" t="n">
        <f aca="false">'High pensions'!L104</f>
        <v>1506915.05813167</v>
      </c>
      <c r="O104" s="9"/>
      <c r="P104" s="82" t="n">
        <f aca="false">'High pensions'!X104</f>
        <v>33619088.2981508</v>
      </c>
      <c r="Q104" s="67"/>
      <c r="R104" s="82" t="n">
        <f aca="false">'High SIPA income'!G99</f>
        <v>36923261.1862764</v>
      </c>
      <c r="S104" s="67"/>
      <c r="T104" s="82" t="n">
        <f aca="false">'High SIPA income'!J99</f>
        <v>141179289.347544</v>
      </c>
      <c r="U104" s="9"/>
      <c r="V104" s="82" t="n">
        <f aca="false">'High SIPA income'!F99</f>
        <v>130345.055086953</v>
      </c>
      <c r="W104" s="67"/>
      <c r="X104" s="82" t="n">
        <f aca="false">'High SIPA income'!M99</f>
        <v>327389.198856285</v>
      </c>
      <c r="Y104" s="9"/>
      <c r="Z104" s="9" t="n">
        <f aca="false">R104+V104-N104-L104-F104</f>
        <v>-2998257.21910114</v>
      </c>
      <c r="AA104" s="9"/>
      <c r="AB104" s="9" t="n">
        <f aca="false">T104-P104-D104</f>
        <v>-77647899.0394126</v>
      </c>
      <c r="AC104" s="50"/>
      <c r="AD104" s="9"/>
      <c r="AE104" s="9"/>
      <c r="AF104" s="9"/>
      <c r="AG104" s="9" t="n">
        <f aca="false">BF104/100*$AG$57</f>
        <v>8694890188.42577</v>
      </c>
      <c r="AH104" s="40" t="n">
        <f aca="false">(AG104-AG103)/AG103</f>
        <v>0.0107028629680856</v>
      </c>
      <c r="AI104" s="40"/>
      <c r="AJ104" s="40" t="n">
        <f aca="false">AB104/AG104</f>
        <v>-0.00893029093602284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14693640</v>
      </c>
      <c r="AX104" s="7"/>
      <c r="AY104" s="40" t="n">
        <f aca="false">(AW104-AW103)/AW103</f>
        <v>0.00561898412063124</v>
      </c>
      <c r="AZ104" s="12" t="n">
        <f aca="false">workers_and_wage_high!B92</f>
        <v>8565.26072617539</v>
      </c>
      <c r="BA104" s="40" t="n">
        <f aca="false">(AZ104-AZ103)/AZ103</f>
        <v>0.00505547222927548</v>
      </c>
      <c r="BB104" s="39"/>
      <c r="BC104" s="39"/>
      <c r="BD104" s="39"/>
      <c r="BE104" s="39"/>
      <c r="BF104" s="7" t="n">
        <f aca="false">BF103*(1+AY104)*(1+BA104)*(1-BE104)</f>
        <v>142.574812597547</v>
      </c>
      <c r="BG104" s="7"/>
      <c r="BH104" s="7"/>
      <c r="BI104" s="40" t="n">
        <f aca="false">T111/AG111</f>
        <v>0.0188067866189341</v>
      </c>
      <c r="BJ104" s="7"/>
      <c r="BK104" s="7"/>
      <c r="BL104" s="7"/>
      <c r="BM104" s="7"/>
      <c r="BN104" s="7"/>
      <c r="BO104" s="7"/>
      <c r="BP104" s="7"/>
    </row>
    <row r="105" customFormat="false" ht="13.25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2" t="n">
        <f aca="false">'High pensions'!Q105</f>
        <v>188037102.03765</v>
      </c>
      <c r="E105" s="9"/>
      <c r="F105" s="82" t="n">
        <f aca="false">'High pensions'!I105</f>
        <v>34177969.1328304</v>
      </c>
      <c r="G105" s="82" t="n">
        <f aca="false">'High pensions'!K105</f>
        <v>6407630.55275969</v>
      </c>
      <c r="H105" s="82" t="n">
        <f aca="false">'High pensions'!V105</f>
        <v>35252892.7446267</v>
      </c>
      <c r="I105" s="82" t="n">
        <f aca="false">'High pensions'!M105</f>
        <v>198174.140807002</v>
      </c>
      <c r="J105" s="82" t="n">
        <f aca="false">'High pensions'!W105</f>
        <v>1090295.65189568</v>
      </c>
      <c r="K105" s="9"/>
      <c r="L105" s="82" t="n">
        <f aca="false">'High pensions'!N105</f>
        <v>4942659.93027486</v>
      </c>
      <c r="M105" s="67"/>
      <c r="N105" s="82" t="n">
        <f aca="false">'High pensions'!L105</f>
        <v>1528326.74721092</v>
      </c>
      <c r="O105" s="9"/>
      <c r="P105" s="82" t="n">
        <f aca="false">'High pensions'!X105</f>
        <v>34055888.7084759</v>
      </c>
      <c r="Q105" s="67"/>
      <c r="R105" s="82" t="n">
        <f aca="false">'High SIPA income'!G100</f>
        <v>42704767.4006159</v>
      </c>
      <c r="S105" s="67"/>
      <c r="T105" s="82" t="n">
        <f aca="false">'High SIPA income'!J100</f>
        <v>163285379.451043</v>
      </c>
      <c r="U105" s="9"/>
      <c r="V105" s="82" t="n">
        <f aca="false">'High SIPA income'!F100</f>
        <v>128265.699388818</v>
      </c>
      <c r="W105" s="67"/>
      <c r="X105" s="82" t="n">
        <f aca="false">'High SIPA income'!M100</f>
        <v>322166.456837451</v>
      </c>
      <c r="Y105" s="9"/>
      <c r="Z105" s="9" t="n">
        <f aca="false">R105+V105-N105-L105-F105</f>
        <v>2184077.28968847</v>
      </c>
      <c r="AA105" s="9"/>
      <c r="AB105" s="9" t="n">
        <f aca="false">T105-P105-D105</f>
        <v>-58807611.2950821</v>
      </c>
      <c r="AC105" s="50"/>
      <c r="AD105" s="9"/>
      <c r="AE105" s="9"/>
      <c r="AF105" s="9"/>
      <c r="AG105" s="9" t="n">
        <f aca="false">BF105/100*$AG$57</f>
        <v>8741933915.099</v>
      </c>
      <c r="AH105" s="40" t="n">
        <f aca="false">(AG105-AG104)/AG104</f>
        <v>0.00541050268074156</v>
      </c>
      <c r="AI105" s="40" t="n">
        <f aca="false">(AG105-AG101)/AG101</f>
        <v>0.0256926061081711</v>
      </c>
      <c r="AJ105" s="40" t="n">
        <f aca="false">AB105/AG105</f>
        <v>-0.00672707113394097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14730491</v>
      </c>
      <c r="AX105" s="7"/>
      <c r="AY105" s="40" t="n">
        <f aca="false">(AW105-AW104)/AW104</f>
        <v>0.00250795582306358</v>
      </c>
      <c r="AZ105" s="12" t="n">
        <f aca="false">workers_and_wage_high!B93</f>
        <v>8590.05960229557</v>
      </c>
      <c r="BA105" s="40" t="n">
        <f aca="false">(AZ105-AZ104)/AZ104</f>
        <v>0.0028952856092747</v>
      </c>
      <c r="BB105" s="39"/>
      <c r="BC105" s="39"/>
      <c r="BD105" s="39"/>
      <c r="BE105" s="39"/>
      <c r="BF105" s="7" t="n">
        <f aca="false">BF104*(1+AY105)*(1+BA105)*(1-BE105)</f>
        <v>143.346214003313</v>
      </c>
      <c r="BG105" s="7"/>
      <c r="BH105" s="7"/>
      <c r="BI105" s="40" t="n">
        <f aca="false">T112/AG112</f>
        <v>0.0163709418623135</v>
      </c>
      <c r="BJ105" s="7"/>
      <c r="BK105" s="7"/>
      <c r="BL105" s="7"/>
      <c r="BM105" s="7"/>
      <c r="BN105" s="7"/>
      <c r="BO105" s="7"/>
      <c r="BP105" s="7"/>
    </row>
    <row r="106" customFormat="false" ht="13.25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1" t="n">
        <f aca="false">'High pensions'!Q106</f>
        <v>186730025.403643</v>
      </c>
      <c r="E106" s="6"/>
      <c r="F106" s="81" t="n">
        <f aca="false">'High pensions'!I106</f>
        <v>33940392.4824394</v>
      </c>
      <c r="G106" s="81" t="n">
        <f aca="false">'High pensions'!K106</f>
        <v>6415006.09372007</v>
      </c>
      <c r="H106" s="81" t="n">
        <f aca="false">'High pensions'!V106</f>
        <v>35293470.7948544</v>
      </c>
      <c r="I106" s="81" t="n">
        <f aca="false">'High pensions'!M106</f>
        <v>198402.25032124</v>
      </c>
      <c r="J106" s="81" t="n">
        <f aca="false">'High pensions'!W106</f>
        <v>1091550.64313983</v>
      </c>
      <c r="K106" s="6"/>
      <c r="L106" s="81" t="n">
        <f aca="false">'High pensions'!N106</f>
        <v>6006666.35337916</v>
      </c>
      <c r="M106" s="8"/>
      <c r="N106" s="81" t="n">
        <f aca="false">'High pensions'!L106</f>
        <v>1517662.43941074</v>
      </c>
      <c r="O106" s="6"/>
      <c r="P106" s="81" t="n">
        <f aca="false">'High pensions'!X106</f>
        <v>39518351.2210007</v>
      </c>
      <c r="Q106" s="8"/>
      <c r="R106" s="81" t="n">
        <f aca="false">'High SIPA income'!G101</f>
        <v>37407735.5653153</v>
      </c>
      <c r="S106" s="8"/>
      <c r="T106" s="81" t="n">
        <f aca="false">'High SIPA income'!J101</f>
        <v>143031719.126018</v>
      </c>
      <c r="U106" s="6"/>
      <c r="V106" s="81" t="n">
        <f aca="false">'High SIPA income'!F101</f>
        <v>127931.170760311</v>
      </c>
      <c r="W106" s="8"/>
      <c r="X106" s="81" t="n">
        <f aca="false">'High SIPA income'!M101</f>
        <v>321326.217369921</v>
      </c>
      <c r="Y106" s="6"/>
      <c r="Z106" s="6" t="n">
        <f aca="false">R106+V106-N106-L106-F106</f>
        <v>-3929054.53915368</v>
      </c>
      <c r="AA106" s="6"/>
      <c r="AB106" s="6" t="n">
        <f aca="false">T106-P106-D106</f>
        <v>-83216657.4986257</v>
      </c>
      <c r="AC106" s="50"/>
      <c r="AD106" s="6"/>
      <c r="AE106" s="6"/>
      <c r="AF106" s="6"/>
      <c r="AG106" s="6" t="n">
        <f aca="false">BF106/100*$AG$57</f>
        <v>8801873002.20531</v>
      </c>
      <c r="AH106" s="61" t="n">
        <f aca="false">(AG106-AG105)/AG105</f>
        <v>0.00685650196952184</v>
      </c>
      <c r="AI106" s="61"/>
      <c r="AJ106" s="61" t="n">
        <f aca="false">AB106/AG106</f>
        <v>-0.00945442606110946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0.00600739092053947</v>
      </c>
      <c r="AV106" s="5"/>
      <c r="AW106" s="5" t="n">
        <f aca="false">workers_and_wage_high!C94</f>
        <v>14781770</v>
      </c>
      <c r="AX106" s="5"/>
      <c r="AY106" s="61" t="n">
        <f aca="false">(AW106-AW105)/AW105</f>
        <v>0.00348114669090121</v>
      </c>
      <c r="AZ106" s="11" t="n">
        <f aca="false">workers_and_wage_high!B94</f>
        <v>8618.95352134715</v>
      </c>
      <c r="BA106" s="61" t="n">
        <f aca="false">(AZ106-AZ105)/AZ105</f>
        <v>0.00336364593370899</v>
      </c>
      <c r="BB106" s="66"/>
      <c r="BC106" s="66"/>
      <c r="BD106" s="66"/>
      <c r="BE106" s="66"/>
      <c r="BF106" s="5" t="n">
        <f aca="false">BF105*(1+AY106)*(1+BA106)*(1-BE106)</f>
        <v>144.32906760195</v>
      </c>
      <c r="BG106" s="5"/>
      <c r="BH106" s="5"/>
      <c r="BI106" s="61" t="n">
        <f aca="false">T113/AG113</f>
        <v>0.0188392019158209</v>
      </c>
      <c r="BJ106" s="5"/>
      <c r="BK106" s="5"/>
      <c r="BL106" s="5"/>
      <c r="BM106" s="5"/>
      <c r="BN106" s="5"/>
      <c r="BO106" s="5"/>
      <c r="BP106" s="5"/>
    </row>
    <row r="107" customFormat="false" ht="13.25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2" t="n">
        <f aca="false">'High pensions'!Q107</f>
        <v>189175665.419392</v>
      </c>
      <c r="E107" s="9"/>
      <c r="F107" s="82" t="n">
        <f aca="false">'High pensions'!I107</f>
        <v>34384916.504893</v>
      </c>
      <c r="G107" s="82" t="n">
        <f aca="false">'High pensions'!K107</f>
        <v>6547601.36436609</v>
      </c>
      <c r="H107" s="82" t="n">
        <f aca="false">'High pensions'!V107</f>
        <v>36022970.8520192</v>
      </c>
      <c r="I107" s="82" t="n">
        <f aca="false">'High pensions'!M107</f>
        <v>202503.134980394</v>
      </c>
      <c r="J107" s="82" t="n">
        <f aca="false">'High pensions'!W107</f>
        <v>1114112.50057791</v>
      </c>
      <c r="K107" s="9"/>
      <c r="L107" s="82" t="n">
        <f aca="false">'High pensions'!N107</f>
        <v>4944022.88415403</v>
      </c>
      <c r="M107" s="67"/>
      <c r="N107" s="82" t="n">
        <f aca="false">'High pensions'!L107</f>
        <v>1538770.59104634</v>
      </c>
      <c r="O107" s="9"/>
      <c r="P107" s="82" t="n">
        <f aca="false">'High pensions'!X107</f>
        <v>34120420.0299845</v>
      </c>
      <c r="Q107" s="67"/>
      <c r="R107" s="82" t="n">
        <f aca="false">'High SIPA income'!G102</f>
        <v>43303497.8813037</v>
      </c>
      <c r="S107" s="67"/>
      <c r="T107" s="82" t="n">
        <f aca="false">'High SIPA income'!J102</f>
        <v>165574677.336942</v>
      </c>
      <c r="U107" s="9"/>
      <c r="V107" s="82" t="n">
        <f aca="false">'High SIPA income'!F102</f>
        <v>125810.033347757</v>
      </c>
      <c r="W107" s="67"/>
      <c r="X107" s="82" t="n">
        <f aca="false">'High SIPA income'!M102</f>
        <v>315998.531730471</v>
      </c>
      <c r="Y107" s="9"/>
      <c r="Z107" s="9" t="n">
        <f aca="false">R107+V107-N107-L107-F107</f>
        <v>2561597.93455813</v>
      </c>
      <c r="AA107" s="9"/>
      <c r="AB107" s="9" t="n">
        <f aca="false">T107-P107-D107</f>
        <v>-57721408.1124341</v>
      </c>
      <c r="AC107" s="50"/>
      <c r="AD107" s="9"/>
      <c r="AE107" s="9"/>
      <c r="AF107" s="9"/>
      <c r="AG107" s="9" t="n">
        <f aca="false">BF107/100*$AG$57</f>
        <v>8842219459.34413</v>
      </c>
      <c r="AH107" s="40" t="n">
        <f aca="false">(AG107-AG106)/AG106</f>
        <v>0.00458384904311935</v>
      </c>
      <c r="AI107" s="40"/>
      <c r="AJ107" s="40" t="n">
        <f aca="false">AB107/AG107</f>
        <v>-0.00652793208513234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14791893</v>
      </c>
      <c r="AX107" s="7"/>
      <c r="AY107" s="40" t="n">
        <f aca="false">(AW107-AW106)/AW106</f>
        <v>0.000684830030503789</v>
      </c>
      <c r="AZ107" s="12" t="n">
        <f aca="false">workers_and_wage_high!B95</f>
        <v>8652.53598671495</v>
      </c>
      <c r="BA107" s="40" t="n">
        <f aca="false">(AZ107-AZ106)/AZ106</f>
        <v>0.00389635067466406</v>
      </c>
      <c r="BB107" s="39"/>
      <c r="BC107" s="39"/>
      <c r="BD107" s="39"/>
      <c r="BE107" s="39"/>
      <c r="BF107" s="7" t="n">
        <f aca="false">BF106*(1+AY107)*(1+BA107)*(1-BE107)</f>
        <v>144.990650260371</v>
      </c>
      <c r="BG107" s="7"/>
      <c r="BH107" s="7"/>
      <c r="BI107" s="40" t="n">
        <f aca="false">T114/AG114</f>
        <v>0.0163852285577509</v>
      </c>
      <c r="BJ107" s="7"/>
      <c r="BK107" s="7"/>
      <c r="BL107" s="7"/>
      <c r="BM107" s="7"/>
      <c r="BN107" s="7"/>
      <c r="BO107" s="7"/>
      <c r="BP107" s="7"/>
    </row>
    <row r="108" customFormat="false" ht="13.25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2" t="n">
        <f aca="false">'High pensions'!Q108</f>
        <v>188248023.111083</v>
      </c>
      <c r="E108" s="9"/>
      <c r="F108" s="82" t="n">
        <f aca="false">'High pensions'!I108</f>
        <v>34216306.5346471</v>
      </c>
      <c r="G108" s="82" t="n">
        <f aca="false">'High pensions'!K108</f>
        <v>6610032.88581146</v>
      </c>
      <c r="H108" s="82" t="n">
        <f aca="false">'High pensions'!V108</f>
        <v>36366450.6627348</v>
      </c>
      <c r="I108" s="82" t="n">
        <f aca="false">'High pensions'!M108</f>
        <v>204434.006777675</v>
      </c>
      <c r="J108" s="82" t="n">
        <f aca="false">'High pensions'!W108</f>
        <v>1124735.58750727</v>
      </c>
      <c r="K108" s="9"/>
      <c r="L108" s="82" t="n">
        <f aca="false">'High pensions'!N108</f>
        <v>4877886.1051927</v>
      </c>
      <c r="M108" s="67"/>
      <c r="N108" s="82" t="n">
        <f aca="false">'High pensions'!L108</f>
        <v>1530626.00732242</v>
      </c>
      <c r="O108" s="9"/>
      <c r="P108" s="82" t="n">
        <f aca="false">'High pensions'!X108</f>
        <v>33732426.8729448</v>
      </c>
      <c r="Q108" s="67"/>
      <c r="R108" s="82" t="n">
        <f aca="false">'High SIPA income'!G103</f>
        <v>38045788.9100694</v>
      </c>
      <c r="S108" s="67"/>
      <c r="T108" s="82" t="n">
        <f aca="false">'High SIPA income'!J103</f>
        <v>145471371.390853</v>
      </c>
      <c r="U108" s="9"/>
      <c r="V108" s="82" t="n">
        <f aca="false">'High SIPA income'!F103</f>
        <v>126421.554184323</v>
      </c>
      <c r="W108" s="67"/>
      <c r="X108" s="82" t="n">
        <f aca="false">'High SIPA income'!M103</f>
        <v>317534.495765576</v>
      </c>
      <c r="Y108" s="9"/>
      <c r="Z108" s="9" t="n">
        <f aca="false">R108+V108-N108-L108-F108</f>
        <v>-2452608.18290846</v>
      </c>
      <c r="AA108" s="9"/>
      <c r="AB108" s="9" t="n">
        <f aca="false">T108-P108-D108</f>
        <v>-76509078.5931745</v>
      </c>
      <c r="AC108" s="50"/>
      <c r="AD108" s="9"/>
      <c r="AE108" s="9"/>
      <c r="AF108" s="9"/>
      <c r="AG108" s="9" t="n">
        <f aca="false">BF108/100*$AG$57</f>
        <v>8904993222.20366</v>
      </c>
      <c r="AH108" s="40" t="n">
        <f aca="false">(AG108-AG107)/AG107</f>
        <v>0.00709932196867115</v>
      </c>
      <c r="AI108" s="40"/>
      <c r="AJ108" s="40" t="n">
        <f aca="false">AB108/AG108</f>
        <v>-0.00859170542683931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14810927</v>
      </c>
      <c r="AX108" s="7"/>
      <c r="AY108" s="40" t="n">
        <f aca="false">(AW108-AW107)/AW107</f>
        <v>0.0012867859441655</v>
      </c>
      <c r="AZ108" s="12" t="n">
        <f aca="false">workers_and_wage_high!B96</f>
        <v>8702.76453045698</v>
      </c>
      <c r="BA108" s="40" t="n">
        <f aca="false">(AZ108-AZ107)/AZ107</f>
        <v>0.00580506614698293</v>
      </c>
      <c r="BB108" s="39"/>
      <c r="BC108" s="39"/>
      <c r="BD108" s="39"/>
      <c r="BE108" s="39"/>
      <c r="BF108" s="7" t="n">
        <f aca="false">BF107*(1+AY108)*(1+BA108)*(1-BE108)</f>
        <v>146.019985569017</v>
      </c>
      <c r="BG108" s="7"/>
      <c r="BH108" s="7"/>
      <c r="BI108" s="40" t="n">
        <f aca="false">T115/AG115</f>
        <v>0.0188461809269174</v>
      </c>
      <c r="BJ108" s="7"/>
      <c r="BK108" s="7"/>
      <c r="BL108" s="7"/>
      <c r="BM108" s="7"/>
      <c r="BN108" s="7"/>
      <c r="BO108" s="7"/>
      <c r="BP108" s="7"/>
    </row>
    <row r="109" customFormat="false" ht="13.25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2" t="n">
        <f aca="false">'High pensions'!Q109</f>
        <v>190237306.458249</v>
      </c>
      <c r="E109" s="9"/>
      <c r="F109" s="82" t="n">
        <f aca="false">'High pensions'!I109</f>
        <v>34577882.3305892</v>
      </c>
      <c r="G109" s="82" t="n">
        <f aca="false">'High pensions'!K109</f>
        <v>6795383.5882306</v>
      </c>
      <c r="H109" s="82" t="n">
        <f aca="false">'High pensions'!V109</f>
        <v>37386195.5401464</v>
      </c>
      <c r="I109" s="82" t="n">
        <f aca="false">'High pensions'!M109</f>
        <v>210166.502728782</v>
      </c>
      <c r="J109" s="82" t="n">
        <f aca="false">'High pensions'!W109</f>
        <v>1156274.08887051</v>
      </c>
      <c r="K109" s="9"/>
      <c r="L109" s="82" t="n">
        <f aca="false">'High pensions'!N109</f>
        <v>4872691.1123164</v>
      </c>
      <c r="M109" s="67"/>
      <c r="N109" s="82" t="n">
        <f aca="false">'High pensions'!L109</f>
        <v>1546063.92811921</v>
      </c>
      <c r="O109" s="9"/>
      <c r="P109" s="82" t="n">
        <f aca="false">'High pensions'!X109</f>
        <v>33790404.9155147</v>
      </c>
      <c r="Q109" s="67"/>
      <c r="R109" s="82" t="n">
        <f aca="false">'High SIPA income'!G104</f>
        <v>43937984.756768</v>
      </c>
      <c r="S109" s="67"/>
      <c r="T109" s="82" t="n">
        <f aca="false">'High SIPA income'!J104</f>
        <v>168000692.897336</v>
      </c>
      <c r="U109" s="9"/>
      <c r="V109" s="82" t="n">
        <f aca="false">'High SIPA income'!F104</f>
        <v>130790.329754761</v>
      </c>
      <c r="W109" s="67"/>
      <c r="X109" s="82" t="n">
        <f aca="false">'High SIPA income'!M104</f>
        <v>328507.600445569</v>
      </c>
      <c r="Y109" s="9"/>
      <c r="Z109" s="9" t="n">
        <f aca="false">R109+V109-N109-L109-F109</f>
        <v>3072137.71549796</v>
      </c>
      <c r="AA109" s="9"/>
      <c r="AB109" s="9" t="n">
        <f aca="false">T109-P109-D109</f>
        <v>-56027018.476428</v>
      </c>
      <c r="AC109" s="50"/>
      <c r="AD109" s="9"/>
      <c r="AE109" s="9"/>
      <c r="AF109" s="9"/>
      <c r="AG109" s="9" t="n">
        <f aca="false">BF109/100*$AG$57</f>
        <v>8953880661.68533</v>
      </c>
      <c r="AH109" s="40" t="n">
        <f aca="false">(AG109-AG108)/AG108</f>
        <v>0.00548989070084554</v>
      </c>
      <c r="AI109" s="40" t="n">
        <f aca="false">(AG109-AG105)/AG105</f>
        <v>0.024244835141141</v>
      </c>
      <c r="AJ109" s="40" t="n">
        <f aca="false">AB109/AG109</f>
        <v>-0.00625728894468897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14888417</v>
      </c>
      <c r="AX109" s="7"/>
      <c r="AY109" s="40" t="n">
        <f aca="false">(AW109-AW108)/AW108</f>
        <v>0.00523194800703562</v>
      </c>
      <c r="AZ109" s="12" t="n">
        <f aca="false">workers_and_wage_high!B97</f>
        <v>8704.99766135879</v>
      </c>
      <c r="BA109" s="40" t="n">
        <f aca="false">(AZ109-AZ108)/AZ108</f>
        <v>0.00025660017503573</v>
      </c>
      <c r="BB109" s="39"/>
      <c r="BC109" s="39"/>
      <c r="BD109" s="39"/>
      <c r="BE109" s="39"/>
      <c r="BF109" s="7" t="n">
        <f aca="false">BF108*(1+AY109)*(1+BA109)*(1-BE109)</f>
        <v>146.82161932993</v>
      </c>
      <c r="BG109" s="7"/>
      <c r="BH109" s="7"/>
      <c r="BI109" s="40" t="n">
        <f aca="false">T116/AG116</f>
        <v>0.0164106084341918</v>
      </c>
      <c r="BJ109" s="7"/>
      <c r="BK109" s="7"/>
      <c r="BL109" s="7"/>
      <c r="BM109" s="7"/>
      <c r="BN109" s="7"/>
      <c r="BO109" s="7"/>
      <c r="BP109" s="7"/>
    </row>
    <row r="110" customFormat="false" ht="13.25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1" t="n">
        <f aca="false">'High pensions'!Q110</f>
        <v>188673799.716715</v>
      </c>
      <c r="E110" s="6"/>
      <c r="F110" s="81" t="n">
        <f aca="false">'High pensions'!I110</f>
        <v>34293696.4727343</v>
      </c>
      <c r="G110" s="81" t="n">
        <f aca="false">'High pensions'!K110</f>
        <v>6887081.34258671</v>
      </c>
      <c r="H110" s="81" t="n">
        <f aca="false">'High pensions'!V110</f>
        <v>37890689.5294022</v>
      </c>
      <c r="I110" s="81" t="n">
        <f aca="false">'High pensions'!M110</f>
        <v>213002.515750104</v>
      </c>
      <c r="J110" s="81" t="n">
        <f aca="false">'High pensions'!W110</f>
        <v>1171876.9957547</v>
      </c>
      <c r="K110" s="6"/>
      <c r="L110" s="81" t="n">
        <f aca="false">'High pensions'!N110</f>
        <v>6005176.40139065</v>
      </c>
      <c r="M110" s="8"/>
      <c r="N110" s="81" t="n">
        <f aca="false">'High pensions'!L110</f>
        <v>1534677.28669615</v>
      </c>
      <c r="O110" s="6"/>
      <c r="P110" s="81" t="n">
        <f aca="false">'High pensions'!X110</f>
        <v>39604230.5226222</v>
      </c>
      <c r="Q110" s="8"/>
      <c r="R110" s="81" t="n">
        <f aca="false">'High SIPA income'!G105</f>
        <v>38571993.9529688</v>
      </c>
      <c r="S110" s="8"/>
      <c r="T110" s="81" t="n">
        <f aca="false">'High SIPA income'!J105</f>
        <v>147483361.979464</v>
      </c>
      <c r="U110" s="6"/>
      <c r="V110" s="81" t="n">
        <f aca="false">'High SIPA income'!F105</f>
        <v>132272.775318892</v>
      </c>
      <c r="W110" s="8"/>
      <c r="X110" s="81" t="n">
        <f aca="false">'High SIPA income'!M105</f>
        <v>332231.07630175</v>
      </c>
      <c r="Y110" s="6"/>
      <c r="Z110" s="6" t="n">
        <f aca="false">R110+V110-N110-L110-F110</f>
        <v>-3129283.43253345</v>
      </c>
      <c r="AA110" s="6"/>
      <c r="AB110" s="6" t="n">
        <f aca="false">T110-P110-D110</f>
        <v>-80794668.2598732</v>
      </c>
      <c r="AC110" s="50"/>
      <c r="AD110" s="6"/>
      <c r="AE110" s="6"/>
      <c r="AF110" s="6"/>
      <c r="AG110" s="6" t="n">
        <f aca="false">BF110/100*$AG$57</f>
        <v>9023683138.95747</v>
      </c>
      <c r="AH110" s="61" t="n">
        <f aca="false">(AG110-AG109)/AG109</f>
        <v>0.00779577927264979</v>
      </c>
      <c r="AI110" s="61"/>
      <c r="AJ110" s="61" t="n">
        <f aca="false">AB110/AG110</f>
        <v>-0.0089536242591523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0.00694874429838077</v>
      </c>
      <c r="AV110" s="5"/>
      <c r="AW110" s="5" t="n">
        <f aca="false">workers_and_wage_high!C98</f>
        <v>14890615</v>
      </c>
      <c r="AX110" s="5"/>
      <c r="AY110" s="61" t="n">
        <f aca="false">(AW110-AW109)/AW109</f>
        <v>0.000147631544710227</v>
      </c>
      <c r="AZ110" s="11" t="n">
        <f aca="false">workers_and_wage_high!B98</f>
        <v>8771.56494201376</v>
      </c>
      <c r="BA110" s="61" t="n">
        <f aca="false">(AZ110-AZ109)/AZ109</f>
        <v>0.00764701878674364</v>
      </c>
      <c r="BB110" s="66"/>
      <c r="BC110" s="66"/>
      <c r="BD110" s="66"/>
      <c r="BE110" s="66"/>
      <c r="BF110" s="5" t="n">
        <f aca="false">BF109*(1+AY110)*(1+BA110)*(1-BE110)</f>
        <v>147.966208266679</v>
      </c>
      <c r="BG110" s="5"/>
      <c r="BH110" s="5"/>
      <c r="BI110" s="61" t="n">
        <f aca="false">T117/AG117</f>
        <v>0.0188919099866883</v>
      </c>
      <c r="BJ110" s="5"/>
      <c r="BK110" s="5"/>
      <c r="BL110" s="5"/>
      <c r="BM110" s="5"/>
      <c r="BN110" s="5"/>
      <c r="BO110" s="5"/>
      <c r="BP110" s="5"/>
    </row>
    <row r="111" customFormat="false" ht="13.25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2" t="n">
        <f aca="false">'High pensions'!Q111</f>
        <v>190807293.651167</v>
      </c>
      <c r="E111" s="9"/>
      <c r="F111" s="82" t="n">
        <f aca="false">'High pensions'!I111</f>
        <v>34681484.2499686</v>
      </c>
      <c r="G111" s="82" t="n">
        <f aca="false">'High pensions'!K111</f>
        <v>7107058.26325026</v>
      </c>
      <c r="H111" s="82" t="n">
        <f aca="false">'High pensions'!V111</f>
        <v>39100937.6432086</v>
      </c>
      <c r="I111" s="82" t="n">
        <f aca="false">'High pensions'!M111</f>
        <v>219805.925667535</v>
      </c>
      <c r="J111" s="82" t="n">
        <f aca="false">'High pensions'!W111</f>
        <v>1209307.34978996</v>
      </c>
      <c r="K111" s="9"/>
      <c r="L111" s="82" t="n">
        <f aca="false">'High pensions'!N111</f>
        <v>4974631.9906996</v>
      </c>
      <c r="M111" s="67"/>
      <c r="N111" s="82" t="n">
        <f aca="false">'High pensions'!L111</f>
        <v>1551248.0159702</v>
      </c>
      <c r="O111" s="9"/>
      <c r="P111" s="82" t="n">
        <f aca="false">'High pensions'!X111</f>
        <v>34347897.9398546</v>
      </c>
      <c r="Q111" s="67"/>
      <c r="R111" s="82" t="n">
        <f aca="false">'High SIPA income'!G106</f>
        <v>44565614.662254</v>
      </c>
      <c r="S111" s="67"/>
      <c r="T111" s="82" t="n">
        <f aca="false">'High SIPA income'!J106</f>
        <v>170400490.238712</v>
      </c>
      <c r="U111" s="9"/>
      <c r="V111" s="82" t="n">
        <f aca="false">'High SIPA income'!F106</f>
        <v>130650.744040656</v>
      </c>
      <c r="W111" s="67"/>
      <c r="X111" s="82" t="n">
        <f aca="false">'High SIPA income'!M106</f>
        <v>328157.001375415</v>
      </c>
      <c r="Y111" s="9"/>
      <c r="Z111" s="9" t="n">
        <f aca="false">R111+V111-N111-L111-F111</f>
        <v>3488901.14965621</v>
      </c>
      <c r="AA111" s="9"/>
      <c r="AB111" s="9" t="n">
        <f aca="false">T111-P111-D111</f>
        <v>-54754701.352309</v>
      </c>
      <c r="AC111" s="50"/>
      <c r="AD111" s="9"/>
      <c r="AE111" s="9"/>
      <c r="AF111" s="9"/>
      <c r="AG111" s="9" t="n">
        <f aca="false">BF111/100*$AG$57</f>
        <v>9060585079.81146</v>
      </c>
      <c r="AH111" s="40" t="n">
        <f aca="false">(AG111-AG110)/AG110</f>
        <v>0.00408945441520125</v>
      </c>
      <c r="AI111" s="40"/>
      <c r="AJ111" s="40" t="n">
        <f aca="false">AB111/AG111</f>
        <v>-0.00604317501242959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14947209</v>
      </c>
      <c r="AX111" s="7"/>
      <c r="AY111" s="40" t="n">
        <f aca="false">(AW111-AW110)/AW110</f>
        <v>0.00380064893223013</v>
      </c>
      <c r="AZ111" s="12" t="n">
        <f aca="false">workers_and_wage_high!B99</f>
        <v>8774.08862642479</v>
      </c>
      <c r="BA111" s="40" t="n">
        <f aca="false">(AZ111-AZ110)/AZ110</f>
        <v>0.000287711990700961</v>
      </c>
      <c r="BB111" s="39"/>
      <c r="BC111" s="39"/>
      <c r="BD111" s="39"/>
      <c r="BE111" s="39"/>
      <c r="BF111" s="7" t="n">
        <f aca="false">BF110*(1+AY111)*(1+BA111)*(1-BE111)</f>
        <v>148.571309330376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3.25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2" t="n">
        <f aca="false">'High pensions'!Q112</f>
        <v>189244824.01628</v>
      </c>
      <c r="E112" s="9"/>
      <c r="F112" s="82" t="n">
        <f aca="false">'High pensions'!I112</f>
        <v>34397486.8985232</v>
      </c>
      <c r="G112" s="82" t="n">
        <f aca="false">'High pensions'!K112</f>
        <v>7176501.00834894</v>
      </c>
      <c r="H112" s="82" t="n">
        <f aca="false">'High pensions'!V112</f>
        <v>39482991.1378193</v>
      </c>
      <c r="I112" s="82" t="n">
        <f aca="false">'High pensions'!M112</f>
        <v>221953.639433472</v>
      </c>
      <c r="J112" s="82" t="n">
        <f aca="false">'High pensions'!W112</f>
        <v>1221123.43725214</v>
      </c>
      <c r="K112" s="9"/>
      <c r="L112" s="82" t="n">
        <f aca="false">'High pensions'!N112</f>
        <v>4975879.01162063</v>
      </c>
      <c r="M112" s="67"/>
      <c r="N112" s="82" t="n">
        <f aca="false">'High pensions'!L112</f>
        <v>1538149.49967919</v>
      </c>
      <c r="O112" s="9"/>
      <c r="P112" s="82" t="n">
        <f aca="false">'High pensions'!X112</f>
        <v>34282304.5653958</v>
      </c>
      <c r="Q112" s="67"/>
      <c r="R112" s="82" t="n">
        <f aca="false">'High SIPA income'!G107</f>
        <v>39023336.5711432</v>
      </c>
      <c r="S112" s="67"/>
      <c r="T112" s="82" t="n">
        <f aca="false">'High SIPA income'!J107</f>
        <v>149209109.598687</v>
      </c>
      <c r="U112" s="9"/>
      <c r="V112" s="82" t="n">
        <f aca="false">'High SIPA income'!F107</f>
        <v>134702.474101787</v>
      </c>
      <c r="W112" s="67"/>
      <c r="X112" s="82" t="n">
        <f aca="false">'High SIPA income'!M107</f>
        <v>338333.779142785</v>
      </c>
      <c r="Y112" s="9"/>
      <c r="Z112" s="9" t="n">
        <f aca="false">R112+V112-N112-L112-F112</f>
        <v>-1753476.36457802</v>
      </c>
      <c r="AA112" s="9"/>
      <c r="AB112" s="9" t="n">
        <f aca="false">T112-P112-D112</f>
        <v>-74318018.982989</v>
      </c>
      <c r="AC112" s="50"/>
      <c r="AD112" s="9"/>
      <c r="AE112" s="9"/>
      <c r="AF112" s="9"/>
      <c r="AG112" s="9" t="n">
        <f aca="false">BF112/100*$AG$57</f>
        <v>9114265437.72486</v>
      </c>
      <c r="AH112" s="40" t="n">
        <f aca="false">(AG112-AG111)/AG111</f>
        <v>0.00592460171617459</v>
      </c>
      <c r="AI112" s="40"/>
      <c r="AJ112" s="40" t="n">
        <f aca="false">AB112/AG112</f>
        <v>-0.00815403276224316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14957680</v>
      </c>
      <c r="AX112" s="7"/>
      <c r="AY112" s="40" t="n">
        <f aca="false">(AW112-AW111)/AW111</f>
        <v>0.00070053211940771</v>
      </c>
      <c r="AZ112" s="12" t="n">
        <f aca="false">workers_and_wage_high!B100</f>
        <v>8819.8929886305</v>
      </c>
      <c r="BA112" s="40" t="n">
        <f aca="false">(AZ112-AZ111)/AZ111</f>
        <v>0.00522041253011304</v>
      </c>
      <c r="BB112" s="39"/>
      <c r="BC112" s="39"/>
      <c r="BD112" s="39"/>
      <c r="BE112" s="39"/>
      <c r="BF112" s="7" t="n">
        <f aca="false">BF111*(1+AY112)*(1+BA112)*(1-BE112)</f>
        <v>149.451535164609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3.25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2" t="n">
        <f aca="false">'High pensions'!Q113</f>
        <v>192717586.343234</v>
      </c>
      <c r="E113" s="9"/>
      <c r="F113" s="82" t="n">
        <f aca="false">'High pensions'!I113</f>
        <v>35028702.5593162</v>
      </c>
      <c r="G113" s="82" t="n">
        <f aca="false">'High pensions'!K113</f>
        <v>7387649.075792</v>
      </c>
      <c r="H113" s="82" t="n">
        <f aca="false">'High pensions'!V113</f>
        <v>40644665.5061394</v>
      </c>
      <c r="I113" s="82" t="n">
        <f aca="false">'High pensions'!M113</f>
        <v>228483.992034804</v>
      </c>
      <c r="J113" s="82" t="n">
        <f aca="false">'High pensions'!W113</f>
        <v>1257051.51049916</v>
      </c>
      <c r="K113" s="9"/>
      <c r="L113" s="82" t="n">
        <f aca="false">'High pensions'!N113</f>
        <v>5069887.82735666</v>
      </c>
      <c r="M113" s="67"/>
      <c r="N113" s="82" t="n">
        <f aca="false">'High pensions'!L113</f>
        <v>1568251.88279994</v>
      </c>
      <c r="O113" s="9"/>
      <c r="P113" s="82" t="n">
        <f aca="false">'High pensions'!X113</f>
        <v>34935731.1874407</v>
      </c>
      <c r="Q113" s="67"/>
      <c r="R113" s="82" t="n">
        <f aca="false">'High SIPA income'!G108</f>
        <v>45355318.2962819</v>
      </c>
      <c r="S113" s="67"/>
      <c r="T113" s="82" t="n">
        <f aca="false">'High SIPA income'!J108</f>
        <v>173419990.528375</v>
      </c>
      <c r="U113" s="9"/>
      <c r="V113" s="82" t="n">
        <f aca="false">'High SIPA income'!F108</f>
        <v>130060.553609809</v>
      </c>
      <c r="W113" s="67"/>
      <c r="X113" s="82" t="n">
        <f aca="false">'High SIPA income'!M108</f>
        <v>326674.613169749</v>
      </c>
      <c r="Y113" s="9"/>
      <c r="Z113" s="9" t="n">
        <f aca="false">R113+V113-N113-L113-F113</f>
        <v>3818536.5804189</v>
      </c>
      <c r="AA113" s="9"/>
      <c r="AB113" s="9" t="n">
        <f aca="false">T113-P113-D113</f>
        <v>-54233327.0022998</v>
      </c>
      <c r="AC113" s="50"/>
      <c r="AD113" s="9"/>
      <c r="AE113" s="9"/>
      <c r="AF113" s="9"/>
      <c r="AG113" s="9" t="n">
        <f aca="false">BF113/100*$AG$57</f>
        <v>9205272670.42766</v>
      </c>
      <c r="AH113" s="40" t="n">
        <f aca="false">(AG113-AG112)/AG112</f>
        <v>0.00998514178949746</v>
      </c>
      <c r="AI113" s="40" t="n">
        <f aca="false">(AG113-AG109)/AG109</f>
        <v>0.0280763188879726</v>
      </c>
      <c r="AJ113" s="40" t="n">
        <f aca="false">AB113/AG113</f>
        <v>-0.00589155030426494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15046091</v>
      </c>
      <c r="AX113" s="7"/>
      <c r="AY113" s="40" t="n">
        <f aca="false">(AW113-AW112)/AW112</f>
        <v>0.0059107428424729</v>
      </c>
      <c r="AZ113" s="12" t="n">
        <f aca="false">workers_and_wage_high!B101</f>
        <v>8855.61759239027</v>
      </c>
      <c r="BA113" s="40" t="n">
        <f aca="false">(AZ113-AZ112)/AZ112</f>
        <v>0.00405045773297049</v>
      </c>
      <c r="BB113" s="39"/>
      <c r="BC113" s="39"/>
      <c r="BD113" s="39"/>
      <c r="BE113" s="39"/>
      <c r="BF113" s="7" t="n">
        <f aca="false">BF112*(1+AY113)*(1+BA113)*(1-BE113)</f>
        <v>150.943829933885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3.25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1" t="n">
        <f aca="false">'High pensions'!Q114</f>
        <v>191586225.768375</v>
      </c>
      <c r="E114" s="6"/>
      <c r="F114" s="81" t="n">
        <f aca="false">'High pensions'!I114</f>
        <v>34823064.382666</v>
      </c>
      <c r="G114" s="81" t="n">
        <f aca="false">'High pensions'!K114</f>
        <v>7449843.04677202</v>
      </c>
      <c r="H114" s="81" t="n">
        <f aca="false">'High pensions'!V114</f>
        <v>40986838.3842834</v>
      </c>
      <c r="I114" s="81" t="n">
        <f aca="false">'High pensions'!M114</f>
        <v>230407.516910477</v>
      </c>
      <c r="J114" s="81" t="n">
        <f aca="false">'High pensions'!W114</f>
        <v>1267634.17683352</v>
      </c>
      <c r="K114" s="6"/>
      <c r="L114" s="81" t="n">
        <f aca="false">'High pensions'!N114</f>
        <v>6048159.01935867</v>
      </c>
      <c r="M114" s="8"/>
      <c r="N114" s="81" t="n">
        <f aca="false">'High pensions'!L114</f>
        <v>1559449.43775304</v>
      </c>
      <c r="O114" s="6"/>
      <c r="P114" s="81" t="n">
        <f aca="false">'High pensions'!X114</f>
        <v>39963556.5977378</v>
      </c>
      <c r="Q114" s="8"/>
      <c r="R114" s="81" t="n">
        <f aca="false">'High SIPA income'!G109</f>
        <v>39663673.2128834</v>
      </c>
      <c r="S114" s="8"/>
      <c r="T114" s="81" t="n">
        <f aca="false">'High SIPA income'!J109</f>
        <v>151657492.247445</v>
      </c>
      <c r="U114" s="6"/>
      <c r="V114" s="81" t="n">
        <f aca="false">'High SIPA income'!F109</f>
        <v>134439.70677246</v>
      </c>
      <c r="W114" s="8"/>
      <c r="X114" s="81" t="n">
        <f aca="false">'High SIPA income'!M109</f>
        <v>337673.78336944</v>
      </c>
      <c r="Y114" s="6"/>
      <c r="Z114" s="6" t="n">
        <f aca="false">R114+V114-N114-L114-F114</f>
        <v>-2632559.92012185</v>
      </c>
      <c r="AA114" s="6"/>
      <c r="AB114" s="6" t="n">
        <f aca="false">T114-P114-D114</f>
        <v>-79892290.1186678</v>
      </c>
      <c r="AC114" s="50"/>
      <c r="AD114" s="6"/>
      <c r="AE114" s="6"/>
      <c r="AF114" s="6"/>
      <c r="AG114" s="6" t="n">
        <f aca="false">BF114/100*$AG$57</f>
        <v>9255744691.80687</v>
      </c>
      <c r="AH114" s="61" t="n">
        <f aca="false">(AG114-AG113)/AG113</f>
        <v>0.0054829469138218</v>
      </c>
      <c r="AI114" s="61"/>
      <c r="AJ114" s="61" t="n">
        <f aca="false">AB114/AG114</f>
        <v>-0.00863164367415925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0.00511131777573417</v>
      </c>
      <c r="AV114" s="5"/>
      <c r="AW114" s="5" t="n">
        <f aca="false">workers_and_wage_high!C102</f>
        <v>15090188</v>
      </c>
      <c r="AX114" s="5"/>
      <c r="AY114" s="61" t="n">
        <f aca="false">(AW114-AW113)/AW113</f>
        <v>0.00293079445019972</v>
      </c>
      <c r="AZ114" s="11" t="n">
        <f aca="false">workers_and_wage_high!B102</f>
        <v>8878.15243365786</v>
      </c>
      <c r="BA114" s="61" t="n">
        <f aca="false">(AZ114-AZ113)/AZ113</f>
        <v>0.00254469448714167</v>
      </c>
      <c r="BB114" s="66"/>
      <c r="BC114" s="66"/>
      <c r="BD114" s="66"/>
      <c r="BE114" s="66"/>
      <c r="BF114" s="5" t="n">
        <f aca="false">BF113*(1+AY114)*(1+BA114)*(1-BE114)</f>
        <v>151.771446940382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3.25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2" t="n">
        <f aca="false">'High pensions'!Q115</f>
        <v>193734658.057278</v>
      </c>
      <c r="E115" s="9"/>
      <c r="F115" s="82" t="n">
        <f aca="false">'High pensions'!I115</f>
        <v>35213567.3826505</v>
      </c>
      <c r="G115" s="82" t="n">
        <f aca="false">'High pensions'!K115</f>
        <v>7671730.28714798</v>
      </c>
      <c r="H115" s="82" t="n">
        <f aca="false">'High pensions'!V115</f>
        <v>42207596.5135119</v>
      </c>
      <c r="I115" s="82" t="n">
        <f aca="false">'High pensions'!M115</f>
        <v>237270.008880864</v>
      </c>
      <c r="J115" s="82" t="n">
        <f aca="false">'High pensions'!W115</f>
        <v>1305389.58289211</v>
      </c>
      <c r="K115" s="9"/>
      <c r="L115" s="82" t="n">
        <f aca="false">'High pensions'!N115</f>
        <v>4977908.43902449</v>
      </c>
      <c r="M115" s="67"/>
      <c r="N115" s="82" t="n">
        <f aca="false">'High pensions'!L115</f>
        <v>1576477.92990918</v>
      </c>
      <c r="O115" s="9"/>
      <c r="P115" s="82" t="n">
        <f aca="false">'High pensions'!X115</f>
        <v>34503706.9882522</v>
      </c>
      <c r="Q115" s="67"/>
      <c r="R115" s="82" t="n">
        <f aca="false">'High SIPA income'!G110</f>
        <v>45929952.892663</v>
      </c>
      <c r="S115" s="67"/>
      <c r="T115" s="82" t="n">
        <f aca="false">'High SIPA income'!J110</f>
        <v>175617155.712195</v>
      </c>
      <c r="U115" s="9"/>
      <c r="V115" s="82" t="n">
        <f aca="false">'High SIPA income'!F110</f>
        <v>131606.131978065</v>
      </c>
      <c r="W115" s="67"/>
      <c r="X115" s="82" t="n">
        <f aca="false">'High SIPA income'!M110</f>
        <v>330556.6604282</v>
      </c>
      <c r="Y115" s="9"/>
      <c r="Z115" s="9" t="n">
        <f aca="false">R115+V115-N115-L115-F115</f>
        <v>4293605.2730569</v>
      </c>
      <c r="AA115" s="9"/>
      <c r="AB115" s="9" t="n">
        <f aca="false">T115-P115-D115</f>
        <v>-52621209.3333351</v>
      </c>
      <c r="AC115" s="50"/>
      <c r="AD115" s="9"/>
      <c r="AE115" s="9"/>
      <c r="AF115" s="9"/>
      <c r="AG115" s="9" t="n">
        <f aca="false">BF115/100*$AG$57</f>
        <v>9318447933.4679</v>
      </c>
      <c r="AH115" s="40" t="n">
        <f aca="false">(AG115-AG114)/AG114</f>
        <v>0.00677452152678049</v>
      </c>
      <c r="AI115" s="40"/>
      <c r="AJ115" s="40" t="n">
        <f aca="false">AB115/AG115</f>
        <v>-0.00564699290150478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15155937</v>
      </c>
      <c r="AX115" s="7"/>
      <c r="AY115" s="40" t="n">
        <f aca="false">(AW115-AW114)/AW114</f>
        <v>0.00435706964021919</v>
      </c>
      <c r="AZ115" s="12" t="n">
        <f aca="false">workers_and_wage_high!B103</f>
        <v>8899.52183205082</v>
      </c>
      <c r="BA115" s="40" t="n">
        <f aca="false">(AZ115-AZ114)/AZ114</f>
        <v>0.00240696457428975</v>
      </c>
      <c r="BB115" s="39"/>
      <c r="BC115" s="39"/>
      <c r="BD115" s="39"/>
      <c r="BE115" s="39"/>
      <c r="BF115" s="7" t="n">
        <f aca="false">BF114*(1+AY115)*(1+BA115)*(1-BE115)</f>
        <v>152.79962587483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3.25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2" t="n">
        <f aca="false">'High pensions'!Q116</f>
        <v>193131823.780858</v>
      </c>
      <c r="E116" s="9"/>
      <c r="F116" s="82" t="n">
        <f aca="false">'High pensions'!I116</f>
        <v>35103995.1170262</v>
      </c>
      <c r="G116" s="82" t="n">
        <f aca="false">'High pensions'!K116</f>
        <v>7671024.98290137</v>
      </c>
      <c r="H116" s="82" t="n">
        <f aca="false">'High pensions'!V116</f>
        <v>42203716.1376455</v>
      </c>
      <c r="I116" s="82" t="n">
        <f aca="false">'High pensions'!M116</f>
        <v>237248.195347464</v>
      </c>
      <c r="J116" s="82" t="n">
        <f aca="false">'High pensions'!W116</f>
        <v>1305269.57126738</v>
      </c>
      <c r="K116" s="9"/>
      <c r="L116" s="82" t="n">
        <f aca="false">'High pensions'!N116</f>
        <v>4955517.41928562</v>
      </c>
      <c r="M116" s="67"/>
      <c r="N116" s="82" t="n">
        <f aca="false">'High pensions'!L116</f>
        <v>1573034.78059153</v>
      </c>
      <c r="O116" s="9"/>
      <c r="P116" s="82" t="n">
        <f aca="false">'High pensions'!X116</f>
        <v>34368576.6887324</v>
      </c>
      <c r="Q116" s="67"/>
      <c r="R116" s="82" t="n">
        <f aca="false">'High SIPA income'!G111</f>
        <v>40128922.9855379</v>
      </c>
      <c r="S116" s="67"/>
      <c r="T116" s="82" t="n">
        <f aca="false">'High SIPA income'!J111</f>
        <v>153436415.077179</v>
      </c>
      <c r="U116" s="9"/>
      <c r="V116" s="82" t="n">
        <f aca="false">'High SIPA income'!F111</f>
        <v>130437.066397403</v>
      </c>
      <c r="W116" s="67"/>
      <c r="X116" s="82" t="n">
        <f aca="false">'High SIPA income'!M111</f>
        <v>327620.304740537</v>
      </c>
      <c r="Y116" s="9"/>
      <c r="Z116" s="9" t="n">
        <f aca="false">R116+V116-N116-L116-F116</f>
        <v>-1373187.26496799</v>
      </c>
      <c r="AA116" s="9"/>
      <c r="AB116" s="9" t="n">
        <f aca="false">T116-P116-D116</f>
        <v>-74063985.3924117</v>
      </c>
      <c r="AC116" s="50"/>
      <c r="AD116" s="9"/>
      <c r="AE116" s="9"/>
      <c r="AF116" s="9"/>
      <c r="AG116" s="9" t="n">
        <f aca="false">BF116/100*$AG$57</f>
        <v>9349830976.25385</v>
      </c>
      <c r="AH116" s="40" t="n">
        <f aca="false">(AG116-AG115)/AG115</f>
        <v>0.0033678401177987</v>
      </c>
      <c r="AI116" s="40"/>
      <c r="AJ116" s="40" t="n">
        <f aca="false">AB116/AG116</f>
        <v>-0.00792142505896792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15212206</v>
      </c>
      <c r="AX116" s="7"/>
      <c r="AY116" s="40" t="n">
        <f aca="false">(AW116-AW115)/AW115</f>
        <v>0.00371267048681979</v>
      </c>
      <c r="AZ116" s="12" t="n">
        <f aca="false">workers_and_wage_high!B104</f>
        <v>8896.46435804686</v>
      </c>
      <c r="BA116" s="40" t="n">
        <f aca="false">(AZ116-AZ115)/AZ115</f>
        <v>-0.000343554863020617</v>
      </c>
      <c r="BB116" s="39"/>
      <c r="BC116" s="39"/>
      <c r="BD116" s="39"/>
      <c r="BE116" s="39"/>
      <c r="BF116" s="7" t="n">
        <f aca="false">BF115*(1+AY116)*(1+BA116)*(1-BE116)</f>
        <v>153.314230584836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3.25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2" t="n">
        <f aca="false">'High pensions'!Q117</f>
        <v>195761606.563862</v>
      </c>
      <c r="E117" s="9"/>
      <c r="F117" s="82" t="n">
        <f aca="false">'High pensions'!I117</f>
        <v>35581989.2671678</v>
      </c>
      <c r="G117" s="82" t="n">
        <f aca="false">'High pensions'!K117</f>
        <v>7869049.09766796</v>
      </c>
      <c r="H117" s="82" t="n">
        <f aca="false">'High pensions'!V117</f>
        <v>43293186.3905317</v>
      </c>
      <c r="I117" s="82" t="n">
        <f aca="false">'High pensions'!M117</f>
        <v>243372.652505195</v>
      </c>
      <c r="J117" s="82" t="n">
        <f aca="false">'High pensions'!W117</f>
        <v>1338964.52754222</v>
      </c>
      <c r="K117" s="9"/>
      <c r="L117" s="82" t="n">
        <f aca="false">'High pensions'!N117</f>
        <v>4996882.27213008</v>
      </c>
      <c r="M117" s="67"/>
      <c r="N117" s="82" t="n">
        <f aca="false">'High pensions'!L117</f>
        <v>1596348.32244331</v>
      </c>
      <c r="O117" s="9"/>
      <c r="P117" s="82" t="n">
        <f aca="false">'High pensions'!X117</f>
        <v>34711483.3354441</v>
      </c>
      <c r="Q117" s="67"/>
      <c r="R117" s="82" t="n">
        <f aca="false">'High SIPA income'!G112</f>
        <v>46419124.2761789</v>
      </c>
      <c r="S117" s="67"/>
      <c r="T117" s="82" t="n">
        <f aca="false">'High SIPA income'!J112</f>
        <v>177487544.894384</v>
      </c>
      <c r="U117" s="9"/>
      <c r="V117" s="82" t="n">
        <f aca="false">'High SIPA income'!F112</f>
        <v>133303.817136999</v>
      </c>
      <c r="W117" s="67"/>
      <c r="X117" s="82" t="n">
        <f aca="false">'High SIPA income'!M112</f>
        <v>334820.756091231</v>
      </c>
      <c r="Y117" s="9"/>
      <c r="Z117" s="9" t="n">
        <f aca="false">R117+V117-N117-L117-F117</f>
        <v>4377208.23157477</v>
      </c>
      <c r="AA117" s="9"/>
      <c r="AB117" s="9" t="n">
        <f aca="false">T117-P117-D117</f>
        <v>-52985545.0049228</v>
      </c>
      <c r="AC117" s="50"/>
      <c r="AD117" s="9"/>
      <c r="AE117" s="9"/>
      <c r="AF117" s="9"/>
      <c r="AG117" s="9" t="n">
        <f aca="false">BF117/100*$AG$57</f>
        <v>9394896811.35713</v>
      </c>
      <c r="AH117" s="40" t="n">
        <f aca="false">(AG117-AG116)/AG116</f>
        <v>0.00481996254453567</v>
      </c>
      <c r="AI117" s="40" t="n">
        <f aca="false">(AG117-AG113)/AG113</f>
        <v>0.0205995137480989</v>
      </c>
      <c r="AJ117" s="40" t="n">
        <f aca="false">AB117/AG117</f>
        <v>-0.00563982192341597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15207515</v>
      </c>
      <c r="AX117" s="7"/>
      <c r="AY117" s="40" t="n">
        <f aca="false">(AW117-AW116)/AW116</f>
        <v>-0.000308370791192283</v>
      </c>
      <c r="AZ117" s="12" t="n">
        <f aca="false">workers_and_wage_high!B105</f>
        <v>8942.10246624388</v>
      </c>
      <c r="BA117" s="40" t="n">
        <f aca="false">(AZ117-AZ116)/AZ116</f>
        <v>0.00512991525175276</v>
      </c>
      <c r="BB117" s="39"/>
      <c r="BC117" s="39"/>
      <c r="BD117" s="39"/>
      <c r="BE117" s="39"/>
      <c r="BF117" s="7" t="n">
        <f aca="false">BF116*(1+AY117)*(1+BA117)*(1-BE117)</f>
        <v>154.053199433799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AZ118" s="0" t="n">
        <f aca="false">AZ117/AZ14*100</f>
        <v>139.004568445121</v>
      </c>
    </row>
    <row r="119" customFormat="false" ht="12.8" hidden="false" customHeight="false" outlineLevel="0" collapsed="false">
      <c r="AI119" s="32" t="n">
        <f aca="false">AVERAGE(AI29:AI117)</f>
        <v>0.0289141087210058</v>
      </c>
      <c r="BF119" s="0" t="s">
        <v>118</v>
      </c>
    </row>
    <row r="120" customFormat="false" ht="12.8" hidden="false" customHeight="false" outlineLevel="0" collapsed="false">
      <c r="AI120" s="32" t="n">
        <f aca="false">'Central scenario'!AI119</f>
        <v>0.0212630608540035</v>
      </c>
      <c r="AJ120" s="32" t="n">
        <f aca="false">AI119-AI120</f>
        <v>0.00765104786700228</v>
      </c>
    </row>
    <row r="121" customFormat="false" ht="12.8" hidden="false" customHeight="false" outlineLevel="0" collapsed="false">
      <c r="AI121" s="32" t="n">
        <f aca="false">'Low scenario'!AI119</f>
        <v>0.0136774385750134</v>
      </c>
      <c r="AJ121" s="32" t="n">
        <f aca="false">AI120-AI121</f>
        <v>0.00758562227899017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D4" colorId="64" zoomScale="75" zoomScaleNormal="75" zoomScalePageLayoutView="100" workbookViewId="0">
      <selection pane="topLeft" activeCell="H25" activeCellId="0" sqref="H25"/>
    </sheetView>
  </sheetViews>
  <sheetFormatPr defaultColWidth="9.23828125" defaultRowHeight="12.8" zeroHeight="false" outlineLevelRow="0" outlineLevelCol="0"/>
  <sheetData>
    <row r="1" customFormat="false" ht="12.8" hidden="false" customHeight="false" outlineLevel="0" collapsed="false">
      <c r="B1" s="0" t="s">
        <v>119</v>
      </c>
      <c r="E1" s="0" t="s">
        <v>120</v>
      </c>
      <c r="G1" s="0" t="s">
        <v>121</v>
      </c>
    </row>
    <row r="3" customFormat="false" ht="58.75" hidden="false" customHeight="true" outlineLevel="0" collapsed="false">
      <c r="B3" s="46" t="s">
        <v>122</v>
      </c>
      <c r="C3" s="46" t="s">
        <v>123</v>
      </c>
      <c r="D3" s="46" t="s">
        <v>124</v>
      </c>
      <c r="E3" s="46" t="s">
        <v>125</v>
      </c>
      <c r="F3" s="46" t="s">
        <v>126</v>
      </c>
      <c r="G3" s="46" t="s">
        <v>127</v>
      </c>
    </row>
    <row r="4" customFormat="false" ht="12.8" hidden="false" customHeight="false" outlineLevel="0" collapsed="false">
      <c r="A4" s="48"/>
      <c r="B4" s="48"/>
      <c r="C4" s="48"/>
    </row>
    <row r="5" customFormat="false" ht="12.8" hidden="false" customHeight="false" outlineLevel="0" collapsed="false">
      <c r="A5" s="48" t="n">
        <v>2014</v>
      </c>
      <c r="B5" s="52" t="n">
        <f aca="false">'Central scenario'!AL3</f>
        <v>-0.0196925047215125</v>
      </c>
      <c r="C5" s="52" t="n">
        <f aca="false">'Central scenario'!BO3</f>
        <v>-0.0196925047215125</v>
      </c>
      <c r="D5" s="32" t="n">
        <f aca="false">'Low scenario'!AL3</f>
        <v>-0.0196925047215125</v>
      </c>
      <c r="E5" s="32" t="n">
        <f aca="false">'Low scenario'!BO3</f>
        <v>-0.0196925047215125</v>
      </c>
      <c r="F5" s="32" t="n">
        <f aca="false">'High scenario'!AL3</f>
        <v>-0.0196925047215125</v>
      </c>
      <c r="G5" s="32" t="n">
        <f aca="false">'High scenario'!BO3</f>
        <v>-0.0196925047215125</v>
      </c>
    </row>
    <row r="6" customFormat="false" ht="12.8" hidden="false" customHeight="false" outlineLevel="0" collapsed="false">
      <c r="A6" s="48" t="n">
        <v>2015</v>
      </c>
      <c r="B6" s="52" t="n">
        <f aca="false">'Central scenario'!AL4</f>
        <v>-0.0331565128262777</v>
      </c>
      <c r="C6" s="52" t="n">
        <f aca="false">'Central scenario'!BO4</f>
        <v>-0.0331565128262777</v>
      </c>
      <c r="D6" s="32" t="n">
        <f aca="false">'Low scenario'!AL4</f>
        <v>-0.0331565128262777</v>
      </c>
      <c r="E6" s="32" t="n">
        <f aca="false">'Low scenario'!BO4</f>
        <v>-0.0331565128262777</v>
      </c>
      <c r="F6" s="32" t="n">
        <f aca="false">'High scenario'!AL4</f>
        <v>-0.0331565128262777</v>
      </c>
      <c r="G6" s="32" t="n">
        <f aca="false">'High scenario'!BO4</f>
        <v>-0.0331565128262777</v>
      </c>
    </row>
    <row r="7" customFormat="false" ht="12.8" hidden="false" customHeight="false" outlineLevel="0" collapsed="false">
      <c r="A7" s="48" t="n">
        <v>2016</v>
      </c>
      <c r="B7" s="52" t="n">
        <f aca="false">'Central scenario'!AL5</f>
        <v>-0.0329868285603578</v>
      </c>
      <c r="C7" s="52" t="n">
        <f aca="false">'Central scenario'!BO5</f>
        <v>-0.0330156807260289</v>
      </c>
      <c r="D7" s="32" t="n">
        <f aca="false">'Low scenario'!AL5</f>
        <v>-0.0329868285603578</v>
      </c>
      <c r="E7" s="32" t="n">
        <f aca="false">'Low scenario'!BO5</f>
        <v>-0.0330156807260289</v>
      </c>
      <c r="F7" s="32" t="n">
        <f aca="false">'High scenario'!AL5</f>
        <v>-0.0329868285603578</v>
      </c>
      <c r="G7" s="32" t="n">
        <f aca="false">'High scenario'!BO5</f>
        <v>-0.0330156807260289</v>
      </c>
    </row>
    <row r="8" customFormat="false" ht="12.8" hidden="false" customHeight="false" outlineLevel="0" collapsed="false">
      <c r="A8" s="48" t="n">
        <v>2017</v>
      </c>
      <c r="B8" s="52" t="n">
        <f aca="false">'Central scenario'!AL6</f>
        <v>-0.0370007665353377</v>
      </c>
      <c r="C8" s="52" t="n">
        <f aca="false">'Central scenario'!BO6</f>
        <v>-0.0374918592498506</v>
      </c>
      <c r="D8" s="32" t="n">
        <f aca="false">'Low scenario'!AL6</f>
        <v>-0.0370007665353377</v>
      </c>
      <c r="E8" s="32" t="n">
        <f aca="false">'Low scenario'!BO6</f>
        <v>-0.0374918592498506</v>
      </c>
      <c r="F8" s="32" t="n">
        <f aca="false">'High scenario'!AL6</f>
        <v>-0.0370007665353377</v>
      </c>
      <c r="G8" s="32" t="n">
        <f aca="false">'High scenario'!BO6</f>
        <v>-0.0374918592498506</v>
      </c>
    </row>
    <row r="9" customFormat="false" ht="12.8" hidden="false" customHeight="false" outlineLevel="0" collapsed="false">
      <c r="A9" s="48" t="n">
        <f aca="false">A8+1</f>
        <v>2018</v>
      </c>
      <c r="B9" s="52" t="n">
        <f aca="false">'Central scenario'!AL7</f>
        <v>-0.0367947322869077</v>
      </c>
      <c r="C9" s="52" t="n">
        <f aca="false">'Central scenario'!BO7</f>
        <v>-0.0377171435221433</v>
      </c>
      <c r="D9" s="32" t="n">
        <f aca="false">'Low scenario'!AL7</f>
        <v>-0.0367947322869077</v>
      </c>
      <c r="E9" s="32" t="n">
        <f aca="false">'Low scenario'!BO7</f>
        <v>-0.0377171435221433</v>
      </c>
      <c r="F9" s="32" t="n">
        <f aca="false">'High scenario'!AL7</f>
        <v>-0.0367947322869077</v>
      </c>
      <c r="G9" s="32" t="n">
        <f aca="false">'High scenario'!BO7</f>
        <v>-0.0377171435221433</v>
      </c>
    </row>
    <row r="10" customFormat="false" ht="12.8" hidden="false" customHeight="false" outlineLevel="0" collapsed="false">
      <c r="A10" s="48" t="n">
        <f aca="false">A9+1</f>
        <v>2019</v>
      </c>
      <c r="B10" s="52" t="n">
        <f aca="false">'Central scenario'!AL8</f>
        <v>-0.0378732696610134</v>
      </c>
      <c r="C10" s="52" t="n">
        <f aca="false">'Central scenario'!BO8</f>
        <v>-0.0387187262247241</v>
      </c>
      <c r="D10" s="32" t="n">
        <f aca="false">'Low scenario'!AL8</f>
        <v>-0.0379118871431977</v>
      </c>
      <c r="E10" s="32" t="n">
        <f aca="false">'Low scenario'!BO8</f>
        <v>-0.0387573437069085</v>
      </c>
      <c r="F10" s="32" t="n">
        <f aca="false">'High scenario'!AL8</f>
        <v>-0.0378731307108715</v>
      </c>
      <c r="G10" s="32" t="n">
        <f aca="false">'High scenario'!BO8</f>
        <v>-0.0387185872745822</v>
      </c>
    </row>
    <row r="11" customFormat="false" ht="12.8" hidden="false" customHeight="false" outlineLevel="0" collapsed="false">
      <c r="A11" s="48" t="n">
        <f aca="false">A10+1</f>
        <v>2020</v>
      </c>
      <c r="B11" s="52" t="n">
        <f aca="false">'Central scenario'!AL9</f>
        <v>-0.0469484520246313</v>
      </c>
      <c r="C11" s="52" t="n">
        <f aca="false">'Central scenario'!BO9</f>
        <v>-0.0483582570258012</v>
      </c>
      <c r="D11" s="32" t="n">
        <f aca="false">'Low scenario'!AL9</f>
        <v>-0.047470088210397</v>
      </c>
      <c r="E11" s="32" t="n">
        <f aca="false">'Low scenario'!BO9</f>
        <v>-0.0488861427081484</v>
      </c>
      <c r="F11" s="32" t="n">
        <f aca="false">'High scenario'!AL9</f>
        <v>-0.0466653167389184</v>
      </c>
      <c r="G11" s="32" t="n">
        <f aca="false">'High scenario'!BO9</f>
        <v>-0.0480693338271863</v>
      </c>
    </row>
    <row r="12" customFormat="false" ht="12.8" hidden="false" customHeight="false" outlineLevel="0" collapsed="false">
      <c r="A12" s="48" t="n">
        <f aca="false">A11+1</f>
        <v>2021</v>
      </c>
      <c r="B12" s="52" t="n">
        <f aca="false">'Central scenario'!AL10</f>
        <v>-0.0365301799174635</v>
      </c>
      <c r="C12" s="52" t="n">
        <f aca="false">'Central scenario'!BO10</f>
        <v>-0.0381996277941672</v>
      </c>
      <c r="D12" s="32" t="n">
        <f aca="false">'Low scenario'!AL10</f>
        <v>-0.0365011125412766</v>
      </c>
      <c r="E12" s="32" t="n">
        <f aca="false">'Low scenario'!BO10</f>
        <v>-0.0381750724421725</v>
      </c>
      <c r="F12" s="32" t="n">
        <f aca="false">'High scenario'!AL10</f>
        <v>-0.0369417604796946</v>
      </c>
      <c r="G12" s="32" t="n">
        <f aca="false">'High scenario'!BO10</f>
        <v>-0.038635645610825</v>
      </c>
    </row>
    <row r="13" customFormat="false" ht="12.8" hidden="false" customHeight="false" outlineLevel="0" collapsed="false">
      <c r="A13" s="48" t="n">
        <f aca="false">A12+1</f>
        <v>2022</v>
      </c>
      <c r="B13" s="52" t="n">
        <f aca="false">'Central scenario'!AL11</f>
        <v>-0.0415570352734992</v>
      </c>
      <c r="C13" s="52" t="n">
        <f aca="false">'Central scenario'!BO11</f>
        <v>-0.0436986705757553</v>
      </c>
      <c r="D13" s="32" t="n">
        <f aca="false">'Low scenario'!AL11</f>
        <v>-0.0402685061730914</v>
      </c>
      <c r="E13" s="32" t="n">
        <f aca="false">'Low scenario'!BO11</f>
        <v>-0.0423948072917286</v>
      </c>
      <c r="F13" s="32" t="n">
        <f aca="false">'High scenario'!AL11</f>
        <v>-0.0426222665628838</v>
      </c>
      <c r="G13" s="32" t="n">
        <f aca="false">'High scenario'!BO11</f>
        <v>-0.0448679698633152</v>
      </c>
    </row>
    <row r="14" customFormat="false" ht="12.8" hidden="false" customHeight="false" outlineLevel="0" collapsed="false">
      <c r="A14" s="48" t="n">
        <f aca="false">A13+1</f>
        <v>2023</v>
      </c>
      <c r="B14" s="52" t="n">
        <f aca="false">'Central scenario'!AL12</f>
        <v>-0.0451228350614279</v>
      </c>
      <c r="C14" s="52" t="n">
        <f aca="false">'Central scenario'!BO12</f>
        <v>-0.0475927795055295</v>
      </c>
      <c r="D14" s="32" t="n">
        <f aca="false">'Low scenario'!AL12</f>
        <v>-0.0444817340281832</v>
      </c>
      <c r="E14" s="32" t="n">
        <f aca="false">'Low scenario'!BO12</f>
        <v>-0.0469235802947398</v>
      </c>
      <c r="F14" s="32" t="n">
        <f aca="false">'High scenario'!AL12</f>
        <v>-0.0474388899961761</v>
      </c>
      <c r="G14" s="32" t="n">
        <f aca="false">'High scenario'!BO12</f>
        <v>-0.0500730828488772</v>
      </c>
    </row>
    <row r="15" customFormat="false" ht="12.8" hidden="false" customHeight="false" outlineLevel="0" collapsed="false">
      <c r="A15" s="58" t="n">
        <f aca="false">A14+1</f>
        <v>2024</v>
      </c>
      <c r="B15" s="59" t="n">
        <f aca="false">'Central scenario'!AL13</f>
        <v>-0.0460502163271604</v>
      </c>
      <c r="C15" s="59" t="n">
        <f aca="false">'Central scenario'!BO13</f>
        <v>-0.0489836518554731</v>
      </c>
      <c r="D15" s="32" t="n">
        <f aca="false">'Low scenario'!AL13</f>
        <v>-0.0469066307596609</v>
      </c>
      <c r="E15" s="32" t="n">
        <f aca="false">'Low scenario'!BO13</f>
        <v>-0.0497889873645004</v>
      </c>
      <c r="F15" s="32" t="n">
        <f aca="false">'High scenario'!AL13</f>
        <v>-0.0487750189179897</v>
      </c>
      <c r="G15" s="32" t="n">
        <f aca="false">'High scenario'!BO13</f>
        <v>-0.0518786081980146</v>
      </c>
    </row>
    <row r="16" customFormat="false" ht="12.8" hidden="false" customHeight="false" outlineLevel="0" collapsed="false">
      <c r="A16" s="62" t="n">
        <f aca="false">A15+1</f>
        <v>2025</v>
      </c>
      <c r="B16" s="63" t="n">
        <f aca="false">'Central scenario'!AL14</f>
        <v>-0.0470373575843183</v>
      </c>
      <c r="C16" s="63" t="n">
        <f aca="false">'Central scenario'!BO14</f>
        <v>-0.0511115880152176</v>
      </c>
      <c r="D16" s="32" t="n">
        <f aca="false">'Low scenario'!AL14</f>
        <v>-0.048250682004442</v>
      </c>
      <c r="E16" s="32" t="n">
        <f aca="false">'Low scenario'!BO14</f>
        <v>-0.0522098279717161</v>
      </c>
      <c r="F16" s="32" t="n">
        <f aca="false">'High scenario'!AL14</f>
        <v>-0.0493868407787988</v>
      </c>
      <c r="G16" s="32" t="n">
        <f aca="false">'High scenario'!BO14</f>
        <v>-0.0536368017700218</v>
      </c>
    </row>
    <row r="17" customFormat="false" ht="12.8" hidden="false" customHeight="false" outlineLevel="0" collapsed="false">
      <c r="A17" s="68" t="n">
        <f aca="false">A16+1</f>
        <v>2026</v>
      </c>
      <c r="B17" s="69" t="n">
        <f aca="false">'Central scenario'!AL15</f>
        <v>-0.0472923068273269</v>
      </c>
      <c r="C17" s="69" t="n">
        <f aca="false">'Central scenario'!BO15</f>
        <v>-0.0528042962564031</v>
      </c>
      <c r="D17" s="32" t="n">
        <f aca="false">'Low scenario'!AL15</f>
        <v>-0.0499755432840813</v>
      </c>
      <c r="E17" s="32" t="n">
        <f aca="false">'Low scenario'!BO15</f>
        <v>-0.0552252387414932</v>
      </c>
      <c r="F17" s="32" t="n">
        <f aca="false">'High scenario'!AL15</f>
        <v>-0.0514437573315957</v>
      </c>
      <c r="G17" s="32" t="n">
        <f aca="false">'High scenario'!BO15</f>
        <v>-0.0571596141752502</v>
      </c>
    </row>
    <row r="18" customFormat="false" ht="12.8" hidden="false" customHeight="false" outlineLevel="0" collapsed="false">
      <c r="A18" s="68" t="n">
        <f aca="false">A17+1</f>
        <v>2027</v>
      </c>
      <c r="B18" s="69" t="n">
        <f aca="false">'Central scenario'!AL16</f>
        <v>-0.0471269352709696</v>
      </c>
      <c r="C18" s="69" t="n">
        <f aca="false">'Central scenario'!BO16</f>
        <v>-0.0538806042840563</v>
      </c>
      <c r="D18" s="32" t="n">
        <f aca="false">'Low scenario'!AL16</f>
        <v>-0.0518470892960509</v>
      </c>
      <c r="E18" s="32" t="n">
        <f aca="false">'Low scenario'!BO16</f>
        <v>-0.0584676196269446</v>
      </c>
      <c r="F18" s="32" t="n">
        <f aca="false">'High scenario'!AL16</f>
        <v>-0.0518488869431924</v>
      </c>
      <c r="G18" s="32" t="n">
        <f aca="false">'High scenario'!BO16</f>
        <v>-0.0590047571759951</v>
      </c>
    </row>
    <row r="19" customFormat="false" ht="12.8" hidden="false" customHeight="false" outlineLevel="0" collapsed="false">
      <c r="A19" s="68" t="n">
        <f aca="false">A18+1</f>
        <v>2028</v>
      </c>
      <c r="B19" s="69" t="n">
        <f aca="false">'Central scenario'!AL17</f>
        <v>-0.0468945119001302</v>
      </c>
      <c r="C19" s="69" t="n">
        <f aca="false">'Central scenario'!BO17</f>
        <v>-0.0549896404036133</v>
      </c>
      <c r="D19" s="32" t="n">
        <f aca="false">'Low scenario'!AL17</f>
        <v>-0.052514192350539</v>
      </c>
      <c r="E19" s="32" t="n">
        <f aca="false">'Low scenario'!BO17</f>
        <v>-0.0605101354949124</v>
      </c>
      <c r="F19" s="32" t="n">
        <f aca="false">'High scenario'!AL17</f>
        <v>-0.0494603032710464</v>
      </c>
      <c r="G19" s="32" t="n">
        <f aca="false">'High scenario'!BO17</f>
        <v>-0.057964154726818</v>
      </c>
    </row>
    <row r="20" customFormat="false" ht="12.8" hidden="false" customHeight="false" outlineLevel="0" collapsed="false">
      <c r="A20" s="62" t="n">
        <f aca="false">A19+1</f>
        <v>2029</v>
      </c>
      <c r="B20" s="63" t="n">
        <f aca="false">'Central scenario'!AL18</f>
        <v>-0.0454626521276731</v>
      </c>
      <c r="C20" s="63" t="n">
        <f aca="false">'Central scenario'!BO18</f>
        <v>-0.0543968973125371</v>
      </c>
      <c r="D20" s="32" t="n">
        <f aca="false">'Low scenario'!AL18</f>
        <v>-0.0533936275811576</v>
      </c>
      <c r="E20" s="32" t="n">
        <f aca="false">'Low scenario'!BO18</f>
        <v>-0.0625742727132845</v>
      </c>
      <c r="F20" s="32" t="n">
        <f aca="false">'High scenario'!AL18</f>
        <v>-0.0479814195149998</v>
      </c>
      <c r="G20" s="32" t="n">
        <f aca="false">'High scenario'!BO18</f>
        <v>-0.0573949563895159</v>
      </c>
    </row>
    <row r="21" customFormat="false" ht="12.8" hidden="false" customHeight="false" outlineLevel="0" collapsed="false">
      <c r="A21" s="68" t="n">
        <f aca="false">A20+1</f>
        <v>2030</v>
      </c>
      <c r="B21" s="69" t="n">
        <f aca="false">'Central scenario'!AL19</f>
        <v>-0.0437029060775542</v>
      </c>
      <c r="C21" s="69" t="n">
        <f aca="false">'Central scenario'!BO19</f>
        <v>-0.0531869358419203</v>
      </c>
      <c r="D21" s="32" t="n">
        <f aca="false">'Low scenario'!AL19</f>
        <v>-0.0522024274134</v>
      </c>
      <c r="E21" s="32" t="n">
        <f aca="false">'Low scenario'!BO19</f>
        <v>-0.0621794047447778</v>
      </c>
      <c r="F21" s="32" t="n">
        <f aca="false">'High scenario'!AL19</f>
        <v>-0.0458653451314556</v>
      </c>
      <c r="G21" s="32" t="n">
        <f aca="false">'High scenario'!BO19</f>
        <v>-0.0558271185100843</v>
      </c>
    </row>
    <row r="22" customFormat="false" ht="12.8" hidden="false" customHeight="false" outlineLevel="0" collapsed="false">
      <c r="A22" s="68" t="n">
        <f aca="false">A21+1</f>
        <v>2031</v>
      </c>
      <c r="B22" s="69" t="n">
        <f aca="false">'Central scenario'!AL20</f>
        <v>-0.0427666095321575</v>
      </c>
      <c r="C22" s="69" t="n">
        <f aca="false">'Central scenario'!BO20</f>
        <v>-0.0533023674295426</v>
      </c>
      <c r="D22" s="32" t="n">
        <f aca="false">'Low scenario'!AL20</f>
        <v>-0.0512629626084452</v>
      </c>
      <c r="E22" s="32" t="n">
        <f aca="false">'Low scenario'!BO20</f>
        <v>-0.0621841023832665</v>
      </c>
      <c r="F22" s="32" t="n">
        <f aca="false">'High scenario'!AL20</f>
        <v>-0.0440295239102984</v>
      </c>
      <c r="G22" s="32" t="n">
        <f aca="false">'High scenario'!BO20</f>
        <v>-0.0551747198998512</v>
      </c>
      <c r="H22" s="32" t="n">
        <f aca="false">B31-D31</f>
        <v>0.0102618829491404</v>
      </c>
      <c r="I22" s="32" t="n">
        <f aca="false">C31-E31</f>
        <v>0.0107303878954531</v>
      </c>
    </row>
    <row r="23" customFormat="false" ht="12.8" hidden="false" customHeight="false" outlineLevel="0" collapsed="false">
      <c r="A23" s="68" t="n">
        <f aca="false">A22+1</f>
        <v>2032</v>
      </c>
      <c r="B23" s="69" t="n">
        <f aca="false">'Central scenario'!AL21</f>
        <v>-0.0411863395539368</v>
      </c>
      <c r="C23" s="69" t="n">
        <f aca="false">'Central scenario'!BO21</f>
        <v>-0.0525786702108288</v>
      </c>
      <c r="D23" s="32" t="n">
        <f aca="false">'Low scenario'!AL21</f>
        <v>-0.0506766107269871</v>
      </c>
      <c r="E23" s="32" t="n">
        <f aca="false">'Low scenario'!BO21</f>
        <v>-0.0625158361198994</v>
      </c>
      <c r="F23" s="32" t="n">
        <f aca="false">'High scenario'!AL21</f>
        <v>-0.0424351017477144</v>
      </c>
      <c r="G23" s="32" t="n">
        <f aca="false">'High scenario'!BO21</f>
        <v>-0.0543917615707913</v>
      </c>
      <c r="H23" s="32" t="n">
        <f aca="false">B31-F31</f>
        <v>-0.00105107425174022</v>
      </c>
      <c r="I23" s="32" t="n">
        <f aca="false">C31-G31</f>
        <v>-0.000817573023671192</v>
      </c>
    </row>
    <row r="24" customFormat="false" ht="12.8" hidden="false" customHeight="false" outlineLevel="0" collapsed="false">
      <c r="A24" s="62" t="n">
        <f aca="false">A23+1</f>
        <v>2033</v>
      </c>
      <c r="B24" s="63" t="n">
        <f aca="false">'Central scenario'!AL22</f>
        <v>-0.0396391445424025</v>
      </c>
      <c r="C24" s="63" t="n">
        <f aca="false">'Central scenario'!BO22</f>
        <v>-0.0519239043413518</v>
      </c>
      <c r="D24" s="32" t="n">
        <f aca="false">'Low scenario'!AL22</f>
        <v>-0.0491330072215902</v>
      </c>
      <c r="E24" s="32" t="n">
        <f aca="false">'Low scenario'!BO22</f>
        <v>-0.0618231865245118</v>
      </c>
      <c r="F24" s="32" t="n">
        <f aca="false">'High scenario'!AL22</f>
        <v>-0.0407956471041532</v>
      </c>
      <c r="G24" s="32" t="n">
        <f aca="false">'High scenario'!BO22</f>
        <v>-0.0538414360733336</v>
      </c>
      <c r="H24" s="32" t="n">
        <f aca="false">H22-I22</f>
        <v>-0.000468504946312714</v>
      </c>
    </row>
    <row r="25" customFormat="false" ht="12.8" hidden="false" customHeight="false" outlineLevel="0" collapsed="false">
      <c r="A25" s="68" t="n">
        <f aca="false">A24+1</f>
        <v>2034</v>
      </c>
      <c r="B25" s="69" t="n">
        <f aca="false">'Central scenario'!AL23</f>
        <v>-0.0386087138521731</v>
      </c>
      <c r="C25" s="69" t="n">
        <f aca="false">'Central scenario'!BO23</f>
        <v>-0.0518664154363859</v>
      </c>
      <c r="D25" s="32" t="n">
        <f aca="false">'Low scenario'!AL23</f>
        <v>-0.0475424159021782</v>
      </c>
      <c r="E25" s="32" t="n">
        <f aca="false">'Low scenario'!BO23</f>
        <v>-0.0609442866407585</v>
      </c>
      <c r="F25" s="32" t="n">
        <f aca="false">'High scenario'!AL23</f>
        <v>-0.0378858189542105</v>
      </c>
      <c r="G25" s="32" t="n">
        <f aca="false">'High scenario'!BO23</f>
        <v>-0.051886040041764</v>
      </c>
      <c r="H25" s="32" t="n">
        <f aca="false">H23-I23</f>
        <v>-0.000233501228069029</v>
      </c>
    </row>
    <row r="26" customFormat="false" ht="12.8" hidden="false" customHeight="false" outlineLevel="0" collapsed="false">
      <c r="A26" s="68" t="n">
        <f aca="false">A25+1</f>
        <v>2035</v>
      </c>
      <c r="B26" s="69" t="n">
        <f aca="false">'Central scenario'!AL24</f>
        <v>-0.0369969477657365</v>
      </c>
      <c r="C26" s="69" t="n">
        <f aca="false">'Central scenario'!BO24</f>
        <v>-0.0512251399404413</v>
      </c>
      <c r="D26" s="32" t="n">
        <f aca="false">'Low scenario'!AL24</f>
        <v>-0.0464490339696517</v>
      </c>
      <c r="E26" s="32" t="n">
        <f aca="false">'Low scenario'!BO24</f>
        <v>-0.0606016357428231</v>
      </c>
      <c r="F26" s="32" t="n">
        <f aca="false">'High scenario'!AL24</f>
        <v>-0.0364267095116991</v>
      </c>
      <c r="G26" s="32" t="n">
        <f aca="false">'High scenario'!BO24</f>
        <v>-0.0511730432568013</v>
      </c>
    </row>
    <row r="27" customFormat="false" ht="12.8" hidden="false" customHeight="false" outlineLevel="0" collapsed="false">
      <c r="A27" s="68" t="n">
        <f aca="false">A26+1</f>
        <v>2036</v>
      </c>
      <c r="B27" s="69" t="n">
        <f aca="false">'Central scenario'!AL25</f>
        <v>-0.0352282096181303</v>
      </c>
      <c r="C27" s="69" t="n">
        <f aca="false">'Central scenario'!BO25</f>
        <v>-0.0503251897985935</v>
      </c>
      <c r="D27" s="32" t="n">
        <f aca="false">'Low scenario'!AL25</f>
        <v>-0.0450343054627245</v>
      </c>
      <c r="E27" s="32" t="n">
        <f aca="false">'Low scenario'!BO25</f>
        <v>-0.0603029845175282</v>
      </c>
      <c r="F27" s="32" t="n">
        <f aca="false">'High scenario'!AL25</f>
        <v>-0.034755126355882</v>
      </c>
      <c r="G27" s="32" t="n">
        <f aca="false">'High scenario'!BO25</f>
        <v>-0.0501186711027735</v>
      </c>
    </row>
    <row r="28" customFormat="false" ht="12.8" hidden="false" customHeight="false" outlineLevel="0" collapsed="false">
      <c r="A28" s="62" t="n">
        <f aca="false">A27+1</f>
        <v>2037</v>
      </c>
      <c r="B28" s="63" t="n">
        <f aca="false">'Central scenario'!AL26</f>
        <v>-0.0331518275184497</v>
      </c>
      <c r="C28" s="63" t="n">
        <f aca="false">'Central scenario'!BO26</f>
        <v>-0.0494346460937854</v>
      </c>
      <c r="D28" s="32" t="n">
        <f aca="false">'Low scenario'!AL26</f>
        <v>-0.0432986279740292</v>
      </c>
      <c r="E28" s="32" t="n">
        <f aca="false">'Low scenario'!BO26</f>
        <v>-0.0595972576160038</v>
      </c>
      <c r="F28" s="32" t="n">
        <f aca="false">'High scenario'!AL26</f>
        <v>-0.0325319256924912</v>
      </c>
      <c r="G28" s="32" t="n">
        <f aca="false">'High scenario'!BO26</f>
        <v>-0.0488345030437055</v>
      </c>
    </row>
    <row r="29" customFormat="false" ht="12.8" hidden="false" customHeight="false" outlineLevel="0" collapsed="false">
      <c r="A29" s="68" t="n">
        <f aca="false">A28+1</f>
        <v>2038</v>
      </c>
      <c r="B29" s="69" t="n">
        <f aca="false">'Central scenario'!AL27</f>
        <v>-0.0316058818499802</v>
      </c>
      <c r="C29" s="69" t="n">
        <f aca="false">'Central scenario'!BO27</f>
        <v>-0.0484323107416108</v>
      </c>
      <c r="D29" s="32" t="n">
        <f aca="false">'Low scenario'!AL27</f>
        <v>-0.0425650913912081</v>
      </c>
      <c r="E29" s="32" t="n">
        <f aca="false">'Low scenario'!BO27</f>
        <v>-0.0598066618303395</v>
      </c>
      <c r="F29" s="32" t="n">
        <f aca="false">'High scenario'!AL27</f>
        <v>-0.0308114155893117</v>
      </c>
      <c r="G29" s="32" t="n">
        <f aca="false">'High scenario'!BO27</f>
        <v>-0.0476613609391955</v>
      </c>
      <c r="I29" s="32" t="n">
        <f aca="false">C31-E31</f>
        <v>0.0107303878954531</v>
      </c>
    </row>
    <row r="30" customFormat="false" ht="12.8" hidden="false" customHeight="false" outlineLevel="0" collapsed="false">
      <c r="A30" s="68" t="n">
        <f aca="false">A29+1</f>
        <v>2039</v>
      </c>
      <c r="B30" s="69" t="n">
        <f aca="false">'Central scenario'!AL28</f>
        <v>-0.0308275839247</v>
      </c>
      <c r="C30" s="69" t="n">
        <f aca="false">'Central scenario'!BO28</f>
        <v>-0.0485041135335551</v>
      </c>
      <c r="D30" s="32" t="n">
        <f aca="false">'Low scenario'!AL28</f>
        <v>-0.0407766525944969</v>
      </c>
      <c r="E30" s="32" t="n">
        <f aca="false">'Low scenario'!BO28</f>
        <v>-0.0591380504074665</v>
      </c>
      <c r="F30" s="32" t="n">
        <f aca="false">'High scenario'!AL28</f>
        <v>-0.0290190221567202</v>
      </c>
      <c r="G30" s="32" t="n">
        <f aca="false">'High scenario'!BO28</f>
        <v>-0.0468170119224309</v>
      </c>
      <c r="I30" s="32" t="n">
        <f aca="false">C31-G31</f>
        <v>-0.000817573023671192</v>
      </c>
    </row>
    <row r="31" customFormat="false" ht="12.8" hidden="false" customHeight="false" outlineLevel="0" collapsed="false">
      <c r="A31" s="68" t="n">
        <f aca="false">A30+1</f>
        <v>2040</v>
      </c>
      <c r="B31" s="69" t="n">
        <f aca="false">'Central scenario'!AL29</f>
        <v>-0.0288721394891701</v>
      </c>
      <c r="C31" s="69" t="n">
        <f aca="false">'Central scenario'!BO29</f>
        <v>-0.0472788983072582</v>
      </c>
      <c r="D31" s="32" t="n">
        <f aca="false">'Low scenario'!AL29</f>
        <v>-0.0391340224383105</v>
      </c>
      <c r="E31" s="32" t="n">
        <f aca="false">'Low scenario'!BO29</f>
        <v>-0.0580092862027113</v>
      </c>
      <c r="F31" s="32" t="n">
        <f aca="false">'High scenario'!AL29</f>
        <v>-0.0278210652374299</v>
      </c>
      <c r="G31" s="32" t="n">
        <f aca="false">'High scenario'!BO29</f>
        <v>-0.046461325283587</v>
      </c>
    </row>
    <row r="33" customFormat="false" ht="57.85" hidden="false" customHeight="false" outlineLevel="0" collapsed="false">
      <c r="B33" s="92" t="s">
        <v>128</v>
      </c>
      <c r="C33" s="46" t="s">
        <v>0</v>
      </c>
      <c r="D33" s="46" t="s">
        <v>129</v>
      </c>
      <c r="E33" s="46" t="s">
        <v>130</v>
      </c>
      <c r="F33" s="46" t="s">
        <v>131</v>
      </c>
      <c r="G33" s="46" t="s">
        <v>132</v>
      </c>
      <c r="H33" s="46" t="s">
        <v>133</v>
      </c>
    </row>
    <row r="34" customFormat="false" ht="12.8" hidden="false" customHeight="false" outlineLevel="0" collapsed="false">
      <c r="B34" s="92"/>
    </row>
    <row r="35" customFormat="false" ht="12.8" hidden="false" customHeight="false" outlineLevel="0" collapsed="false">
      <c r="A35" s="0" t="n">
        <v>1993</v>
      </c>
      <c r="B35" s="93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94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93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94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93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94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93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94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93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94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93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94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93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94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93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94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93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94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93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94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93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94" t="n">
        <v>-0.0217</v>
      </c>
      <c r="C56" s="52" t="n">
        <v>-0.0204610062724093</v>
      </c>
      <c r="D56" s="52"/>
      <c r="E56" s="32"/>
      <c r="F56" s="32"/>
      <c r="G56" s="32"/>
      <c r="H56" s="32"/>
    </row>
    <row r="57" customFormat="false" ht="12.8" hidden="false" customHeight="false" outlineLevel="0" collapsed="false">
      <c r="A57" s="0" t="n">
        <f aca="false">A56+1</f>
        <v>2015</v>
      </c>
      <c r="B57" s="93" t="n">
        <v>-0.0288</v>
      </c>
      <c r="C57" s="52" t="n">
        <v>-0.0330446382603628</v>
      </c>
      <c r="D57" s="52"/>
      <c r="E57" s="32"/>
      <c r="F57" s="32"/>
      <c r="G57" s="32"/>
      <c r="H57" s="32"/>
    </row>
    <row r="58" customFormat="false" ht="12.8" hidden="false" customHeight="false" outlineLevel="0" collapsed="false">
      <c r="A58" s="0" t="n">
        <f aca="false">A57+1</f>
        <v>2016</v>
      </c>
      <c r="B58" s="94" t="n">
        <v>-0.0337</v>
      </c>
      <c r="C58" s="52" t="n">
        <v>-0.0320699980328446</v>
      </c>
      <c r="D58" s="52" t="n">
        <v>-0.0321032250996477</v>
      </c>
      <c r="E58" s="32"/>
      <c r="F58" s="32"/>
      <c r="G58" s="32"/>
      <c r="H58" s="32"/>
    </row>
    <row r="59" customFormat="false" ht="12.8" hidden="false" customHeight="false" outlineLevel="0" collapsed="false">
      <c r="A59" s="0" t="n">
        <f aca="false">A58+1</f>
        <v>2017</v>
      </c>
      <c r="B59" s="93" t="n">
        <v>-0.0406</v>
      </c>
      <c r="C59" s="52" t="n">
        <v>-0.0374038527856204</v>
      </c>
      <c r="D59" s="52" t="n">
        <v>-0.0379961132519919</v>
      </c>
      <c r="E59" s="32" t="n">
        <v>-0.0376077782939136</v>
      </c>
      <c r="F59" s="32" t="n">
        <v>-0.0382000387602851</v>
      </c>
      <c r="G59" s="32" t="n">
        <v>-0.0373415222108777</v>
      </c>
      <c r="H59" s="32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52" t="n">
        <v>-0.0373929613246554</v>
      </c>
      <c r="D60" s="52" t="n">
        <v>-0.0384525136714927</v>
      </c>
      <c r="E60" s="32" t="n">
        <v>-0.0386403639641776</v>
      </c>
      <c r="F60" s="32" t="n">
        <v>-0.0397056041299793</v>
      </c>
      <c r="G60" s="32" t="n">
        <v>-0.0363078603080157</v>
      </c>
      <c r="H60" s="32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52" t="n">
        <v>-0.0409383594403069</v>
      </c>
      <c r="D61" s="52" t="n">
        <v>-0.04245369280166</v>
      </c>
      <c r="E61" s="32" t="n">
        <v>-0.043475443742129</v>
      </c>
      <c r="F61" s="32" t="n">
        <v>-0.0450108497150175</v>
      </c>
      <c r="G61" s="32" t="n">
        <v>-0.0387666181259384</v>
      </c>
      <c r="H61" s="32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52" t="n">
        <v>-0.0438282105343072</v>
      </c>
      <c r="D62" s="52" t="n">
        <v>-0.0458505671389831</v>
      </c>
      <c r="E62" s="32" t="n">
        <v>-0.0474454684221555</v>
      </c>
      <c r="F62" s="32" t="n">
        <v>-0.0495102950710981</v>
      </c>
      <c r="G62" s="32" t="n">
        <v>-0.0406980206307754</v>
      </c>
      <c r="H62" s="32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52" t="n">
        <v>-0.0448411650186807</v>
      </c>
      <c r="D63" s="52" t="n">
        <v>-0.0473273786694441</v>
      </c>
      <c r="E63" s="32" t="n">
        <v>-0.0491760423378644</v>
      </c>
      <c r="F63" s="32" t="n">
        <v>-0.0517191664308293</v>
      </c>
      <c r="G63" s="32" t="n">
        <v>-0.0402797930914584</v>
      </c>
      <c r="H63" s="32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52" t="n">
        <v>-0.0447708650920272</v>
      </c>
      <c r="D64" s="52" t="n">
        <v>-0.0478243493010391</v>
      </c>
      <c r="E64" s="32" t="n">
        <v>-0.0506935587242372</v>
      </c>
      <c r="F64" s="32" t="n">
        <v>-0.0538113524625579</v>
      </c>
      <c r="G64" s="32" t="n">
        <v>-0.0399413969028234</v>
      </c>
      <c r="H64" s="32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52" t="n">
        <v>-0.0432474424424217</v>
      </c>
      <c r="D65" s="52" t="n">
        <v>-0.0468031617223973</v>
      </c>
      <c r="E65" s="32" t="n">
        <v>-0.0502813077901995</v>
      </c>
      <c r="F65" s="32" t="n">
        <v>-0.0538445675385018</v>
      </c>
      <c r="G65" s="32" t="n">
        <v>-0.0369823891921761</v>
      </c>
      <c r="H65" s="32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59" t="n">
        <v>-0.0407053581128047</v>
      </c>
      <c r="D66" s="59" t="n">
        <v>-0.0448736930498427</v>
      </c>
      <c r="E66" s="32" t="n">
        <v>-0.0491978690669384</v>
      </c>
      <c r="F66" s="32" t="n">
        <v>-0.0533503083682397</v>
      </c>
      <c r="G66" s="32" t="n">
        <v>-0.034357169997021</v>
      </c>
      <c r="H66" s="32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63" t="n">
        <v>-0.0384373888357271</v>
      </c>
      <c r="D67" s="63" t="n">
        <v>-0.0438390133565703</v>
      </c>
      <c r="E67" s="32" t="n">
        <v>-0.0483171619735341</v>
      </c>
      <c r="F67" s="32" t="n">
        <v>-0.0537956697994875</v>
      </c>
      <c r="G67" s="32" t="n">
        <v>-0.0314464623231193</v>
      </c>
      <c r="H67" s="32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69" t="n">
        <v>-0.0358333614797038</v>
      </c>
      <c r="D68" s="69" t="n">
        <v>-0.0425189159959425</v>
      </c>
      <c r="E68" s="32" t="n">
        <v>-0.0471101721898914</v>
      </c>
      <c r="F68" s="32" t="n">
        <v>-0.0539224093496101</v>
      </c>
      <c r="G68" s="32" t="n">
        <v>-0.028543145589423</v>
      </c>
      <c r="H68" s="32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69" t="n">
        <v>-0.0335559985720395</v>
      </c>
      <c r="D69" s="69" t="n">
        <v>-0.0416711328187213</v>
      </c>
      <c r="E69" s="32" t="n">
        <v>-0.0444999022775352</v>
      </c>
      <c r="F69" s="32" t="n">
        <v>-0.0529308403260635</v>
      </c>
      <c r="G69" s="32" t="n">
        <v>-0.0246350258213394</v>
      </c>
      <c r="H69" s="32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48"/>
      <c r="C70" s="69" t="n">
        <v>-0.0315098585025888</v>
      </c>
      <c r="D70" s="69" t="n">
        <v>-0.0410056250740558</v>
      </c>
      <c r="E70" s="32" t="n">
        <v>-0.0427561364711711</v>
      </c>
      <c r="F70" s="32" t="n">
        <v>-0.0526627103492831</v>
      </c>
      <c r="G70" s="32" t="n">
        <v>-0.0215076695017689</v>
      </c>
      <c r="H70" s="32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52"/>
      <c r="C71" s="63" t="n">
        <v>-0.0293502546836776</v>
      </c>
      <c r="D71" s="63" t="n">
        <v>-0.0400278417992508</v>
      </c>
      <c r="E71" s="32" t="n">
        <v>-0.0419262211314313</v>
      </c>
      <c r="F71" s="32" t="n">
        <v>-0.0532050074663445</v>
      </c>
      <c r="G71" s="32" t="n">
        <v>-0.0177299347081778</v>
      </c>
      <c r="H71" s="32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52"/>
      <c r="C72" s="69" t="n">
        <v>-0.0275110441600482</v>
      </c>
      <c r="D72" s="69" t="n">
        <v>-0.0390830751566264</v>
      </c>
      <c r="E72" s="32" t="n">
        <v>-0.0412160077772183</v>
      </c>
      <c r="F72" s="32" t="n">
        <v>-0.0537519990268602</v>
      </c>
      <c r="G72" s="32" t="n">
        <v>-0.0152009619822014</v>
      </c>
      <c r="H72" s="32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52"/>
      <c r="C73" s="69" t="n">
        <v>-0.0250237011514879</v>
      </c>
      <c r="D73" s="69" t="n">
        <v>-0.0376364338615586</v>
      </c>
      <c r="E73" s="32" t="n">
        <v>-0.0390044038696693</v>
      </c>
      <c r="F73" s="32" t="n">
        <v>-0.0527439418247547</v>
      </c>
      <c r="G73" s="32" t="n">
        <v>-0.0127195302993086</v>
      </c>
      <c r="H73" s="32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52"/>
      <c r="C74" s="69" t="n">
        <v>-0.0236624962419754</v>
      </c>
      <c r="D74" s="69" t="n">
        <v>-0.0373739552155568</v>
      </c>
      <c r="E74" s="32" t="n">
        <v>-0.037203827708454</v>
      </c>
      <c r="F74" s="32" t="n">
        <v>-0.0523481451309193</v>
      </c>
      <c r="G74" s="32" t="n">
        <v>-0.00997912897839578</v>
      </c>
      <c r="H74" s="32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52"/>
      <c r="C75" s="63" t="n">
        <v>-0.0211892288381244</v>
      </c>
      <c r="D75" s="63" t="n">
        <v>-0.03583671292832</v>
      </c>
      <c r="E75" s="32" t="n">
        <v>-0.0352482069847661</v>
      </c>
      <c r="F75" s="32" t="n">
        <v>-0.0516568298564333</v>
      </c>
      <c r="G75" s="32" t="n">
        <v>-0.00716633020583441</v>
      </c>
      <c r="H75" s="32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52"/>
      <c r="C76" s="69" t="n">
        <v>-0.0197720290629055</v>
      </c>
      <c r="D76" s="69" t="n">
        <v>-0.0353918960189126</v>
      </c>
      <c r="E76" s="32" t="n">
        <v>-0.0345458264840886</v>
      </c>
      <c r="F76" s="32" t="n">
        <v>-0.0521983980484141</v>
      </c>
      <c r="G76" s="32" t="n">
        <v>-0.00525913285479715</v>
      </c>
      <c r="H76" s="32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52"/>
      <c r="C77" s="69" t="n">
        <v>-0.0181150845513351</v>
      </c>
      <c r="D77" s="69" t="n">
        <v>-0.0346789214741994</v>
      </c>
      <c r="E77" s="32" t="n">
        <v>-0.0334258454902035</v>
      </c>
      <c r="F77" s="32" t="n">
        <v>-0.0523619318281197</v>
      </c>
      <c r="G77" s="32" t="n">
        <v>-0.0035417840712153</v>
      </c>
      <c r="H77" s="32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52"/>
      <c r="C78" s="69" t="n">
        <v>-0.0165379779749596</v>
      </c>
      <c r="D78" s="69" t="n">
        <v>-0.03407846173714</v>
      </c>
      <c r="E78" s="32" t="n">
        <v>-0.032063325189906</v>
      </c>
      <c r="F78" s="32" t="n">
        <v>-0.0522221045716853</v>
      </c>
      <c r="G78" s="32" t="n">
        <v>-0.00188583595423482</v>
      </c>
      <c r="H78" s="32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52"/>
      <c r="C79" s="63" t="n">
        <v>-0.0155509752335555</v>
      </c>
      <c r="D79" s="63" t="n">
        <v>-0.034099803431488</v>
      </c>
      <c r="E79" s="32" t="n">
        <v>-0.0306064418243413</v>
      </c>
      <c r="F79" s="32" t="n">
        <v>-0.0521689157220568</v>
      </c>
      <c r="G79" s="32" t="n">
        <v>0.00017017956259122</v>
      </c>
      <c r="H79" s="32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52"/>
      <c r="C80" s="69" t="n">
        <v>-0.0145018192110957</v>
      </c>
      <c r="D80" s="69" t="n">
        <v>-0.03408777570155</v>
      </c>
      <c r="E80" s="32" t="n">
        <v>-0.0292541441802</v>
      </c>
      <c r="F80" s="32" t="n">
        <v>-0.0521679509577505</v>
      </c>
      <c r="G80" s="32" t="n">
        <v>0.00142985621154989</v>
      </c>
      <c r="H80" s="32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59"/>
      <c r="C81" s="69" t="n">
        <v>-0.0134972399103032</v>
      </c>
      <c r="D81" s="69" t="n">
        <v>-0.0339682331787172</v>
      </c>
      <c r="E81" s="32" t="n">
        <v>-0.0277373383666853</v>
      </c>
      <c r="F81" s="32" t="n">
        <v>-0.0521665053479258</v>
      </c>
      <c r="G81" s="32" t="n">
        <v>0.00227289823088215</v>
      </c>
      <c r="H81" s="32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63"/>
      <c r="C82" s="69" t="n">
        <v>-0.0132561175472251</v>
      </c>
      <c r="D82" s="69" t="n">
        <v>-0.0347109965182293</v>
      </c>
      <c r="E82" s="32" t="n">
        <v>-0.0276257733975593</v>
      </c>
      <c r="F82" s="32" t="n">
        <v>-0.0533668979244751</v>
      </c>
      <c r="G82" s="32" t="n">
        <v>0.00295901714450528</v>
      </c>
      <c r="H82" s="32" t="n">
        <v>-0.0154309710792054</v>
      </c>
    </row>
    <row r="83" customFormat="false" ht="12.8" hidden="false" customHeight="false" outlineLevel="0" collapsed="false">
      <c r="A83" s="68"/>
      <c r="B83" s="69"/>
      <c r="C83" s="69"/>
      <c r="D83" s="32"/>
      <c r="E83" s="32"/>
      <c r="F83" s="32"/>
      <c r="G83" s="32"/>
    </row>
    <row r="84" customFormat="false" ht="12.8" hidden="false" customHeight="false" outlineLevel="0" collapsed="false">
      <c r="A84" s="68"/>
      <c r="B84" s="69"/>
      <c r="C84" s="69"/>
      <c r="D84" s="32"/>
      <c r="E84" s="32"/>
      <c r="F84" s="32"/>
      <c r="G84" s="32"/>
    </row>
    <row r="85" customFormat="false" ht="12.8" hidden="false" customHeight="false" outlineLevel="0" collapsed="false">
      <c r="A85" s="68"/>
      <c r="B85" s="69"/>
      <c r="C85" s="69"/>
      <c r="D85" s="32"/>
      <c r="E85" s="32"/>
      <c r="F85" s="32"/>
      <c r="G85" s="32"/>
    </row>
    <row r="86" customFormat="false" ht="12.8" hidden="false" customHeight="false" outlineLevel="0" collapsed="false">
      <c r="A86" s="62"/>
      <c r="B86" s="63"/>
      <c r="C86" s="63"/>
      <c r="D86" s="32"/>
      <c r="E86" s="32"/>
      <c r="F86" s="32"/>
      <c r="G86" s="32"/>
    </row>
    <row r="87" customFormat="false" ht="12.8" hidden="false" customHeight="false" outlineLevel="0" collapsed="false">
      <c r="A87" s="68"/>
      <c r="B87" s="69"/>
      <c r="C87" s="69"/>
      <c r="D87" s="32"/>
      <c r="E87" s="32"/>
      <c r="F87" s="32"/>
      <c r="G87" s="32"/>
    </row>
    <row r="88" customFormat="false" ht="12.8" hidden="false" customHeight="false" outlineLevel="0" collapsed="false">
      <c r="A88" s="68"/>
      <c r="B88" s="69"/>
      <c r="C88" s="69"/>
      <c r="D88" s="32"/>
      <c r="E88" s="32"/>
      <c r="F88" s="32"/>
      <c r="G88" s="32"/>
    </row>
    <row r="89" customFormat="false" ht="12.8" hidden="false" customHeight="false" outlineLevel="0" collapsed="false">
      <c r="A89" s="68"/>
      <c r="B89" s="69"/>
      <c r="C89" s="69"/>
      <c r="D89" s="32"/>
      <c r="E89" s="32"/>
      <c r="F89" s="32"/>
      <c r="G89" s="32"/>
    </row>
    <row r="90" customFormat="false" ht="12.8" hidden="false" customHeight="false" outlineLevel="0" collapsed="false">
      <c r="A90" s="62"/>
      <c r="B90" s="63"/>
      <c r="C90" s="63"/>
      <c r="D90" s="32"/>
      <c r="E90" s="32"/>
      <c r="F90" s="32"/>
      <c r="G90" s="32"/>
    </row>
    <row r="91" customFormat="false" ht="12.8" hidden="false" customHeight="false" outlineLevel="0" collapsed="false">
      <c r="A91" s="68"/>
      <c r="B91" s="69"/>
      <c r="C91" s="69"/>
      <c r="D91" s="32"/>
      <c r="E91" s="32"/>
      <c r="F91" s="32"/>
      <c r="G91" s="32"/>
    </row>
    <row r="92" customFormat="false" ht="12.8" hidden="false" customHeight="false" outlineLevel="0" collapsed="false">
      <c r="A92" s="68"/>
      <c r="B92" s="69"/>
      <c r="C92" s="69"/>
      <c r="D92" s="32"/>
      <c r="E92" s="32"/>
      <c r="F92" s="32"/>
      <c r="G92" s="32"/>
    </row>
    <row r="93" customFormat="false" ht="12.8" hidden="false" customHeight="false" outlineLevel="0" collapsed="false">
      <c r="A93" s="68"/>
      <c r="B93" s="69"/>
      <c r="C93" s="69"/>
      <c r="D93" s="32"/>
      <c r="E93" s="32"/>
      <c r="F93" s="32"/>
      <c r="G93" s="32"/>
    </row>
    <row r="94" customFormat="false" ht="12.8" hidden="false" customHeight="false" outlineLevel="0" collapsed="false">
      <c r="A94" s="62"/>
      <c r="B94" s="63"/>
      <c r="C94" s="63"/>
      <c r="D94" s="32"/>
      <c r="E94" s="32"/>
      <c r="F94" s="32"/>
      <c r="G94" s="32"/>
    </row>
    <row r="95" customFormat="false" ht="12.8" hidden="false" customHeight="false" outlineLevel="0" collapsed="false">
      <c r="A95" s="68"/>
      <c r="B95" s="69"/>
      <c r="C95" s="69"/>
      <c r="D95" s="32"/>
      <c r="E95" s="32"/>
      <c r="F95" s="32"/>
      <c r="G95" s="32"/>
    </row>
    <row r="96" customFormat="false" ht="12.8" hidden="false" customHeight="false" outlineLevel="0" collapsed="false">
      <c r="A96" s="68"/>
      <c r="B96" s="69"/>
      <c r="C96" s="69"/>
      <c r="D96" s="32"/>
      <c r="E96" s="32"/>
      <c r="F96" s="32"/>
      <c r="G96" s="32"/>
    </row>
    <row r="97" customFormat="false" ht="12.8" hidden="false" customHeight="false" outlineLevel="0" collapsed="false">
      <c r="A97" s="68"/>
      <c r="B97" s="69"/>
      <c r="C97" s="69"/>
      <c r="D97" s="32"/>
      <c r="E97" s="32"/>
      <c r="F97" s="32"/>
      <c r="G97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2" topLeftCell="A888" activePane="bottomLeft" state="frozen"/>
      <selection pane="topLeft" activeCell="A1" activeCellId="0" sqref="A1"/>
      <selection pane="bottomLeft" activeCell="A929" activeCellId="0" sqref="A929"/>
    </sheetView>
  </sheetViews>
  <sheetFormatPr defaultColWidth="11.8046875" defaultRowHeight="12.8" zeroHeight="false" outlineLevelRow="0" outlineLevelCol="0"/>
  <sheetData>
    <row r="1" customFormat="false" ht="57.85" hidden="false" customHeight="false" outlineLevel="0" collapsed="false">
      <c r="A1" s="95"/>
      <c r="B1" s="96" t="s">
        <v>128</v>
      </c>
      <c r="C1" s="97" t="s">
        <v>0</v>
      </c>
      <c r="D1" s="97" t="s">
        <v>129</v>
      </c>
      <c r="E1" s="97" t="s">
        <v>130</v>
      </c>
      <c r="F1" s="97" t="s">
        <v>131</v>
      </c>
      <c r="G1" s="97" t="s">
        <v>132</v>
      </c>
      <c r="H1" s="97" t="s">
        <v>133</v>
      </c>
    </row>
    <row r="2" customFormat="false" ht="12.8" hidden="false" customHeight="false" outlineLevel="0" collapsed="false">
      <c r="A2" s="95"/>
      <c r="B2" s="96"/>
      <c r="C2" s="95"/>
      <c r="D2" s="95"/>
      <c r="E2" s="95"/>
      <c r="F2" s="95"/>
      <c r="G2" s="95"/>
      <c r="H2" s="95"/>
    </row>
    <row r="3" customFormat="false" ht="15" hidden="false" customHeight="false" outlineLevel="0" collapsed="false">
      <c r="A3" s="98" t="n">
        <v>1993</v>
      </c>
      <c r="B3" s="99" t="n">
        <v>-0.0176975770327058</v>
      </c>
      <c r="C3" s="95"/>
      <c r="D3" s="95"/>
      <c r="E3" s="95"/>
      <c r="F3" s="95"/>
      <c r="G3" s="95"/>
      <c r="H3" s="95"/>
    </row>
    <row r="4" customFormat="false" ht="15" hidden="false" customHeight="false" outlineLevel="0" collapsed="false">
      <c r="A4" s="98" t="n">
        <v>1994</v>
      </c>
      <c r="B4" s="100" t="n">
        <v>-0.0265706733334723</v>
      </c>
      <c r="C4" s="95"/>
      <c r="D4" s="95"/>
      <c r="E4" s="95"/>
      <c r="F4" s="95"/>
      <c r="G4" s="95"/>
      <c r="H4" s="95"/>
    </row>
    <row r="5" customFormat="false" ht="15" hidden="false" customHeight="false" outlineLevel="0" collapsed="false">
      <c r="A5" s="98" t="n">
        <v>1995</v>
      </c>
      <c r="B5" s="99" t="n">
        <v>-0.0223256780195043</v>
      </c>
      <c r="C5" s="95"/>
      <c r="D5" s="95"/>
      <c r="E5" s="95"/>
      <c r="F5" s="95"/>
      <c r="G5" s="95"/>
      <c r="H5" s="95"/>
    </row>
    <row r="6" customFormat="false" ht="15" hidden="false" customHeight="false" outlineLevel="0" collapsed="false">
      <c r="A6" s="98" t="n">
        <v>1996</v>
      </c>
      <c r="B6" s="100" t="n">
        <v>-0.0232748001171907</v>
      </c>
      <c r="C6" s="95"/>
      <c r="D6" s="95"/>
      <c r="E6" s="95"/>
      <c r="F6" s="95"/>
      <c r="G6" s="95"/>
      <c r="H6" s="95"/>
    </row>
    <row r="7" customFormat="false" ht="15" hidden="false" customHeight="false" outlineLevel="0" collapsed="false">
      <c r="A7" s="98" t="n">
        <v>1997</v>
      </c>
      <c r="B7" s="99" t="n">
        <v>-0.0208020897656273</v>
      </c>
      <c r="C7" s="95"/>
      <c r="D7" s="95"/>
      <c r="E7" s="95"/>
      <c r="F7" s="95"/>
      <c r="G7" s="95"/>
      <c r="H7" s="95"/>
    </row>
    <row r="8" customFormat="false" ht="15" hidden="false" customHeight="false" outlineLevel="0" collapsed="false">
      <c r="A8" s="98" t="n">
        <v>1998</v>
      </c>
      <c r="B8" s="100" t="n">
        <v>-0.0271450823041349</v>
      </c>
      <c r="C8" s="95"/>
      <c r="D8" s="95"/>
      <c r="E8" s="95"/>
      <c r="F8" s="95"/>
      <c r="G8" s="95"/>
      <c r="H8" s="95"/>
    </row>
    <row r="9" customFormat="false" ht="15" hidden="false" customHeight="false" outlineLevel="0" collapsed="false">
      <c r="A9" s="98" t="n">
        <v>1999</v>
      </c>
      <c r="B9" s="99" t="n">
        <v>-0.0321516368666459</v>
      </c>
      <c r="C9" s="95"/>
      <c r="D9" s="95"/>
      <c r="E9" s="95"/>
      <c r="F9" s="95"/>
      <c r="G9" s="95"/>
      <c r="H9" s="95"/>
    </row>
    <row r="10" customFormat="false" ht="15" hidden="false" customHeight="false" outlineLevel="0" collapsed="false">
      <c r="A10" s="98" t="n">
        <v>2000</v>
      </c>
      <c r="B10" s="100" t="n">
        <v>-0.0337754965366008</v>
      </c>
      <c r="C10" s="95"/>
      <c r="D10" s="95"/>
      <c r="E10" s="95"/>
      <c r="F10" s="95"/>
      <c r="G10" s="95"/>
      <c r="H10" s="95"/>
    </row>
    <row r="11" customFormat="false" ht="15" hidden="false" customHeight="false" outlineLevel="0" collapsed="false">
      <c r="A11" s="98" t="n">
        <v>2001</v>
      </c>
      <c r="B11" s="99" t="n">
        <v>-0.0343324976529175</v>
      </c>
      <c r="C11" s="95"/>
      <c r="D11" s="95"/>
      <c r="E11" s="95"/>
      <c r="F11" s="95"/>
      <c r="G11" s="95"/>
      <c r="H11" s="95"/>
    </row>
    <row r="12" customFormat="false" ht="15" hidden="false" customHeight="false" outlineLevel="0" collapsed="false">
      <c r="A12" s="98" t="n">
        <v>2002</v>
      </c>
      <c r="B12" s="100" t="n">
        <v>-0.0297003395722639</v>
      </c>
      <c r="C12" s="95"/>
      <c r="D12" s="95"/>
      <c r="E12" s="95"/>
      <c r="F12" s="95"/>
      <c r="G12" s="95"/>
      <c r="H12" s="95"/>
    </row>
    <row r="13" customFormat="false" ht="15" hidden="false" customHeight="false" outlineLevel="0" collapsed="false">
      <c r="A13" s="98" t="n">
        <v>2003</v>
      </c>
      <c r="B13" s="99" t="n">
        <v>-0.0277579380361316</v>
      </c>
      <c r="C13" s="95"/>
      <c r="D13" s="95"/>
      <c r="E13" s="95"/>
      <c r="F13" s="95"/>
      <c r="G13" s="95"/>
      <c r="H13" s="95"/>
    </row>
    <row r="14" customFormat="false" ht="15" hidden="false" customHeight="false" outlineLevel="0" collapsed="false">
      <c r="A14" s="98" t="n">
        <v>2004</v>
      </c>
      <c r="B14" s="100" t="n">
        <v>-0.0218853689158177</v>
      </c>
      <c r="C14" s="95"/>
      <c r="D14" s="95"/>
      <c r="E14" s="95"/>
      <c r="F14" s="95"/>
      <c r="G14" s="95"/>
      <c r="H14" s="95"/>
    </row>
    <row r="15" customFormat="false" ht="15" hidden="false" customHeight="false" outlineLevel="0" collapsed="false">
      <c r="A15" s="98" t="n">
        <v>2005</v>
      </c>
      <c r="B15" s="99" t="n">
        <v>-0.0179040572743257</v>
      </c>
      <c r="C15" s="95"/>
      <c r="D15" s="95"/>
      <c r="E15" s="95"/>
      <c r="F15" s="95"/>
      <c r="G15" s="95"/>
      <c r="H15" s="95"/>
    </row>
    <row r="16" customFormat="false" ht="15" hidden="false" customHeight="false" outlineLevel="0" collapsed="false">
      <c r="A16" s="98" t="n">
        <v>2006</v>
      </c>
      <c r="B16" s="100" t="n">
        <v>-0.0165135934957867</v>
      </c>
      <c r="C16" s="95"/>
      <c r="D16" s="95"/>
      <c r="E16" s="95"/>
      <c r="F16" s="95"/>
      <c r="G16" s="95"/>
      <c r="H16" s="95"/>
    </row>
    <row r="17" customFormat="false" ht="15" hidden="false" customHeight="false" outlineLevel="0" collapsed="false">
      <c r="A17" s="98" t="n">
        <v>2007</v>
      </c>
      <c r="B17" s="99" t="n">
        <v>-0.0158656512635353</v>
      </c>
      <c r="C17" s="95"/>
      <c r="D17" s="95"/>
      <c r="E17" s="95"/>
      <c r="F17" s="95"/>
      <c r="G17" s="95"/>
      <c r="H17" s="95"/>
    </row>
    <row r="18" customFormat="false" ht="15" hidden="false" customHeight="false" outlineLevel="0" collapsed="false">
      <c r="A18" s="98" t="n">
        <v>2008</v>
      </c>
      <c r="B18" s="100" t="n">
        <v>-0.0183013371636907</v>
      </c>
      <c r="C18" s="95"/>
      <c r="D18" s="95"/>
      <c r="E18" s="95"/>
      <c r="F18" s="95"/>
      <c r="G18" s="95"/>
      <c r="H18" s="95"/>
    </row>
    <row r="19" customFormat="false" ht="15" hidden="false" customHeight="false" outlineLevel="0" collapsed="false">
      <c r="A19" s="98" t="n">
        <v>2009</v>
      </c>
      <c r="B19" s="99" t="n">
        <v>-0.0156710909032578</v>
      </c>
      <c r="C19" s="95"/>
      <c r="D19" s="95"/>
      <c r="E19" s="95"/>
      <c r="F19" s="95"/>
      <c r="G19" s="95"/>
      <c r="H19" s="95"/>
    </row>
    <row r="20" customFormat="false" ht="15" hidden="false" customHeight="false" outlineLevel="0" collapsed="false">
      <c r="A20" s="98" t="n">
        <v>2010</v>
      </c>
      <c r="B20" s="100" t="n">
        <v>-0.0158039957303612</v>
      </c>
      <c r="C20" s="95"/>
      <c r="D20" s="95"/>
      <c r="E20" s="95"/>
      <c r="F20" s="95"/>
      <c r="G20" s="95"/>
      <c r="H20" s="95"/>
    </row>
    <row r="21" customFormat="false" ht="15" hidden="false" customHeight="false" outlineLevel="0" collapsed="false">
      <c r="A21" s="98" t="n">
        <v>2011</v>
      </c>
      <c r="B21" s="99" t="n">
        <v>-0.0158943271566621</v>
      </c>
      <c r="C21" s="95"/>
      <c r="D21" s="95"/>
      <c r="E21" s="95"/>
      <c r="F21" s="95"/>
      <c r="G21" s="95"/>
      <c r="H21" s="95"/>
    </row>
    <row r="22" customFormat="false" ht="15" hidden="false" customHeight="false" outlineLevel="0" collapsed="false">
      <c r="A22" s="98" t="n">
        <v>2012</v>
      </c>
      <c r="B22" s="100" t="n">
        <v>-0.0195335859314802</v>
      </c>
      <c r="C22" s="95"/>
      <c r="D22" s="95"/>
      <c r="E22" s="95"/>
      <c r="F22" s="95"/>
      <c r="G22" s="95"/>
      <c r="H22" s="95"/>
    </row>
    <row r="23" customFormat="false" ht="15" hidden="false" customHeight="false" outlineLevel="0" collapsed="false">
      <c r="A23" s="98" t="n">
        <v>2013</v>
      </c>
      <c r="B23" s="99" t="n">
        <v>-0.02109912849421</v>
      </c>
      <c r="C23" s="95"/>
      <c r="D23" s="95"/>
      <c r="E23" s="95"/>
      <c r="F23" s="95"/>
      <c r="G23" s="95"/>
      <c r="H23" s="95"/>
    </row>
    <row r="24" customFormat="false" ht="15" hidden="false" customHeight="false" outlineLevel="0" collapsed="false">
      <c r="A24" s="98" t="n">
        <v>2014</v>
      </c>
      <c r="B24" s="100" t="n">
        <v>-0.0217418594917814</v>
      </c>
      <c r="C24" s="101" t="n">
        <f aca="false">'Central scenario'!AL3</f>
        <v>-0.0196925047215125</v>
      </c>
      <c r="D24" s="102"/>
      <c r="E24" s="95"/>
      <c r="F24" s="95"/>
      <c r="G24" s="95"/>
      <c r="H24" s="95"/>
    </row>
    <row r="25" customFormat="false" ht="15" hidden="false" customHeight="false" outlineLevel="0" collapsed="false">
      <c r="A25" s="98" t="n">
        <v>2015</v>
      </c>
      <c r="B25" s="99" t="n">
        <v>-0.02830905931782</v>
      </c>
      <c r="C25" s="101" t="n">
        <f aca="false">'Central scenario'!AL4</f>
        <v>-0.0331565128262777</v>
      </c>
      <c r="D25" s="102"/>
      <c r="E25" s="95"/>
      <c r="F25" s="95"/>
      <c r="G25" s="95"/>
      <c r="H25" s="95"/>
    </row>
    <row r="26" customFormat="false" ht="15" hidden="false" customHeight="false" outlineLevel="0" collapsed="false">
      <c r="A26" s="98" t="n">
        <v>2016</v>
      </c>
      <c r="B26" s="100" t="n">
        <v>-0.031163226932361</v>
      </c>
      <c r="C26" s="101" t="n">
        <f aca="false">'Central scenario'!AL5</f>
        <v>-0.0329868285603578</v>
      </c>
      <c r="D26" s="101" t="n">
        <f aca="false">'Central scenario'!BO5</f>
        <v>-0.0330156807260289</v>
      </c>
      <c r="E26" s="95"/>
      <c r="F26" s="95"/>
      <c r="G26" s="95"/>
      <c r="H26" s="95"/>
    </row>
    <row r="27" customFormat="false" ht="15" hidden="false" customHeight="false" outlineLevel="0" collapsed="false">
      <c r="A27" s="98" t="n">
        <v>2017</v>
      </c>
      <c r="B27" s="99" t="n">
        <v>-0.031311152517781</v>
      </c>
      <c r="C27" s="101" t="n">
        <f aca="false">'Central scenario'!AL6</f>
        <v>-0.0370007665353377</v>
      </c>
      <c r="D27" s="101" t="n">
        <f aca="false">'Central scenario'!BO6</f>
        <v>-0.0374918592498506</v>
      </c>
      <c r="E27" s="103" t="n">
        <f aca="false">'Low scenario'!AL6</f>
        <v>-0.0370007665353377</v>
      </c>
      <c r="F27" s="103" t="n">
        <f aca="false">'Low scenario'!BO6</f>
        <v>-0.0374918592498506</v>
      </c>
      <c r="G27" s="103" t="n">
        <f aca="false">'High scenario'!AL6</f>
        <v>-0.0370007665353377</v>
      </c>
      <c r="H27" s="103" t="n">
        <f aca="false">'High scenario'!BO6</f>
        <v>-0.0374918592498506</v>
      </c>
    </row>
    <row r="28" customFormat="false" ht="15" hidden="false" customHeight="false" outlineLevel="0" collapsed="false">
      <c r="A28" s="98" t="n">
        <v>2018</v>
      </c>
      <c r="B28" s="100" t="n">
        <v>-0.033240002411513</v>
      </c>
      <c r="C28" s="101" t="n">
        <f aca="false">'Central scenario'!AL7</f>
        <v>-0.0367947322869077</v>
      </c>
      <c r="D28" s="101" t="n">
        <f aca="false">'Central scenario'!BO7</f>
        <v>-0.0377171435221433</v>
      </c>
      <c r="E28" s="103" t="n">
        <f aca="false">'Low scenario'!AL7</f>
        <v>-0.0367947322869077</v>
      </c>
      <c r="F28" s="103" t="n">
        <f aca="false">'Low scenario'!BO7</f>
        <v>-0.0377171435221433</v>
      </c>
      <c r="G28" s="103" t="n">
        <f aca="false">'High scenario'!AL7</f>
        <v>-0.0367947322869077</v>
      </c>
      <c r="H28" s="103" t="n">
        <f aca="false">'High scenario'!BO7</f>
        <v>-0.0377171435221433</v>
      </c>
    </row>
    <row r="29" customFormat="false" ht="12.8" hidden="false" customHeight="false" outlineLevel="0" collapsed="false">
      <c r="A29" s="98" t="n">
        <v>2019</v>
      </c>
      <c r="B29" s="95"/>
      <c r="C29" s="101" t="n">
        <f aca="false">'Central scenario'!AL8</f>
        <v>-0.0378732696610134</v>
      </c>
      <c r="D29" s="101" t="n">
        <f aca="false">'Central scenario'!BO8</f>
        <v>-0.0387187262247241</v>
      </c>
      <c r="E29" s="103" t="n">
        <f aca="false">'Low scenario'!AL8</f>
        <v>-0.0379118871431977</v>
      </c>
      <c r="F29" s="103" t="n">
        <f aca="false">'Low scenario'!BO8</f>
        <v>-0.0387573437069085</v>
      </c>
      <c r="G29" s="103" t="n">
        <f aca="false">'High scenario'!AL8</f>
        <v>-0.0378731307108715</v>
      </c>
      <c r="H29" s="103" t="n">
        <f aca="false">'High scenario'!BO8</f>
        <v>-0.0387185872745822</v>
      </c>
    </row>
    <row r="30" customFormat="false" ht="12.8" hidden="false" customHeight="false" outlineLevel="0" collapsed="false">
      <c r="A30" s="98" t="n">
        <v>2020</v>
      </c>
      <c r="B30" s="95"/>
      <c r="C30" s="101" t="n">
        <f aca="false">'Central scenario'!AL9</f>
        <v>-0.0469484520246313</v>
      </c>
      <c r="D30" s="101" t="n">
        <f aca="false">'Central scenario'!BO9</f>
        <v>-0.0483582570258012</v>
      </c>
      <c r="E30" s="103" t="n">
        <f aca="false">'Low scenario'!AL9</f>
        <v>-0.047470088210397</v>
      </c>
      <c r="F30" s="103" t="n">
        <f aca="false">'Low scenario'!BO9</f>
        <v>-0.0488861427081484</v>
      </c>
      <c r="G30" s="103" t="n">
        <f aca="false">'High scenario'!AL9</f>
        <v>-0.0466653167389184</v>
      </c>
      <c r="H30" s="103" t="n">
        <f aca="false">'High scenario'!BO9</f>
        <v>-0.0480693338271863</v>
      </c>
    </row>
    <row r="31" customFormat="false" ht="12.8" hidden="false" customHeight="false" outlineLevel="0" collapsed="false">
      <c r="A31" s="98" t="n">
        <v>2021</v>
      </c>
      <c r="B31" s="95"/>
      <c r="C31" s="101" t="n">
        <f aca="false">'Central scenario'!AL10</f>
        <v>-0.0365301799174635</v>
      </c>
      <c r="D31" s="101" t="n">
        <f aca="false">'Central scenario'!BO10</f>
        <v>-0.0381996277941672</v>
      </c>
      <c r="E31" s="103" t="n">
        <f aca="false">'Low scenario'!AL10</f>
        <v>-0.0365011125412766</v>
      </c>
      <c r="F31" s="103" t="n">
        <f aca="false">'Low scenario'!BO10</f>
        <v>-0.0381750724421725</v>
      </c>
      <c r="G31" s="103" t="n">
        <f aca="false">'High scenario'!AL10</f>
        <v>-0.0369417604796946</v>
      </c>
      <c r="H31" s="103" t="n">
        <f aca="false">'High scenario'!BO10</f>
        <v>-0.038635645610825</v>
      </c>
    </row>
    <row r="32" customFormat="false" ht="12.8" hidden="false" customHeight="false" outlineLevel="0" collapsed="false">
      <c r="A32" s="98" t="n">
        <v>2022</v>
      </c>
      <c r="B32" s="95"/>
      <c r="C32" s="101" t="n">
        <f aca="false">'Central scenario'!AL11</f>
        <v>-0.0415570352734992</v>
      </c>
      <c r="D32" s="101" t="n">
        <f aca="false">'Central scenario'!BO11</f>
        <v>-0.0436986705757553</v>
      </c>
      <c r="E32" s="103" t="n">
        <f aca="false">'Low scenario'!AL11</f>
        <v>-0.0402685061730914</v>
      </c>
      <c r="F32" s="103" t="n">
        <f aca="false">'Low scenario'!BO11</f>
        <v>-0.0423948072917286</v>
      </c>
      <c r="G32" s="103" t="n">
        <f aca="false">'High scenario'!AL11</f>
        <v>-0.0426222665628838</v>
      </c>
      <c r="H32" s="103" t="n">
        <f aca="false">'High scenario'!BO11</f>
        <v>-0.0448679698633152</v>
      </c>
    </row>
    <row r="33" customFormat="false" ht="12.8" hidden="false" customHeight="false" outlineLevel="0" collapsed="false">
      <c r="A33" s="98" t="n">
        <v>2023</v>
      </c>
      <c r="B33" s="95"/>
      <c r="C33" s="101" t="n">
        <f aca="false">'Central scenario'!AL12</f>
        <v>-0.0451228350614279</v>
      </c>
      <c r="D33" s="101" t="n">
        <f aca="false">'Central scenario'!BO12</f>
        <v>-0.0475927795055295</v>
      </c>
      <c r="E33" s="103" t="n">
        <f aca="false">'Low scenario'!AL12</f>
        <v>-0.0444817340281832</v>
      </c>
      <c r="F33" s="103" t="n">
        <f aca="false">'Low scenario'!BO12</f>
        <v>-0.0469235802947398</v>
      </c>
      <c r="G33" s="103" t="n">
        <f aca="false">'High scenario'!AL12</f>
        <v>-0.0474388899961761</v>
      </c>
      <c r="H33" s="103" t="n">
        <f aca="false">'High scenario'!BO12</f>
        <v>-0.0500730828488772</v>
      </c>
    </row>
    <row r="34" customFormat="false" ht="12.8" hidden="false" customHeight="false" outlineLevel="0" collapsed="false">
      <c r="A34" s="98" t="n">
        <v>2024</v>
      </c>
      <c r="B34" s="95"/>
      <c r="C34" s="104" t="n">
        <f aca="false">'Central scenario'!AL13</f>
        <v>-0.0460502163271604</v>
      </c>
      <c r="D34" s="104" t="n">
        <f aca="false">'Central scenario'!BO13</f>
        <v>-0.0489836518554731</v>
      </c>
      <c r="E34" s="103" t="n">
        <f aca="false">'Low scenario'!AL13</f>
        <v>-0.0469066307596609</v>
      </c>
      <c r="F34" s="103" t="n">
        <f aca="false">'Low scenario'!BO13</f>
        <v>-0.0497889873645004</v>
      </c>
      <c r="G34" s="103" t="n">
        <f aca="false">'High scenario'!AL13</f>
        <v>-0.0487750189179897</v>
      </c>
      <c r="H34" s="103" t="n">
        <f aca="false">'High scenario'!BO13</f>
        <v>-0.0518786081980146</v>
      </c>
    </row>
    <row r="35" customFormat="false" ht="12.8" hidden="false" customHeight="false" outlineLevel="0" collapsed="false">
      <c r="A35" s="98" t="n">
        <v>2025</v>
      </c>
      <c r="B35" s="95"/>
      <c r="C35" s="105" t="n">
        <f aca="false">'Central scenario'!AL14</f>
        <v>-0.0470373575843183</v>
      </c>
      <c r="D35" s="105" t="n">
        <f aca="false">'Central scenario'!BO14</f>
        <v>-0.0511115880152176</v>
      </c>
      <c r="E35" s="103" t="n">
        <f aca="false">'Low scenario'!AL14</f>
        <v>-0.048250682004442</v>
      </c>
      <c r="F35" s="103" t="n">
        <f aca="false">'Low scenario'!BO14</f>
        <v>-0.0522098279717161</v>
      </c>
      <c r="G35" s="103" t="n">
        <f aca="false">'High scenario'!AL14</f>
        <v>-0.0493868407787988</v>
      </c>
      <c r="H35" s="103" t="n">
        <f aca="false">'High scenario'!BO14</f>
        <v>-0.0536368017700218</v>
      </c>
    </row>
    <row r="36" customFormat="false" ht="12.8" hidden="false" customHeight="false" outlineLevel="0" collapsed="false">
      <c r="A36" s="98" t="n">
        <v>2026</v>
      </c>
      <c r="B36" s="95"/>
      <c r="C36" s="106" t="n">
        <f aca="false">'Central scenario'!AL15</f>
        <v>-0.0472923068273269</v>
      </c>
      <c r="D36" s="106" t="n">
        <f aca="false">'Central scenario'!BO15</f>
        <v>-0.0528042962564031</v>
      </c>
      <c r="E36" s="103" t="n">
        <f aca="false">'Low scenario'!AL15</f>
        <v>-0.0499755432840813</v>
      </c>
      <c r="F36" s="103" t="n">
        <f aca="false">'Low scenario'!BO15</f>
        <v>-0.0552252387414932</v>
      </c>
      <c r="G36" s="103" t="n">
        <f aca="false">'High scenario'!AL15</f>
        <v>-0.0514437573315957</v>
      </c>
      <c r="H36" s="103" t="n">
        <f aca="false">'High scenario'!BO15</f>
        <v>-0.0571596141752502</v>
      </c>
    </row>
    <row r="37" customFormat="false" ht="12.8" hidden="false" customHeight="false" outlineLevel="0" collapsed="false">
      <c r="A37" s="98" t="n">
        <v>2027</v>
      </c>
      <c r="B37" s="95"/>
      <c r="C37" s="106" t="n">
        <f aca="false">'Central scenario'!AL16</f>
        <v>-0.0471269352709696</v>
      </c>
      <c r="D37" s="106" t="n">
        <f aca="false">'Central scenario'!BO16</f>
        <v>-0.0538806042840563</v>
      </c>
      <c r="E37" s="103" t="n">
        <f aca="false">'Low scenario'!AL16</f>
        <v>-0.0518470892960509</v>
      </c>
      <c r="F37" s="103" t="n">
        <f aca="false">'Low scenario'!BO16</f>
        <v>-0.0584676196269446</v>
      </c>
      <c r="G37" s="103" t="n">
        <f aca="false">'High scenario'!AL16</f>
        <v>-0.0518488869431924</v>
      </c>
      <c r="H37" s="103" t="n">
        <f aca="false">'High scenario'!BO16</f>
        <v>-0.0590047571759951</v>
      </c>
    </row>
    <row r="38" customFormat="false" ht="12.8" hidden="false" customHeight="false" outlineLevel="0" collapsed="false">
      <c r="A38" s="98" t="n">
        <v>2028</v>
      </c>
      <c r="B38" s="102"/>
      <c r="C38" s="106" t="n">
        <f aca="false">'Central scenario'!AL17</f>
        <v>-0.0468945119001302</v>
      </c>
      <c r="D38" s="106" t="n">
        <f aca="false">'Central scenario'!BO17</f>
        <v>-0.0549896404036133</v>
      </c>
      <c r="E38" s="103" t="n">
        <f aca="false">'Low scenario'!AL17</f>
        <v>-0.052514192350539</v>
      </c>
      <c r="F38" s="103" t="n">
        <f aca="false">'Low scenario'!BO17</f>
        <v>-0.0605101354949124</v>
      </c>
      <c r="G38" s="103" t="n">
        <f aca="false">'High scenario'!AL17</f>
        <v>-0.0494603032710464</v>
      </c>
      <c r="H38" s="103" t="n">
        <f aca="false">'High scenario'!BO17</f>
        <v>-0.057964154726818</v>
      </c>
    </row>
    <row r="39" customFormat="false" ht="12.8" hidden="false" customHeight="false" outlineLevel="0" collapsed="false">
      <c r="A39" s="98" t="n">
        <v>2029</v>
      </c>
      <c r="B39" s="102"/>
      <c r="C39" s="105" t="n">
        <f aca="false">'Central scenario'!AL18</f>
        <v>-0.0454626521276731</v>
      </c>
      <c r="D39" s="105" t="n">
        <f aca="false">'Central scenario'!BO18</f>
        <v>-0.0543968973125371</v>
      </c>
      <c r="E39" s="103" t="n">
        <f aca="false">'Low scenario'!AL18</f>
        <v>-0.0533936275811576</v>
      </c>
      <c r="F39" s="103" t="n">
        <f aca="false">'Low scenario'!BO18</f>
        <v>-0.0625742727132845</v>
      </c>
      <c r="G39" s="103" t="n">
        <f aca="false">'High scenario'!AL18</f>
        <v>-0.0479814195149998</v>
      </c>
      <c r="H39" s="103" t="n">
        <f aca="false">'High scenario'!BO18</f>
        <v>-0.0573949563895159</v>
      </c>
    </row>
    <row r="40" customFormat="false" ht="12.8" hidden="false" customHeight="false" outlineLevel="0" collapsed="false">
      <c r="A40" s="98" t="n">
        <v>2030</v>
      </c>
      <c r="B40" s="102"/>
      <c r="C40" s="106" t="n">
        <f aca="false">'Central scenario'!AL19</f>
        <v>-0.0437029060775542</v>
      </c>
      <c r="D40" s="106" t="n">
        <f aca="false">'Central scenario'!BO19</f>
        <v>-0.0531869358419203</v>
      </c>
      <c r="E40" s="103" t="n">
        <f aca="false">'Low scenario'!AL19</f>
        <v>-0.0522024274134</v>
      </c>
      <c r="F40" s="103" t="n">
        <f aca="false">'Low scenario'!BO19</f>
        <v>-0.0621794047447778</v>
      </c>
      <c r="G40" s="103" t="n">
        <f aca="false">'High scenario'!AL19</f>
        <v>-0.0458653451314556</v>
      </c>
      <c r="H40" s="103" t="n">
        <f aca="false">'High scenario'!BO19</f>
        <v>-0.0558271185100843</v>
      </c>
    </row>
    <row r="41" customFormat="false" ht="12.8" hidden="false" customHeight="false" outlineLevel="0" collapsed="false">
      <c r="A41" s="98" t="n">
        <v>2031</v>
      </c>
      <c r="B41" s="102"/>
      <c r="C41" s="106" t="n">
        <f aca="false">'Central scenario'!AL20</f>
        <v>-0.0427666095321575</v>
      </c>
      <c r="D41" s="106" t="n">
        <f aca="false">'Central scenario'!BO20</f>
        <v>-0.0533023674295426</v>
      </c>
      <c r="E41" s="103" t="n">
        <f aca="false">'Low scenario'!AL20</f>
        <v>-0.0512629626084452</v>
      </c>
      <c r="F41" s="103" t="n">
        <f aca="false">'Low scenario'!BO20</f>
        <v>-0.0621841023832665</v>
      </c>
      <c r="G41" s="103" t="n">
        <f aca="false">'High scenario'!AL20</f>
        <v>-0.0440295239102984</v>
      </c>
      <c r="H41" s="103" t="n">
        <f aca="false">'High scenario'!BO20</f>
        <v>-0.0551747198998512</v>
      </c>
    </row>
    <row r="42" customFormat="false" ht="12.8" hidden="false" customHeight="false" outlineLevel="0" collapsed="false">
      <c r="A42" s="98" t="n">
        <v>2032</v>
      </c>
      <c r="B42" s="102"/>
      <c r="C42" s="106" t="n">
        <f aca="false">'Central scenario'!AL21</f>
        <v>-0.0411863395539368</v>
      </c>
      <c r="D42" s="106" t="n">
        <f aca="false">'Central scenario'!BO21</f>
        <v>-0.0525786702108288</v>
      </c>
      <c r="E42" s="103" t="n">
        <f aca="false">'Low scenario'!AL21</f>
        <v>-0.0506766107269871</v>
      </c>
      <c r="F42" s="103" t="n">
        <f aca="false">'Low scenario'!BO21</f>
        <v>-0.0625158361198994</v>
      </c>
      <c r="G42" s="103" t="n">
        <f aca="false">'High scenario'!AL21</f>
        <v>-0.0424351017477144</v>
      </c>
      <c r="H42" s="103" t="n">
        <f aca="false">'High scenario'!BO21</f>
        <v>-0.0543917615707913</v>
      </c>
    </row>
    <row r="43" customFormat="false" ht="12.8" hidden="false" customHeight="false" outlineLevel="0" collapsed="false">
      <c r="A43" s="98" t="n">
        <v>2033</v>
      </c>
      <c r="B43" s="102"/>
      <c r="C43" s="105" t="n">
        <f aca="false">'Central scenario'!AL22</f>
        <v>-0.0396391445424025</v>
      </c>
      <c r="D43" s="105" t="n">
        <f aca="false">'Central scenario'!BO22</f>
        <v>-0.0519239043413518</v>
      </c>
      <c r="E43" s="103" t="n">
        <f aca="false">'Low scenario'!AL22</f>
        <v>-0.0491330072215902</v>
      </c>
      <c r="F43" s="103" t="n">
        <f aca="false">'Low scenario'!BO22</f>
        <v>-0.0618231865245118</v>
      </c>
      <c r="G43" s="103" t="n">
        <f aca="false">'High scenario'!AL22</f>
        <v>-0.0407956471041532</v>
      </c>
      <c r="H43" s="103" t="n">
        <f aca="false">'High scenario'!BO22</f>
        <v>-0.0538414360733336</v>
      </c>
    </row>
    <row r="44" customFormat="false" ht="12.8" hidden="false" customHeight="false" outlineLevel="0" collapsed="false">
      <c r="A44" s="98" t="n">
        <v>2034</v>
      </c>
      <c r="B44" s="102"/>
      <c r="C44" s="106" t="n">
        <f aca="false">'Central scenario'!AL23</f>
        <v>-0.0386087138521731</v>
      </c>
      <c r="D44" s="106" t="n">
        <f aca="false">'Central scenario'!BO23</f>
        <v>-0.0518664154363859</v>
      </c>
      <c r="E44" s="103" t="n">
        <f aca="false">'Low scenario'!AL23</f>
        <v>-0.0475424159021782</v>
      </c>
      <c r="F44" s="103" t="n">
        <f aca="false">'Low scenario'!BO23</f>
        <v>-0.0609442866407585</v>
      </c>
      <c r="G44" s="103" t="n">
        <f aca="false">'High scenario'!AL23</f>
        <v>-0.0378858189542105</v>
      </c>
      <c r="H44" s="103" t="n">
        <f aca="false">'High scenario'!BO23</f>
        <v>-0.051886040041764</v>
      </c>
    </row>
    <row r="45" customFormat="false" ht="12.8" hidden="false" customHeight="false" outlineLevel="0" collapsed="false">
      <c r="A45" s="98" t="n">
        <v>2035</v>
      </c>
      <c r="B45" s="102"/>
      <c r="C45" s="106" t="n">
        <f aca="false">'Central scenario'!AL24</f>
        <v>-0.0369969477657365</v>
      </c>
      <c r="D45" s="106" t="n">
        <f aca="false">'Central scenario'!BO24</f>
        <v>-0.0512251399404413</v>
      </c>
      <c r="E45" s="103" t="n">
        <f aca="false">'Low scenario'!AL24</f>
        <v>-0.0464490339696517</v>
      </c>
      <c r="F45" s="103" t="n">
        <f aca="false">'Low scenario'!BO24</f>
        <v>-0.0606016357428231</v>
      </c>
      <c r="G45" s="103" t="n">
        <f aca="false">'High scenario'!AL24</f>
        <v>-0.0364267095116991</v>
      </c>
      <c r="H45" s="103" t="n">
        <f aca="false">'High scenario'!BO24</f>
        <v>-0.0511730432568013</v>
      </c>
    </row>
    <row r="46" customFormat="false" ht="12.8" hidden="false" customHeight="false" outlineLevel="0" collapsed="false">
      <c r="A46" s="98" t="n">
        <v>2036</v>
      </c>
      <c r="B46" s="102"/>
      <c r="C46" s="106" t="n">
        <f aca="false">'Central scenario'!AL25</f>
        <v>-0.0352282096181303</v>
      </c>
      <c r="D46" s="106" t="n">
        <f aca="false">'Central scenario'!BO25</f>
        <v>-0.0503251897985935</v>
      </c>
      <c r="E46" s="103" t="n">
        <f aca="false">'Low scenario'!AL25</f>
        <v>-0.0450343054627245</v>
      </c>
      <c r="F46" s="103" t="n">
        <f aca="false">'Low scenario'!BO25</f>
        <v>-0.0603029845175282</v>
      </c>
      <c r="G46" s="103" t="n">
        <f aca="false">'High scenario'!AL25</f>
        <v>-0.034755126355882</v>
      </c>
      <c r="H46" s="103" t="n">
        <f aca="false">'High scenario'!BO25</f>
        <v>-0.0501186711027735</v>
      </c>
    </row>
    <row r="47" customFormat="false" ht="12.8" hidden="false" customHeight="false" outlineLevel="0" collapsed="false">
      <c r="A47" s="98" t="n">
        <v>2037</v>
      </c>
      <c r="B47" s="102"/>
      <c r="C47" s="105" t="n">
        <f aca="false">'Central scenario'!AL26</f>
        <v>-0.0331518275184497</v>
      </c>
      <c r="D47" s="105" t="n">
        <f aca="false">'Central scenario'!BO26</f>
        <v>-0.0494346460937854</v>
      </c>
      <c r="E47" s="103" t="n">
        <f aca="false">'Low scenario'!AL26</f>
        <v>-0.0432986279740292</v>
      </c>
      <c r="F47" s="103" t="n">
        <f aca="false">'Low scenario'!BO26</f>
        <v>-0.0595972576160038</v>
      </c>
      <c r="G47" s="103" t="n">
        <f aca="false">'High scenario'!AL26</f>
        <v>-0.0325319256924912</v>
      </c>
      <c r="H47" s="103" t="n">
        <f aca="false">'High scenario'!BO26</f>
        <v>-0.0488345030437055</v>
      </c>
    </row>
    <row r="48" customFormat="false" ht="12.8" hidden="false" customHeight="false" outlineLevel="0" collapsed="false">
      <c r="A48" s="98" t="n">
        <v>2038</v>
      </c>
      <c r="B48" s="102"/>
      <c r="C48" s="106" t="n">
        <f aca="false">'Central scenario'!AL27</f>
        <v>-0.0316058818499802</v>
      </c>
      <c r="D48" s="106" t="n">
        <f aca="false">'Central scenario'!BO27</f>
        <v>-0.0484323107416108</v>
      </c>
      <c r="E48" s="103" t="n">
        <f aca="false">'Low scenario'!AL27</f>
        <v>-0.0425650913912081</v>
      </c>
      <c r="F48" s="103" t="n">
        <f aca="false">'Low scenario'!BO27</f>
        <v>-0.0598066618303395</v>
      </c>
      <c r="G48" s="103" t="n">
        <f aca="false">'High scenario'!AL27</f>
        <v>-0.0308114155893117</v>
      </c>
      <c r="H48" s="103" t="n">
        <f aca="false">'High scenario'!BO27</f>
        <v>-0.0476613609391955</v>
      </c>
    </row>
    <row r="49" customFormat="false" ht="12.8" hidden="false" customHeight="false" outlineLevel="0" collapsed="false">
      <c r="A49" s="98" t="n">
        <v>2039</v>
      </c>
      <c r="B49" s="107"/>
      <c r="C49" s="106" t="n">
        <f aca="false">'Central scenario'!AL28</f>
        <v>-0.0308275839247</v>
      </c>
      <c r="D49" s="106" t="n">
        <f aca="false">'Central scenario'!BO28</f>
        <v>-0.0485041135335551</v>
      </c>
      <c r="E49" s="103" t="n">
        <f aca="false">'Low scenario'!AL28</f>
        <v>-0.0407766525944969</v>
      </c>
      <c r="F49" s="103" t="n">
        <f aca="false">'Low scenario'!BO28</f>
        <v>-0.0591380504074665</v>
      </c>
      <c r="G49" s="103" t="n">
        <f aca="false">'High scenario'!AL28</f>
        <v>-0.0290190221567202</v>
      </c>
      <c r="H49" s="103" t="n">
        <f aca="false">'High scenario'!BO28</f>
        <v>-0.0468170119224309</v>
      </c>
    </row>
    <row r="50" customFormat="false" ht="12.8" hidden="false" customHeight="false" outlineLevel="0" collapsed="false">
      <c r="A50" s="98" t="n">
        <v>2040</v>
      </c>
      <c r="B50" s="108"/>
      <c r="C50" s="106" t="n">
        <f aca="false">'Central scenario'!AL29</f>
        <v>-0.0288721394891701</v>
      </c>
      <c r="D50" s="106" t="n">
        <f aca="false">'Central scenario'!BO29</f>
        <v>-0.0472788983072582</v>
      </c>
      <c r="E50" s="103" t="n">
        <f aca="false">'Low scenario'!AL29</f>
        <v>-0.0391340224383105</v>
      </c>
      <c r="F50" s="103" t="n">
        <f aca="false">'Low scenario'!BO29</f>
        <v>-0.0580092862027113</v>
      </c>
      <c r="G50" s="103" t="n">
        <f aca="false">'High scenario'!AL29</f>
        <v>-0.0278210652374299</v>
      </c>
      <c r="H50" s="103" t="n">
        <f aca="false">'High scenario'!BO29</f>
        <v>-0.046461325283587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1584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2020-12-21T18:20:24Z</dcterms:modified>
  <cp:revision>338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