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5.wmf" ContentType="image/x-wmf"/>
  <Override PartName="/xl/media/image6.wmf" ContentType="image/x-wmf"/>
  <Override PartName="/xl/charts/chart40.xml" ContentType="application/vnd.openxmlformats-officedocument.drawingml.chart+xml"/>
  <Override PartName="/xl/charts/chart48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omments1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2.xml" ContentType="application/vnd.openxmlformats-officedocument.spreadsheetml.comments+xml"/>
  <Override PartName="/xl/comments1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Graphiques déficit" sheetId="6" state="visible" r:id="rId7"/>
    <sheet name="Optimist macro hypothesis" sheetId="7" state="visible" r:id="rId8"/>
    <sheet name="High scenario" sheetId="8" state="visible" r:id="rId9"/>
    <sheet name="Bismarckian Deficit" sheetId="9" state="visible" r:id="rId10"/>
    <sheet name="Economic result" sheetId="10" state="visible" r:id="rId11"/>
    <sheet name="Projected_fiscal_income" sheetId="11" state="visible" r:id="rId12"/>
    <sheet name="High pensions" sheetId="12" state="visible" r:id="rId13"/>
    <sheet name="Low pensions" sheetId="13" state="visible" r:id="rId14"/>
    <sheet name="Central pensions" sheetId="14" state="visible" r:id="rId15"/>
    <sheet name="Central SIPA income" sheetId="15" state="visible" r:id="rId16"/>
    <sheet name="Low SIPA income" sheetId="16" state="visible" r:id="rId17"/>
    <sheet name="High SIPA income" sheetId="17" state="visible" r:id="rId18"/>
    <sheet name="workers_and_wage_central" sheetId="18" state="visible" r:id="rId19"/>
    <sheet name="workers_and_wage_high" sheetId="19" state="visible" r:id="rId20"/>
    <sheet name="workers_and_wage_low" sheetId="20" state="visible" r:id="rId21"/>
    <sheet name="central_v2_m" sheetId="21" state="visible" r:id="rId22"/>
    <sheet name="low_v2_m" sheetId="22" state="visible" r:id="rId23"/>
    <sheet name="high_v2_m" sheetId="23" state="visible" r:id="rId24"/>
    <sheet name="central_v5_m" sheetId="24" state="visible" r:id="rId25"/>
    <sheet name="low_v5_m" sheetId="25" state="visible" r:id="rId26"/>
    <sheet name="high_v5_m" sheetId="26" state="visible" r:id="rId27"/>
    <sheet name="central_SIPA_income" sheetId="27" state="visible" r:id="rId28"/>
    <sheet name="low_SIPA_income" sheetId="28" state="visible" r:id="rId29"/>
    <sheet name="high_SIPA_income" sheetId="29" state="visible" r:id="rId30"/>
    <sheet name="temporary_pension_bonus_central" sheetId="30" state="visible" r:id="rId31"/>
    <sheet name="temporary_pension_bonus_low" sheetId="31" state="visible" r:id="rId32"/>
    <sheet name="temporary_pension_bonus_high" sheetId="32" state="visible" r:id="rId33"/>
    <sheet name="IFE_cost_central" sheetId="33" state="visible" r:id="rId34"/>
    <sheet name="IFE_cost_low" sheetId="34" state="visible" r:id="rId35"/>
    <sheet name="IFE_cost_high" sheetId="35" state="visible" r:id="rId36"/>
  </sheets>
  <externalReferences>
    <externalReference r:id="rId37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<sst xmlns="http://schemas.openxmlformats.org/spreadsheetml/2006/main" count="915" uniqueCount="280">
  <si>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</si>
  <si>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</si>
  <si>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</si>
  <si>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</si>
  <si>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</si>
  <si>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</si>
  <si>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</si>
  <si>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</si>
  <si>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</si>
  <si>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</si>
  <si>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</si>
  <si>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</si>
  <si>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</si>
  <si>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</si>
  <si>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</si>
  <si>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</si>
  <si>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</si>
  <si>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</si>
  <si>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</si>
  <si>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</si>
  <si>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</si>
  <si>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</si>
  <si>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</si>
  <si>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</si>
  <si>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</si>
  <si>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</si>
  <si>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</si>
  <si>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</si>
  <si>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</si>
  <si>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</si>
  <si>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</si>
  <si>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</si>
  <si>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</si>
  <si>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</si>
  <si>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</si>
  <si>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</si>
  <si>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</si>
  <si>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</si>
  <si>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</si>
  <si>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</si>
  <si>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</si>
  <si>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</si>
  <si>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</si>
  <si>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</si>
  <si>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</si>
  <si>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</si>
  <si>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</si>
  <si>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</si>
  <si>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</si>
  <si>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</si>
  <si>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</si>
  <si>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</si>
  <si>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</si>
  <si>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</si>
  <si>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</si>
  <si>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</si>
  <si>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</si>
  <si>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</si>
  <si>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</si>
  <si>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</si>
  <si>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</si>
  <si>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</si>
  <si>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</si>
  <si>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</si>
  <si>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</si>
  <si>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</si>
  <si>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</si>
  <si>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</si>
  <si>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</si>
  <si>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</si>
  <si>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</si>
  <si>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</si>
  <si>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</si>
  <si>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</si>
  <si>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</si>
  <si>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</si>
  <si>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</si>
  <si>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</si>
  <si>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</si>
  <si>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</si>
  <si>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</si>
  <si>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</si>
  <si>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</si>
  <si>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</si>
  <si>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</si>
  <si>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</si>
  <si>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</si>
  <si>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</si>
  <si>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</si>
  <si>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</si>
  <si>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</si>
  <si>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</si>
  <si>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</si>
  <si>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</si>
  <si>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</si>
  <si>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</si>
  <si>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</si>
  <si>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</si>
  <si>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</si>
  <si>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</si>
  <si>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</si>
  <si>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</si>
  <si>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</si>
  <si>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</si>
  <si>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</si>
  <si>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</si>
  <si>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</si>
  <si>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</si>
  <si>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</si>
  <si>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</si>
  <si>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</si>
  <si>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</si>
  <si>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Prestaciones seguridad social, harmonizadas</t>
  </si>
  <si>
    <t xml:space="preserve">Prestaciones seguridad social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</si>
  <si>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</si>
  <si>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</si>
  <si>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</si>
  <si>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</si>
  <si>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</si>
  <si>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</si>
  <si>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</si>
  <si>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</si>
  <si>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</si>
  <si>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</si>
  <si>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</si>
  <si>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</si>
  <si>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</si>
  <si>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</si>
  <si>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</si>
  <si>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</si>
  <si>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</si>
  <si>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</si>
  <si>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</si>
  <si>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Valores Históricos</t>
  </si>
  <si>
    <t xml:space="preserve">Escenario central</t>
  </si>
  <si>
    <t xml:space="preserve">Extrapolación presupuesto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</si>
  <si>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</si>
  <si>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</si>
  <si>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</si>
  <si>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</si>
  <si>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</si>
  <si>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</si>
  <si>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</si>
  <si>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</si>
  <si>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</si>
  <si>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</si>
  <si>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</si>
  <si>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</si>
  <si>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</si>
  <si>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</si>
  <si>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</si>
  <si>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</si>
  <si>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</si>
  <si>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</si>
  <si>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</si>
  <si>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</si>
  <si>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</si>
  <si>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</si>
  <si>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</si>
  <si>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</si>
  <si>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</si>
  <si>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</si>
  <si>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</si>
  <si>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</si>
  <si>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</si>
  <si>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</si>
  <si>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</si>
  <si>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</si>
  <si>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IFE cost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</si>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</sst>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0.0%"/>
    <numFmt numFmtId="176" formatCode="#,##0.000"/>
  </numFmts>
  <fonts count="3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sz val="17"/>
      <name val="Helvetica neue"/>
      <family val="2"/>
    </font>
    <font>
      <b val="true"/>
      <sz val="18"/>
      <name val="Helvetica neue"/>
      <family val="2"/>
    </font>
    <font>
      <b val="true"/>
      <sz val="18"/>
      <color rgb="FF333333"/>
      <name val="Helvetica neue"/>
      <family val="2"/>
    </font>
    <font>
      <sz val="18"/>
      <name val="Helvetica neue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3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externalLink" Target="externalLinks/externalLink1.xml"/><Relationship Id="rId38" Type="http://schemas.openxmlformats.org/officeDocument/2006/relationships/sharedStrings" Target="sharedStrings.xml"/>
</Relationships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88.0547759009109</c:v>
                </c:pt>
                <c:pt idx="27">
                  <c:v>91.714108053359</c:v>
                </c:pt>
                <c:pt idx="28">
                  <c:v>93.5459387714709</c:v>
                </c:pt>
                <c:pt idx="29">
                  <c:v>94.1362260203656</c:v>
                </c:pt>
                <c:pt idx="30">
                  <c:v>95.9797057319932</c:v>
                </c:pt>
                <c:pt idx="31">
                  <c:v>96.9442647937857</c:v>
                </c:pt>
                <c:pt idx="32">
                  <c:v>98.2232357100446</c:v>
                </c:pt>
                <c:pt idx="33">
                  <c:v>99.7843995815874</c:v>
                </c:pt>
                <c:pt idx="34">
                  <c:v>100.778691018592</c:v>
                </c:pt>
                <c:pt idx="35">
                  <c:v>103.133752585177</c:v>
                </c:pt>
                <c:pt idx="36">
                  <c:v>103.134397495547</c:v>
                </c:pt>
                <c:pt idx="37">
                  <c:v>103.775775564851</c:v>
                </c:pt>
                <c:pt idx="38">
                  <c:v>104.809838659336</c:v>
                </c:pt>
                <c:pt idx="39">
                  <c:v>106.276870331484</c:v>
                </c:pt>
                <c:pt idx="40">
                  <c:v>107.259773395369</c:v>
                </c:pt>
                <c:pt idx="41">
                  <c:v>107.926806587445</c:v>
                </c:pt>
                <c:pt idx="42">
                  <c:v>108.478183012413</c:v>
                </c:pt>
                <c:pt idx="43">
                  <c:v>108.962009927784</c:v>
                </c:pt>
                <c:pt idx="44">
                  <c:v>110.477566597229</c:v>
                </c:pt>
                <c:pt idx="45">
                  <c:v>111.164610785068</c:v>
                </c:pt>
                <c:pt idx="46">
                  <c:v>111.732528502785</c:v>
                </c:pt>
                <c:pt idx="47">
                  <c:v>112.230870225617</c:v>
                </c:pt>
                <c:pt idx="48">
                  <c:v>113.416447760483</c:v>
                </c:pt>
                <c:pt idx="49">
                  <c:v>114.274692140242</c:v>
                </c:pt>
                <c:pt idx="50">
                  <c:v>115.015216750123</c:v>
                </c:pt>
                <c:pt idx="51">
                  <c:v>116.090220438212</c:v>
                </c:pt>
                <c:pt idx="52">
                  <c:v>117.173516530914</c:v>
                </c:pt>
                <c:pt idx="53">
                  <c:v>118.164826580507</c:v>
                </c:pt>
                <c:pt idx="54">
                  <c:v>119.181139801337</c:v>
                </c:pt>
                <c:pt idx="55">
                  <c:v>120.13518739979</c:v>
                </c:pt>
                <c:pt idx="56">
                  <c:v>121.544223954937</c:v>
                </c:pt>
                <c:pt idx="57">
                  <c:v>122.420036155264</c:v>
                </c:pt>
                <c:pt idx="58">
                  <c:v>122.743176319358</c:v>
                </c:pt>
                <c:pt idx="59">
                  <c:v>123.298173058218</c:v>
                </c:pt>
                <c:pt idx="60">
                  <c:v>123.811092079291</c:v>
                </c:pt>
                <c:pt idx="61">
                  <c:v>125.129555141307</c:v>
                </c:pt>
                <c:pt idx="62">
                  <c:v>125.560081365037</c:v>
                </c:pt>
                <c:pt idx="63">
                  <c:v>126.952827669486</c:v>
                </c:pt>
                <c:pt idx="64">
                  <c:v>127.600916002873</c:v>
                </c:pt>
                <c:pt idx="65">
                  <c:v>128.522755269124</c:v>
                </c:pt>
                <c:pt idx="66">
                  <c:v>128.418716128425</c:v>
                </c:pt>
                <c:pt idx="67">
                  <c:v>129.270231866258</c:v>
                </c:pt>
                <c:pt idx="68">
                  <c:v>130.308352526018</c:v>
                </c:pt>
                <c:pt idx="69">
                  <c:v>131.092297862733</c:v>
                </c:pt>
                <c:pt idx="70">
                  <c:v>131.507627939827</c:v>
                </c:pt>
                <c:pt idx="71">
                  <c:v>132.486570726865</c:v>
                </c:pt>
                <c:pt idx="72">
                  <c:v>132.671017767094</c:v>
                </c:pt>
                <c:pt idx="73">
                  <c:v>133.58170262199</c:v>
                </c:pt>
                <c:pt idx="74">
                  <c:v>134.763560636869</c:v>
                </c:pt>
                <c:pt idx="75">
                  <c:v>135.773952635651</c:v>
                </c:pt>
                <c:pt idx="76">
                  <c:v>136.081376012936</c:v>
                </c:pt>
                <c:pt idx="77">
                  <c:v>137.144168999717</c:v>
                </c:pt>
                <c:pt idx="78">
                  <c:v>137.759846262418</c:v>
                </c:pt>
                <c:pt idx="79">
                  <c:v>137.957138582205</c:v>
                </c:pt>
                <c:pt idx="80">
                  <c:v>139.197690337334</c:v>
                </c:pt>
                <c:pt idx="81">
                  <c:v>139.675846563637</c:v>
                </c:pt>
                <c:pt idx="82">
                  <c:v>139.537622361468</c:v>
                </c:pt>
                <c:pt idx="83">
                  <c:v>140.882800559897</c:v>
                </c:pt>
                <c:pt idx="84">
                  <c:v>142.354746839372</c:v>
                </c:pt>
                <c:pt idx="85">
                  <c:v>142.453124412353</c:v>
                </c:pt>
                <c:pt idx="86">
                  <c:v>142.304015505193</c:v>
                </c:pt>
                <c:pt idx="87">
                  <c:v>143.286543981545</c:v>
                </c:pt>
                <c:pt idx="88">
                  <c:v>144.208267761805</c:v>
                </c:pt>
                <c:pt idx="89">
                  <c:v>144.740809645068</c:v>
                </c:pt>
                <c:pt idx="90">
                  <c:v>145.033948433358</c:v>
                </c:pt>
                <c:pt idx="91">
                  <c:v>145.270574933999</c:v>
                </c:pt>
                <c:pt idx="92">
                  <c:v>145.671735120846</c:v>
                </c:pt>
                <c:pt idx="93">
                  <c:v>145.755927627098</c:v>
                </c:pt>
                <c:pt idx="94">
                  <c:v>147.608365234043</c:v>
                </c:pt>
                <c:pt idx="95">
                  <c:v>147.989493831926</c:v>
                </c:pt>
                <c:pt idx="96">
                  <c:v>149.035204868385</c:v>
                </c:pt>
                <c:pt idx="97">
                  <c:v>149.094115232216</c:v>
                </c:pt>
                <c:pt idx="98">
                  <c:v>149.985923049847</c:v>
                </c:pt>
                <c:pt idx="99">
                  <c:v>150.741363395075</c:v>
                </c:pt>
                <c:pt idx="100">
                  <c:v>151.02289195544</c:v>
                </c:pt>
                <c:pt idx="101">
                  <c:v>151.693841001833</c:v>
                </c:pt>
                <c:pt idx="102">
                  <c:v>152.51852693993</c:v>
                </c:pt>
                <c:pt idx="103">
                  <c:v>152.885095144752</c:v>
                </c:pt>
                <c:pt idx="104">
                  <c:v>153.280984005762</c:v>
                </c:pt>
                <c:pt idx="105">
                  <c:v>153.719174021589</c:v>
                </c:pt>
                <c:pt idx="106">
                  <c:v>153.706189256599</c:v>
                </c:pt>
                <c:pt idx="107">
                  <c:v>154.678109371846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292872"/>
        <c:axId val="96755059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-0.108757605416629</c:v>
                </c:pt>
                <c:pt idx="30">
                  <c:v>0.0820000000000023</c:v>
                </c:pt>
                <c:pt idx="34">
                  <c:v>0.0559999999999969</c:v>
                </c:pt>
                <c:pt idx="38">
                  <c:v>0.040000000000002</c:v>
                </c:pt>
                <c:pt idx="42">
                  <c:v>0.0350000000000004</c:v>
                </c:pt>
                <c:pt idx="46">
                  <c:v>0.0299999999999976</c:v>
                </c:pt>
                <c:pt idx="50">
                  <c:v>0.0296024145242835</c:v>
                </c:pt>
                <c:pt idx="54">
                  <c:v>0.0345645412703466</c:v>
                </c:pt>
                <c:pt idx="58">
                  <c:v>0.0323412791137625</c:v>
                </c:pt>
                <c:pt idx="62">
                  <c:v>0.0233628892112265</c:v>
                </c:pt>
                <c:pt idx="66">
                  <c:v>0.0246464759445684</c:v>
                </c:pt>
                <c:pt idx="70">
                  <c:v>0.0225417386698132</c:v>
                </c:pt>
                <c:pt idx="74">
                  <c:v>0.0216891821963012</c:v>
                </c:pt>
                <c:pt idx="78">
                  <c:v>0.0226388176118208</c:v>
                </c:pt>
                <c:pt idx="82">
                  <c:v>0.0188570376715962</c:v>
                </c:pt>
                <c:pt idx="86">
                  <c:v>0.0198544445565889</c:v>
                </c:pt>
                <c:pt idx="90">
                  <c:v>0.0155245343580319</c:v>
                </c:pt>
                <c:pt idx="94">
                  <c:v>0.0134171303023325</c:v>
                </c:pt>
                <c:pt idx="98">
                  <c:v>0.0201542936243235</c:v>
                </c:pt>
                <c:pt idx="102">
                  <c:v>0.0154690595297424</c:v>
                </c:pt>
                <c:pt idx="106">
                  <c:v>0.0119451709741552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000036"/>
        <c:axId val="48240118"/>
      </c:lineChart>
      <c:catAx>
        <c:axId val="6929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755059"/>
        <c:crosses val="autoZero"/>
        <c:auto val="1"/>
        <c:lblAlgn val="ctr"/>
        <c:lblOffset val="100"/>
      </c:catAx>
      <c:valAx>
        <c:axId val="96755059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292872"/>
        <c:crossesAt val="1"/>
        <c:crossBetween val="midCat"/>
      </c:valAx>
      <c:catAx>
        <c:axId val="800000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240118"/>
        <c:auto val="1"/>
        <c:lblAlgn val="ctr"/>
        <c:lblOffset val="100"/>
      </c:catAx>
      <c:valAx>
        <c:axId val="4824011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00003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88.8510294568169</c:v>
                </c:pt>
                <c:pt idx="27">
                  <c:v>92.367955048273</c:v>
                </c:pt>
                <c:pt idx="28">
                  <c:v>94.3792536538429</c:v>
                </c:pt>
                <c:pt idx="29">
                  <c:v>95.9616378808852</c:v>
                </c:pt>
                <c:pt idx="30">
                  <c:v>99.5131529916351</c:v>
                </c:pt>
                <c:pt idx="31">
                  <c:v>101.151394044577</c:v>
                </c:pt>
                <c:pt idx="32">
                  <c:v>102.40149021442</c:v>
                </c:pt>
                <c:pt idx="33">
                  <c:v>103.638568911356</c:v>
                </c:pt>
                <c:pt idx="34">
                  <c:v>104.986376406175</c:v>
                </c:pt>
                <c:pt idx="35">
                  <c:v>105.785361984672</c:v>
                </c:pt>
                <c:pt idx="36">
                  <c:v>107.009557274068</c:v>
                </c:pt>
                <c:pt idx="37">
                  <c:v>108.820497356924</c:v>
                </c:pt>
                <c:pt idx="38">
                  <c:v>109.185831462422</c:v>
                </c:pt>
                <c:pt idx="39">
                  <c:v>110.552442311456</c:v>
                </c:pt>
                <c:pt idx="40">
                  <c:v>111.824987351402</c:v>
                </c:pt>
                <c:pt idx="41">
                  <c:v>112.629214764416</c:v>
                </c:pt>
                <c:pt idx="42">
                  <c:v>113.553264720919</c:v>
                </c:pt>
                <c:pt idx="43">
                  <c:v>114.983594704329</c:v>
                </c:pt>
                <c:pt idx="44">
                  <c:v>115.738861908701</c:v>
                </c:pt>
                <c:pt idx="45">
                  <c:v>116.57123728117</c:v>
                </c:pt>
                <c:pt idx="46">
                  <c:v>117.527628986151</c:v>
                </c:pt>
                <c:pt idx="47">
                  <c:v>119.00802051898</c:v>
                </c:pt>
                <c:pt idx="48">
                  <c:v>119.617064614661</c:v>
                </c:pt>
                <c:pt idx="49">
                  <c:v>121.334879327385</c:v>
                </c:pt>
                <c:pt idx="50">
                  <c:v>122.236235640921</c:v>
                </c:pt>
                <c:pt idx="51">
                  <c:v>123.6654512287</c:v>
                </c:pt>
                <c:pt idx="52">
                  <c:v>124.952527653373</c:v>
                </c:pt>
                <c:pt idx="53">
                  <c:v>125.635324115682</c:v>
                </c:pt>
                <c:pt idx="54">
                  <c:v>125.522873782307</c:v>
                </c:pt>
                <c:pt idx="55">
                  <c:v>127.822944279733</c:v>
                </c:pt>
                <c:pt idx="56">
                  <c:v>129.428370247673</c:v>
                </c:pt>
                <c:pt idx="57">
                  <c:v>130.128036992111</c:v>
                </c:pt>
                <c:pt idx="58">
                  <c:v>131.261308325781</c:v>
                </c:pt>
                <c:pt idx="59">
                  <c:v>132.279752380644</c:v>
                </c:pt>
                <c:pt idx="60">
                  <c:v>133.535797978915</c:v>
                </c:pt>
                <c:pt idx="61">
                  <c:v>134.295283099725</c:v>
                </c:pt>
                <c:pt idx="62">
                  <c:v>135.338800907228</c:v>
                </c:pt>
                <c:pt idx="63">
                  <c:v>136.561086249493</c:v>
                </c:pt>
                <c:pt idx="64">
                  <c:v>137.898500423369</c:v>
                </c:pt>
                <c:pt idx="65">
                  <c:v>139.697933636654</c:v>
                </c:pt>
                <c:pt idx="66">
                  <c:v>140.45690991431</c:v>
                </c:pt>
                <c:pt idx="67">
                  <c:v>140.785441409522</c:v>
                </c:pt>
                <c:pt idx="68">
                  <c:v>141.67058141839</c:v>
                </c:pt>
                <c:pt idx="69">
                  <c:v>142.604303683221</c:v>
                </c:pt>
                <c:pt idx="70">
                  <c:v>143.031733926672</c:v>
                </c:pt>
                <c:pt idx="71">
                  <c:v>144.2965777733</c:v>
                </c:pt>
                <c:pt idx="72">
                  <c:v>146.509742698302</c:v>
                </c:pt>
                <c:pt idx="73">
                  <c:v>147.291542257149</c:v>
                </c:pt>
                <c:pt idx="74">
                  <c:v>148.089828310835</c:v>
                </c:pt>
                <c:pt idx="75">
                  <c:v>148.591059790573</c:v>
                </c:pt>
                <c:pt idx="76">
                  <c:v>149.395309890553</c:v>
                </c:pt>
                <c:pt idx="77">
                  <c:v>150.491989416255</c:v>
                </c:pt>
                <c:pt idx="78">
                  <c:v>151.619707641888</c:v>
                </c:pt>
                <c:pt idx="79">
                  <c:v>152.693026850814</c:v>
                </c:pt>
                <c:pt idx="80">
                  <c:v>154.244483679533</c:v>
                </c:pt>
                <c:pt idx="81">
                  <c:v>155.190820861711</c:v>
                </c:pt>
                <c:pt idx="82">
                  <c:v>155.720818339969</c:v>
                </c:pt>
                <c:pt idx="83">
                  <c:v>156.990283986828</c:v>
                </c:pt>
                <c:pt idx="84">
                  <c:v>157.871548941766</c:v>
                </c:pt>
                <c:pt idx="85">
                  <c:v>159.233516407395</c:v>
                </c:pt>
                <c:pt idx="86">
                  <c:v>160.876832970376</c:v>
                </c:pt>
                <c:pt idx="87">
                  <c:v>161.667981208268</c:v>
                </c:pt>
                <c:pt idx="88">
                  <c:v>162.693634722821</c:v>
                </c:pt>
                <c:pt idx="89">
                  <c:v>163.54319415</c:v>
                </c:pt>
                <c:pt idx="90">
                  <c:v>164.058853054884</c:v>
                </c:pt>
                <c:pt idx="91">
                  <c:v>165.663228137445</c:v>
                </c:pt>
                <c:pt idx="92">
                  <c:v>167.127052751145</c:v>
                </c:pt>
                <c:pt idx="93">
                  <c:v>168.695578129969</c:v>
                </c:pt>
                <c:pt idx="94">
                  <c:v>169.978552386566</c:v>
                </c:pt>
                <c:pt idx="95">
                  <c:v>170.501725016271</c:v>
                </c:pt>
                <c:pt idx="96">
                  <c:v>172.348791728794</c:v>
                </c:pt>
                <c:pt idx="97">
                  <c:v>173.331916855412</c:v>
                </c:pt>
                <c:pt idx="98">
                  <c:v>174.839616424756</c:v>
                </c:pt>
                <c:pt idx="99">
                  <c:v>175.743325437575</c:v>
                </c:pt>
                <c:pt idx="100">
                  <c:v>176.52602500908</c:v>
                </c:pt>
                <c:pt idx="101">
                  <c:v>177.478242352984</c:v>
                </c:pt>
                <c:pt idx="102">
                  <c:v>178.361718529349</c:v>
                </c:pt>
                <c:pt idx="103">
                  <c:v>179.958879286456</c:v>
                </c:pt>
                <c:pt idx="104">
                  <c:v>179.715050558454</c:v>
                </c:pt>
                <c:pt idx="105">
                  <c:v>180.651354656833</c:v>
                </c:pt>
                <c:pt idx="106">
                  <c:v>181.358668320798</c:v>
                </c:pt>
                <c:pt idx="107">
                  <c:v>181.913399731955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361199"/>
        <c:axId val="68712481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-0.10508355230319</c:v>
                </c:pt>
                <c:pt idx="30">
                  <c:v>0.107000000000001</c:v>
                </c:pt>
                <c:pt idx="34">
                  <c:v>0.066000000000001</c:v>
                </c:pt>
                <c:pt idx="38">
                  <c:v>0.0449999999999977</c:v>
                </c:pt>
                <c:pt idx="42">
                  <c:v>0.0400000000000018</c:v>
                </c:pt>
                <c:pt idx="46">
                  <c:v>0.0349999999999995</c:v>
                </c:pt>
                <c:pt idx="50">
                  <c:v>0.0384089696169552</c:v>
                </c:pt>
                <c:pt idx="54">
                  <c:v>0.0350824928448243</c:v>
                </c:pt>
                <c:pt idx="58">
                  <c:v>0.038028413782192</c:v>
                </c:pt>
                <c:pt idx="62">
                  <c:v>0.0317980898559078</c:v>
                </c:pt>
                <c:pt idx="66">
                  <c:v>0.0354024843357903</c:v>
                </c:pt>
                <c:pt idx="70">
                  <c:v>0.0228409547647288</c:v>
                </c:pt>
                <c:pt idx="74">
                  <c:v>0.0330281152395833</c:v>
                </c:pt>
                <c:pt idx="78">
                  <c:v>0.0232316255571865</c:v>
                </c:pt>
                <c:pt idx="82">
                  <c:v>0.0297027011992614</c:v>
                </c:pt>
                <c:pt idx="86">
                  <c:v>0.0281340090797579</c:v>
                </c:pt>
                <c:pt idx="90">
                  <c:v>0.0254968085812566</c:v>
                </c:pt>
                <c:pt idx="94">
                  <c:v>0.0310141350420554</c:v>
                </c:pt>
                <c:pt idx="98">
                  <c:v>0.0295144999645744</c:v>
                </c:pt>
                <c:pt idx="102">
                  <c:v>0.023067719707945</c:v>
                </c:pt>
                <c:pt idx="106">
                  <c:v>0.0158826522044071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844539"/>
        <c:axId val="21151500"/>
      </c:lineChart>
      <c:catAx>
        <c:axId val="99361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712481"/>
        <c:crosses val="autoZero"/>
        <c:auto val="1"/>
        <c:lblAlgn val="ctr"/>
        <c:lblOffset val="100"/>
      </c:catAx>
      <c:valAx>
        <c:axId val="68712481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361199"/>
        <c:crossesAt val="1"/>
        <c:crossBetween val="midCat"/>
      </c:valAx>
      <c:catAx>
        <c:axId val="168445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151500"/>
        <c:auto val="1"/>
        <c:lblAlgn val="ctr"/>
        <c:lblOffset val="100"/>
      </c:catAx>
      <c:valAx>
        <c:axId val="211515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84453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87.1083906758409</c:v>
                </c:pt>
                <c:pt idx="27">
                  <c:v>91.9898699161297</c:v>
                </c:pt>
                <c:pt idx="28">
                  <c:v>92.1427496898989</c:v>
                </c:pt>
                <c:pt idx="29">
                  <c:v>92.5672889200262</c:v>
                </c:pt>
                <c:pt idx="30">
                  <c:v>92.3348941163913</c:v>
                </c:pt>
                <c:pt idx="31">
                  <c:v>93.3561296450189</c:v>
                </c:pt>
                <c:pt idx="32">
                  <c:v>94.9070321805956</c:v>
                </c:pt>
                <c:pt idx="33">
                  <c:v>96.2699804768268</c:v>
                </c:pt>
                <c:pt idx="34">
                  <c:v>96.9516388222108</c:v>
                </c:pt>
                <c:pt idx="35">
                  <c:v>98.9404586984118</c:v>
                </c:pt>
                <c:pt idx="36">
                  <c:v>99.6523837896256</c:v>
                </c:pt>
                <c:pt idx="37">
                  <c:v>100.1207796959</c:v>
                </c:pt>
                <c:pt idx="38">
                  <c:v>100.344946180988</c:v>
                </c:pt>
                <c:pt idx="39">
                  <c:v>100.498419367763</c:v>
                </c:pt>
                <c:pt idx="40">
                  <c:v>101.645431465418</c:v>
                </c:pt>
                <c:pt idx="41">
                  <c:v>103.124403086777</c:v>
                </c:pt>
                <c:pt idx="42">
                  <c:v>103.355294566418</c:v>
                </c:pt>
                <c:pt idx="43">
                  <c:v>104.509895786692</c:v>
                </c:pt>
                <c:pt idx="44">
                  <c:v>105.203021566708</c:v>
                </c:pt>
                <c:pt idx="45">
                  <c:v>105.702513163946</c:v>
                </c:pt>
                <c:pt idx="46">
                  <c:v>105.939176930578</c:v>
                </c:pt>
                <c:pt idx="47">
                  <c:v>106.106188866705</c:v>
                </c:pt>
                <c:pt idx="48">
                  <c:v>106.174790633003</c:v>
                </c:pt>
                <c:pt idx="49">
                  <c:v>105.877068885786</c:v>
                </c:pt>
                <c:pt idx="50">
                  <c:v>107.472975401385</c:v>
                </c:pt>
                <c:pt idx="51">
                  <c:v>107.920697583794</c:v>
                </c:pt>
                <c:pt idx="52">
                  <c:v>108.656403713639</c:v>
                </c:pt>
                <c:pt idx="53">
                  <c:v>108.962713383629</c:v>
                </c:pt>
                <c:pt idx="54">
                  <c:v>109.505580675009</c:v>
                </c:pt>
                <c:pt idx="55">
                  <c:v>109.933620078958</c:v>
                </c:pt>
                <c:pt idx="56">
                  <c:v>111.011320958626</c:v>
                </c:pt>
                <c:pt idx="57">
                  <c:v>111.761850830204</c:v>
                </c:pt>
                <c:pt idx="58">
                  <c:v>112.372518944798</c:v>
                </c:pt>
                <c:pt idx="59">
                  <c:v>113.464564815471</c:v>
                </c:pt>
                <c:pt idx="60">
                  <c:v>113.990491326423</c:v>
                </c:pt>
                <c:pt idx="61">
                  <c:v>114.584838084956</c:v>
                </c:pt>
                <c:pt idx="62">
                  <c:v>114.914422364235</c:v>
                </c:pt>
                <c:pt idx="63">
                  <c:v>114.979157220059</c:v>
                </c:pt>
                <c:pt idx="64">
                  <c:v>115.492309537162</c:v>
                </c:pt>
                <c:pt idx="65">
                  <c:v>115.737635585619</c:v>
                </c:pt>
                <c:pt idx="66">
                  <c:v>115.579316146801</c:v>
                </c:pt>
                <c:pt idx="67">
                  <c:v>116.376805276489</c:v>
                </c:pt>
                <c:pt idx="68">
                  <c:v>117.251528445474</c:v>
                </c:pt>
                <c:pt idx="69">
                  <c:v>117.090309809939</c:v>
                </c:pt>
                <c:pt idx="70">
                  <c:v>117.458982099311</c:v>
                </c:pt>
                <c:pt idx="71">
                  <c:v>118.077402686415</c:v>
                </c:pt>
                <c:pt idx="72">
                  <c:v>118.328270522746</c:v>
                </c:pt>
                <c:pt idx="73">
                  <c:v>118.807929098395</c:v>
                </c:pt>
                <c:pt idx="74">
                  <c:v>118.598327280323</c:v>
                </c:pt>
                <c:pt idx="75">
                  <c:v>119.245999710734</c:v>
                </c:pt>
                <c:pt idx="76">
                  <c:v>119.087907436243</c:v>
                </c:pt>
                <c:pt idx="77">
                  <c:v>119.738030607373</c:v>
                </c:pt>
                <c:pt idx="78">
                  <c:v>119.386117757842</c:v>
                </c:pt>
                <c:pt idx="79">
                  <c:v>119.696860461778</c:v>
                </c:pt>
                <c:pt idx="80">
                  <c:v>120.348332321569</c:v>
                </c:pt>
                <c:pt idx="81">
                  <c:v>120.963788926998</c:v>
                </c:pt>
                <c:pt idx="82">
                  <c:v>121.608458228259</c:v>
                </c:pt>
                <c:pt idx="83">
                  <c:v>122.50208921925</c:v>
                </c:pt>
                <c:pt idx="84">
                  <c:v>122.631133524165</c:v>
                </c:pt>
                <c:pt idx="85">
                  <c:v>123.264126689856</c:v>
                </c:pt>
                <c:pt idx="86">
                  <c:v>123.148372754271</c:v>
                </c:pt>
                <c:pt idx="87">
                  <c:v>123.571913534185</c:v>
                </c:pt>
                <c:pt idx="88">
                  <c:v>124.064065178739</c:v>
                </c:pt>
                <c:pt idx="89">
                  <c:v>124.381980338779</c:v>
                </c:pt>
                <c:pt idx="90">
                  <c:v>125.075886813733</c:v>
                </c:pt>
                <c:pt idx="91">
                  <c:v>125.455625469618</c:v>
                </c:pt>
                <c:pt idx="92">
                  <c:v>124.916957207676</c:v>
                </c:pt>
                <c:pt idx="93">
                  <c:v>125.764285933406</c:v>
                </c:pt>
                <c:pt idx="94">
                  <c:v>126.569726753182</c:v>
                </c:pt>
                <c:pt idx="95">
                  <c:v>126.824938808191</c:v>
                </c:pt>
                <c:pt idx="96">
                  <c:v>127.256764318904</c:v>
                </c:pt>
                <c:pt idx="97">
                  <c:v>128.082749594895</c:v>
                </c:pt>
                <c:pt idx="98">
                  <c:v>128.724514096048</c:v>
                </c:pt>
                <c:pt idx="99">
                  <c:v>128.695828265905</c:v>
                </c:pt>
                <c:pt idx="100">
                  <c:v>129.126041532952</c:v>
                </c:pt>
                <c:pt idx="101">
                  <c:v>129.494875282694</c:v>
                </c:pt>
                <c:pt idx="102">
                  <c:v>130.161866570177</c:v>
                </c:pt>
                <c:pt idx="103">
                  <c:v>130.192484688457</c:v>
                </c:pt>
                <c:pt idx="104">
                  <c:v>130.102271286835</c:v>
                </c:pt>
                <c:pt idx="105">
                  <c:v>129.861327660497</c:v>
                </c:pt>
                <c:pt idx="106">
                  <c:v>130.49636710276</c:v>
                </c:pt>
                <c:pt idx="107">
                  <c:v>131.23581294584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662410"/>
        <c:axId val="96139316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-0.11045673300527</c:v>
                </c:pt>
                <c:pt idx="30">
                  <c:v>0.0550000000000002</c:v>
                </c:pt>
                <c:pt idx="34">
                  <c:v>0.044999999999999</c:v>
                </c:pt>
                <c:pt idx="38">
                  <c:v>0.0350000000000017</c:v>
                </c:pt>
                <c:pt idx="42">
                  <c:v>0.0299999999999976</c:v>
                </c:pt>
                <c:pt idx="46">
                  <c:v>0.0250000000000006</c:v>
                </c:pt>
                <c:pt idx="50">
                  <c:v>0.0106268410125638</c:v>
                </c:pt>
                <c:pt idx="54">
                  <c:v>0.0224889128936605</c:v>
                </c:pt>
                <c:pt idx="58">
                  <c:v>0.0264311127967056</c:v>
                </c:pt>
                <c:pt idx="62">
                  <c:v>0.0219759876744376</c:v>
                </c:pt>
                <c:pt idx="66">
                  <c:v>0.0102889366276353</c:v>
                </c:pt>
                <c:pt idx="70">
                  <c:v>0.0144480954381283</c:v>
                </c:pt>
                <c:pt idx="74">
                  <c:v>0.0108587785533805</c:v>
                </c:pt>
                <c:pt idx="78">
                  <c:v>0.00616528359998991</c:v>
                </c:pt>
                <c:pt idx="82">
                  <c:v>0.0157221432309544</c:v>
                </c:pt>
                <c:pt idx="86">
                  <c:v>0.0148177624784644</c:v>
                </c:pt>
                <c:pt idx="90">
                  <c:v>0.0129147594783845</c:v>
                </c:pt>
                <c:pt idx="94">
                  <c:v>0.0102175956050108</c:v>
                </c:pt>
                <c:pt idx="98">
                  <c:v>0.0172274600380153</c:v>
                </c:pt>
                <c:pt idx="102">
                  <c:v>0.0121214867397601</c:v>
                </c:pt>
                <c:pt idx="106">
                  <c:v>0.00524208202010512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195120"/>
        <c:axId val="5308750"/>
      </c:lineChart>
      <c:catAx>
        <c:axId val="266624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139316"/>
        <c:crosses val="autoZero"/>
        <c:auto val="1"/>
        <c:lblAlgn val="ctr"/>
        <c:lblOffset val="100"/>
      </c:catAx>
      <c:valAx>
        <c:axId val="96139316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662410"/>
        <c:crossesAt val="1"/>
        <c:crossBetween val="midCat"/>
      </c:valAx>
      <c:catAx>
        <c:axId val="671951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08750"/>
        <c:auto val="1"/>
        <c:lblAlgn val="ctr"/>
        <c:lblOffset val="100"/>
      </c:catAx>
      <c:valAx>
        <c:axId val="5308750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19512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94.1299826131685</c:v>
                </c:pt>
                <c:pt idx="12">
                  <c:v>98.041784878992</c:v>
                </c:pt>
                <c:pt idx="13">
                  <c:v>100</c:v>
                </c:pt>
                <c:pt idx="14">
                  <c:v>100.631013229058</c:v>
                </c:pt>
                <c:pt idx="15">
                  <c:v>102.601681048354</c:v>
                </c:pt>
                <c:pt idx="16">
                  <c:v>103.63278841064</c:v>
                </c:pt>
                <c:pt idx="17">
                  <c:v>105</c:v>
                </c:pt>
                <c:pt idx="18">
                  <c:v>106.668874022801</c:v>
                </c:pt>
                <c:pt idx="19">
                  <c:v>107.731765100771</c:v>
                </c:pt>
                <c:pt idx="20">
                  <c:v>110.24931059501</c:v>
                </c:pt>
                <c:pt idx="21">
                  <c:v>110.25</c:v>
                </c:pt>
                <c:pt idx="22">
                  <c:v>110.935628983714</c:v>
                </c:pt>
                <c:pt idx="23">
                  <c:v>112.041035704802</c:v>
                </c:pt>
                <c:pt idx="24">
                  <c:v>113.60928301881</c:v>
                </c:pt>
                <c:pt idx="25">
                  <c:v>114.66</c:v>
                </c:pt>
                <c:pt idx="26">
                  <c:v>115.373054143062</c:v>
                </c:pt>
                <c:pt idx="27">
                  <c:v>115.962471954471</c:v>
                </c:pt>
                <c:pt idx="28">
                  <c:v>116.47967977955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96.2494374569365</c:v>
                </c:pt>
                <c:pt idx="13">
                  <c:v>96.9731144187132</c:v>
                </c:pt>
                <c:pt idx="14">
                  <c:v>97.7022325379538</c:v>
                </c:pt>
                <c:pt idx="15">
                  <c:v>98.4368327254465</c:v>
                </c:pt>
                <c:pt idx="16">
                  <c:v>99.1769561995764</c:v>
                </c:pt>
                <c:pt idx="17">
                  <c:v>99.4747846982203</c:v>
                </c:pt>
                <c:pt idx="18">
                  <c:v>99.7735075761439</c:v>
                </c:pt>
                <c:pt idx="19">
                  <c:v>100.073127519169</c:v>
                </c:pt>
                <c:pt idx="20">
                  <c:v>100.373647221182</c:v>
                </c:pt>
                <c:pt idx="21">
                  <c:v>100.864173486489</c:v>
                </c:pt>
                <c:pt idx="22">
                  <c:v>101.354699751796</c:v>
                </c:pt>
                <c:pt idx="23">
                  <c:v>101.845226017104</c:v>
                </c:pt>
                <c:pt idx="24">
                  <c:v>102.335752282411</c:v>
                </c:pt>
                <c:pt idx="25">
                  <c:v>102.826278547719</c:v>
                </c:pt>
                <c:pt idx="26">
                  <c:v>103.316804813026</c:v>
                </c:pt>
                <c:pt idx="27">
                  <c:v>103.807331078333</c:v>
                </c:pt>
                <c:pt idx="28">
                  <c:v>104.297857343641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329313"/>
        <c:axId val="19190056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134.973000868921</c:v>
                </c:pt>
                <c:pt idx="14">
                  <c:v>143.655474609027</c:v>
                </c:pt>
                <c:pt idx="15">
                  <c:v>152.337948349132</c:v>
                </c:pt>
                <c:pt idx="16">
                  <c:v>161.020422089238</c:v>
                </c:pt>
                <c:pt idx="17">
                  <c:v>170.077820831758</c:v>
                </c:pt>
                <c:pt idx="18">
                  <c:v>179.135219574278</c:v>
                </c:pt>
                <c:pt idx="19">
                  <c:v>188.192618316797</c:v>
                </c:pt>
                <c:pt idx="20">
                  <c:v>197.250017059318</c:v>
                </c:pt>
                <c:pt idx="21">
                  <c:v>206.372830348311</c:v>
                </c:pt>
                <c:pt idx="22">
                  <c:v>215.495643637304</c:v>
                </c:pt>
                <c:pt idx="23">
                  <c:v>224.618456926298</c:v>
                </c:pt>
                <c:pt idx="24">
                  <c:v>233.741270215291</c:v>
                </c:pt>
                <c:pt idx="25">
                  <c:v>243.148074783072</c:v>
                </c:pt>
                <c:pt idx="26">
                  <c:v>252.554879350852</c:v>
                </c:pt>
                <c:pt idx="27">
                  <c:v>261.961683918634</c:v>
                </c:pt>
                <c:pt idx="28">
                  <c:v>271.368488486414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000092"/>
        <c:axId val="88833091"/>
      </c:lineChart>
      <c:catAx>
        <c:axId val="4932931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190056"/>
        <c:crosses val="autoZero"/>
        <c:auto val="1"/>
        <c:lblAlgn val="ctr"/>
        <c:lblOffset val="100"/>
      </c:catAx>
      <c:valAx>
        <c:axId val="1919005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329313"/>
        <c:crossesAt val="1"/>
        <c:crossBetween val="midCat"/>
      </c:valAx>
      <c:catAx>
        <c:axId val="6200009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833091"/>
        <c:auto val="1"/>
        <c:lblAlgn val="ctr"/>
        <c:lblOffset val="100"/>
      </c:catAx>
      <c:valAx>
        <c:axId val="88833091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00009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98.3365725163733</c:v>
                </c:pt>
                <c:pt idx="13">
                  <c:v>98.4999999999999</c:v>
                </c:pt>
                <c:pt idx="14">
                  <c:v>98.9538296752405</c:v>
                </c:pt>
                <c:pt idx="15">
                  <c:v>98.7054011419585</c:v>
                </c:pt>
                <c:pt idx="16">
                  <c:v>99.7970952785928</c:v>
                </c:pt>
                <c:pt idx="17">
                  <c:v>101.455</c:v>
                </c:pt>
                <c:pt idx="18">
                  <c:v>102.91198286225</c:v>
                </c:pt>
                <c:pt idx="19">
                  <c:v>103.640671199056</c:v>
                </c:pt>
                <c:pt idx="20">
                  <c:v>105.766706708796</c:v>
                </c:pt>
                <c:pt idx="21">
                  <c:v>106.52775</c:v>
                </c:pt>
                <c:pt idx="22">
                  <c:v>107.02846217674</c:v>
                </c:pt>
                <c:pt idx="23">
                  <c:v>107.268094691023</c:v>
                </c:pt>
                <c:pt idx="24">
                  <c:v>107.432156529293</c:v>
                </c:pt>
                <c:pt idx="25">
                  <c:v>108.658305</c:v>
                </c:pt>
                <c:pt idx="26">
                  <c:v>110.239316042042</c:v>
                </c:pt>
                <c:pt idx="27">
                  <c:v>110.486137531754</c:v>
                </c:pt>
                <c:pt idx="28">
                  <c:v>111.720398725171</c:v>
                </c:pt>
                <c:pt idx="29">
                  <c:v>112.461345675</c:v>
                </c:pt>
                <c:pt idx="30">
                  <c:v>112.995298943093</c:v>
                </c:pt>
                <c:pt idx="31">
                  <c:v>113.248290970048</c:v>
                </c:pt>
                <c:pt idx="32">
                  <c:v>113.4268256433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95.9589108334145</c:v>
                </c:pt>
                <c:pt idx="12">
                  <c:v>94.6032947579028</c:v>
                </c:pt>
                <c:pt idx="13">
                  <c:v>94.2712801981941</c:v>
                </c:pt>
                <c:pt idx="14">
                  <c:v>95.2795437614978</c:v>
                </c:pt>
                <c:pt idx="15">
                  <c:v>96.4422841004756</c:v>
                </c:pt>
                <c:pt idx="16">
                  <c:v>96.4422841004755</c:v>
                </c:pt>
                <c:pt idx="17">
                  <c:v>96.4422841004753</c:v>
                </c:pt>
                <c:pt idx="18">
                  <c:v>96.4422841004754</c:v>
                </c:pt>
                <c:pt idx="19">
                  <c:v>96.4422841004758</c:v>
                </c:pt>
                <c:pt idx="20">
                  <c:v>96.4950136161127</c:v>
                </c:pt>
                <c:pt idx="21">
                  <c:v>96.7247636485321</c:v>
                </c:pt>
                <c:pt idx="22">
                  <c:v>96.9336273143676</c:v>
                </c:pt>
                <c:pt idx="23">
                  <c:v>97.1243289223047</c:v>
                </c:pt>
                <c:pt idx="24">
                  <c:v>97.2991387295803</c:v>
                </c:pt>
                <c:pt idx="25">
                  <c:v>97.3774905499101</c:v>
                </c:pt>
                <c:pt idx="26">
                  <c:v>97.4559054644029</c:v>
                </c:pt>
                <c:pt idx="27">
                  <c:v>97.534383523867</c:v>
                </c:pt>
                <c:pt idx="28">
                  <c:v>97.6129247791515</c:v>
                </c:pt>
                <c:pt idx="29">
                  <c:v>97.6852485041286</c:v>
                </c:pt>
                <c:pt idx="30">
                  <c:v>97.7576258154646</c:v>
                </c:pt>
                <c:pt idx="31">
                  <c:v>97.8300567528624</c:v>
                </c:pt>
                <c:pt idx="32">
                  <c:v>97.9025413560557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432666"/>
        <c:axId val="81291067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113.441007489736</c:v>
                </c:pt>
                <c:pt idx="12">
                  <c:v>126.290527128815</c:v>
                </c:pt>
                <c:pt idx="13">
                  <c:v>135.446590345653</c:v>
                </c:pt>
                <c:pt idx="14">
                  <c:v>144.602653562492</c:v>
                </c:pt>
                <c:pt idx="15">
                  <c:v>153.758716779331</c:v>
                </c:pt>
                <c:pt idx="16">
                  <c:v>162.914779996171</c:v>
                </c:pt>
                <c:pt idx="17">
                  <c:v>172.689666795941</c:v>
                </c:pt>
                <c:pt idx="18">
                  <c:v>182.464553595711</c:v>
                </c:pt>
                <c:pt idx="19">
                  <c:v>192.239440395481</c:v>
                </c:pt>
                <c:pt idx="20">
                  <c:v>202.014327195252</c:v>
                </c:pt>
                <c:pt idx="21">
                  <c:v>212.115043555014</c:v>
                </c:pt>
                <c:pt idx="22">
                  <c:v>222.215759914776</c:v>
                </c:pt>
                <c:pt idx="23">
                  <c:v>232.316476274539</c:v>
                </c:pt>
                <c:pt idx="24">
                  <c:v>242.417192634302</c:v>
                </c:pt>
                <c:pt idx="25">
                  <c:v>252.442936335412</c:v>
                </c:pt>
                <c:pt idx="26">
                  <c:v>262.88331868351</c:v>
                </c:pt>
                <c:pt idx="27">
                  <c:v>273.75548805309</c:v>
                </c:pt>
                <c:pt idx="28">
                  <c:v>285.077302030751</c:v>
                </c:pt>
                <c:pt idx="29">
                  <c:v>295.901887633836</c:v>
                </c:pt>
                <c:pt idx="30">
                  <c:v>307.137490363308</c:v>
                </c:pt>
                <c:pt idx="31">
                  <c:v>318.799716828451</c:v>
                </c:pt>
                <c:pt idx="32">
                  <c:v>330.904766232478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907503"/>
        <c:axId val="89499002"/>
      </c:lineChart>
      <c:catAx>
        <c:axId val="2843266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291067"/>
        <c:crosses val="autoZero"/>
        <c:auto val="1"/>
        <c:lblAlgn val="ctr"/>
        <c:lblOffset val="100"/>
      </c:catAx>
      <c:valAx>
        <c:axId val="81291067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432666"/>
        <c:crossesAt val="1"/>
        <c:crossBetween val="midCat"/>
      </c:valAx>
      <c:catAx>
        <c:axId val="829075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499002"/>
        <c:auto val="1"/>
        <c:lblAlgn val="ctr"/>
        <c:lblOffset val="100"/>
      </c:catAx>
      <c:valAx>
        <c:axId val="89499002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90750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-0.0367867634379302</c:v>
                </c:pt>
                <c:pt idx="5">
                  <c:v>-0.0376961884096758</c:v>
                </c:pt>
                <c:pt idx="6">
                  <c:v>-0.0462320911620017</c:v>
                </c:pt>
                <c:pt idx="7">
                  <c:v>-0.0360990064000286</c:v>
                </c:pt>
                <c:pt idx="8">
                  <c:v>-0.0402169149250119</c:v>
                </c:pt>
                <c:pt idx="9">
                  <c:v>-0.0421259616983962</c:v>
                </c:pt>
                <c:pt idx="10">
                  <c:v>-0.0438060753545994</c:v>
                </c:pt>
                <c:pt idx="11">
                  <c:v>-0.0442575640903217</c:v>
                </c:pt>
                <c:pt idx="12">
                  <c:v>-0.0446308205454089</c:v>
                </c:pt>
                <c:pt idx="13">
                  <c:v>-0.0455915174097634</c:v>
                </c:pt>
                <c:pt idx="14">
                  <c:v>-0.0455985793700732</c:v>
                </c:pt>
                <c:pt idx="15">
                  <c:v>-0.044630207283351</c:v>
                </c:pt>
                <c:pt idx="16">
                  <c:v>-0.0437523974859377</c:v>
                </c:pt>
                <c:pt idx="17">
                  <c:v>-0.0425234493722445</c:v>
                </c:pt>
                <c:pt idx="18">
                  <c:v>-0.0415029785037119</c:v>
                </c:pt>
                <c:pt idx="19">
                  <c:v>-0.0394007318110065</c:v>
                </c:pt>
                <c:pt idx="20">
                  <c:v>-0.0384247087344036</c:v>
                </c:pt>
                <c:pt idx="21">
                  <c:v>-0.0371921852452668</c:v>
                </c:pt>
                <c:pt idx="22">
                  <c:v>-0.0357668255773639</c:v>
                </c:pt>
                <c:pt idx="23">
                  <c:v>-0.0348077023344594</c:v>
                </c:pt>
                <c:pt idx="24">
                  <c:v>-0.032681598861572</c:v>
                </c:pt>
                <c:pt idx="25">
                  <c:v>-0.0318076886681929</c:v>
                </c:pt>
                <c:pt idx="26">
                  <c:v>-0.0310489375417781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-0.0385800679980238</c:v>
                </c:pt>
                <c:pt idx="6">
                  <c:v>-0.0476115469221648</c:v>
                </c:pt>
                <c:pt idx="7">
                  <c:v>-0.0376079071131722</c:v>
                </c:pt>
                <c:pt idx="8">
                  <c:v>-0.0420865455578296</c:v>
                </c:pt>
                <c:pt idx="9">
                  <c:v>-0.0443351335017512</c:v>
                </c:pt>
                <c:pt idx="10">
                  <c:v>-0.0463710390670913</c:v>
                </c:pt>
                <c:pt idx="11">
                  <c:v>-0.0476975237164615</c:v>
                </c:pt>
                <c:pt idx="12">
                  <c:v>-0.0491382876598679</c:v>
                </c:pt>
                <c:pt idx="13">
                  <c:v>-0.0510656831051523</c:v>
                </c:pt>
                <c:pt idx="14">
                  <c:v>-0.0519087789827116</c:v>
                </c:pt>
                <c:pt idx="15">
                  <c:v>-0.051876069240122</c:v>
                </c:pt>
                <c:pt idx="16">
                  <c:v>-0.0516844582560955</c:v>
                </c:pt>
                <c:pt idx="17">
                  <c:v>-0.0512102061880453</c:v>
                </c:pt>
                <c:pt idx="18">
                  <c:v>-0.0509083113809131</c:v>
                </c:pt>
                <c:pt idx="19">
                  <c:v>-0.0495396235209473</c:v>
                </c:pt>
                <c:pt idx="20">
                  <c:v>-0.0491987626318911</c:v>
                </c:pt>
                <c:pt idx="21">
                  <c:v>-0.0484795563448366</c:v>
                </c:pt>
                <c:pt idx="22">
                  <c:v>-0.0476805398995354</c:v>
                </c:pt>
                <c:pt idx="23">
                  <c:v>-0.0474748535620544</c:v>
                </c:pt>
                <c:pt idx="24">
                  <c:v>-0.0458188829026518</c:v>
                </c:pt>
                <c:pt idx="25">
                  <c:v>-0.0457332679418077</c:v>
                </c:pt>
                <c:pt idx="26">
                  <c:v>-0.0457718729608884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-0.0367867634379302</c:v>
                </c:pt>
                <c:pt idx="5">
                  <c:v>-0.0377389074028458</c:v>
                </c:pt>
                <c:pt idx="6">
                  <c:v>-0.0466196684132554</c:v>
                </c:pt>
                <c:pt idx="7">
                  <c:v>-0.0370489836203559</c:v>
                </c:pt>
                <c:pt idx="8">
                  <c:v>-0.041945599833264</c:v>
                </c:pt>
                <c:pt idx="9">
                  <c:v>-0.0442957493294748</c:v>
                </c:pt>
                <c:pt idx="10">
                  <c:v>-0.045690733852156</c:v>
                </c:pt>
                <c:pt idx="11">
                  <c:v>-0.0467752516600695</c:v>
                </c:pt>
                <c:pt idx="12">
                  <c:v>-0.0481924292367541</c:v>
                </c:pt>
                <c:pt idx="13">
                  <c:v>-0.0472375088300988</c:v>
                </c:pt>
                <c:pt idx="14">
                  <c:v>-0.0449852622405315</c:v>
                </c:pt>
                <c:pt idx="15">
                  <c:v>-0.0437710399119255</c:v>
                </c:pt>
                <c:pt idx="16">
                  <c:v>-0.0432647218410786</c:v>
                </c:pt>
                <c:pt idx="17">
                  <c:v>-0.0423223551685309</c:v>
                </c:pt>
                <c:pt idx="18">
                  <c:v>-0.0422317589052344</c:v>
                </c:pt>
                <c:pt idx="19">
                  <c:v>-0.0420711120620011</c:v>
                </c:pt>
                <c:pt idx="20">
                  <c:v>-0.041309914373902</c:v>
                </c:pt>
                <c:pt idx="21">
                  <c:v>-0.0399961165574876</c:v>
                </c:pt>
                <c:pt idx="22">
                  <c:v>-0.0387272110380229</c:v>
                </c:pt>
                <c:pt idx="23">
                  <c:v>-0.0382926362169719</c:v>
                </c:pt>
                <c:pt idx="24">
                  <c:v>-0.036562695324115</c:v>
                </c:pt>
                <c:pt idx="25">
                  <c:v>-0.0362897156947548</c:v>
                </c:pt>
                <c:pt idx="26">
                  <c:v>-0.0352617938167524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-0.0386227869911939</c:v>
                </c:pt>
                <c:pt idx="6">
                  <c:v>-0.0480034414406569</c:v>
                </c:pt>
                <c:pt idx="7">
                  <c:v>-0.0385736328992775</c:v>
                </c:pt>
                <c:pt idx="8">
                  <c:v>-0.0438377543515887</c:v>
                </c:pt>
                <c:pt idx="9">
                  <c:v>-0.0464786342335819</c:v>
                </c:pt>
                <c:pt idx="10">
                  <c:v>-0.0483086450575454</c:v>
                </c:pt>
                <c:pt idx="11">
                  <c:v>-0.0503735150826638</c:v>
                </c:pt>
                <c:pt idx="12">
                  <c:v>-0.052914941872827</c:v>
                </c:pt>
                <c:pt idx="13">
                  <c:v>-0.0528547190223452</c:v>
                </c:pt>
                <c:pt idx="14">
                  <c:v>-0.0513413673834513</c:v>
                </c:pt>
                <c:pt idx="15">
                  <c:v>-0.0508971557070778</c:v>
                </c:pt>
                <c:pt idx="16">
                  <c:v>-0.0510261955897595</c:v>
                </c:pt>
                <c:pt idx="17">
                  <c:v>-0.0510111763911884</c:v>
                </c:pt>
                <c:pt idx="18">
                  <c:v>-0.0517782623362879</c:v>
                </c:pt>
                <c:pt idx="19">
                  <c:v>-0.0524997717941899</c:v>
                </c:pt>
                <c:pt idx="20">
                  <c:v>-0.052283964711169</c:v>
                </c:pt>
                <c:pt idx="21">
                  <c:v>-0.0516524782262179</c:v>
                </c:pt>
                <c:pt idx="22">
                  <c:v>-0.0510135176362286</c:v>
                </c:pt>
                <c:pt idx="23">
                  <c:v>-0.051411073294068</c:v>
                </c:pt>
                <c:pt idx="24">
                  <c:v>-0.0502533222699536</c:v>
                </c:pt>
                <c:pt idx="25">
                  <c:v>-0.0509086779510222</c:v>
                </c:pt>
                <c:pt idx="26">
                  <c:v>-0.0506371843941197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-0.0367867634379302</c:v>
                </c:pt>
                <c:pt idx="5">
                  <c:v>-0.037696040868939</c:v>
                </c:pt>
                <c:pt idx="6">
                  <c:v>-0.0462005002089527</c:v>
                </c:pt>
                <c:pt idx="7">
                  <c:v>-0.0347413968916648</c:v>
                </c:pt>
                <c:pt idx="8">
                  <c:v>-0.0392146299200261</c:v>
                </c:pt>
                <c:pt idx="9">
                  <c:v>-0.04260602979171</c:v>
                </c:pt>
                <c:pt idx="10">
                  <c:v>-0.0437605652771189</c:v>
                </c:pt>
                <c:pt idx="11">
                  <c:v>-0.0442900711194973</c:v>
                </c:pt>
                <c:pt idx="12">
                  <c:v>-0.0442433478187658</c:v>
                </c:pt>
                <c:pt idx="13">
                  <c:v>-0.044077126643481</c:v>
                </c:pt>
                <c:pt idx="14">
                  <c:v>-0.0419191913768902</c:v>
                </c:pt>
                <c:pt idx="15">
                  <c:v>-0.0407945231786367</c:v>
                </c:pt>
                <c:pt idx="16">
                  <c:v>-0.0390956455273998</c:v>
                </c:pt>
                <c:pt idx="17">
                  <c:v>-0.0386455701799955</c:v>
                </c:pt>
                <c:pt idx="18">
                  <c:v>-0.0366977996780059</c:v>
                </c:pt>
                <c:pt idx="19">
                  <c:v>-0.0351256501114511</c:v>
                </c:pt>
                <c:pt idx="20">
                  <c:v>-0.0331481292683496</c:v>
                </c:pt>
                <c:pt idx="21">
                  <c:v>-0.030558685111464</c:v>
                </c:pt>
                <c:pt idx="22">
                  <c:v>-0.0285537544599342</c:v>
                </c:pt>
                <c:pt idx="23">
                  <c:v>-0.0269061970305082</c:v>
                </c:pt>
                <c:pt idx="24">
                  <c:v>-0.0248336318100224</c:v>
                </c:pt>
                <c:pt idx="25">
                  <c:v>-0.022846840707753</c:v>
                </c:pt>
                <c:pt idx="26">
                  <c:v>-0.022683415380909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-0.0385799204572871</c:v>
                </c:pt>
                <c:pt idx="6">
                  <c:v>-0.0475742926541286</c:v>
                </c:pt>
                <c:pt idx="7">
                  <c:v>-0.036222891977333</c:v>
                </c:pt>
                <c:pt idx="8">
                  <c:v>-0.0411109902370094</c:v>
                </c:pt>
                <c:pt idx="9">
                  <c:v>-0.0448589989559417</c:v>
                </c:pt>
                <c:pt idx="10">
                  <c:v>-0.0465040650378934</c:v>
                </c:pt>
                <c:pt idx="11">
                  <c:v>-0.0479341553254523</c:v>
                </c:pt>
                <c:pt idx="12">
                  <c:v>-0.0489402157168042</c:v>
                </c:pt>
                <c:pt idx="13">
                  <c:v>-0.0494805542466114</c:v>
                </c:pt>
                <c:pt idx="14">
                  <c:v>-0.0480240857089733</c:v>
                </c:pt>
                <c:pt idx="15">
                  <c:v>-0.0478537505713081</c:v>
                </c:pt>
                <c:pt idx="16">
                  <c:v>-0.0468182186921796</c:v>
                </c:pt>
                <c:pt idx="17">
                  <c:v>-0.0472163566319235</c:v>
                </c:pt>
                <c:pt idx="18">
                  <c:v>-0.0460478385229602</c:v>
                </c:pt>
                <c:pt idx="19">
                  <c:v>-0.0452256487540984</c:v>
                </c:pt>
                <c:pt idx="20">
                  <c:v>-0.0436583901992882</c:v>
                </c:pt>
                <c:pt idx="21">
                  <c:v>-0.0416937189543614</c:v>
                </c:pt>
                <c:pt idx="22">
                  <c:v>-0.0404853793894799</c:v>
                </c:pt>
                <c:pt idx="23">
                  <c:v>-0.0395751782242955</c:v>
                </c:pt>
                <c:pt idx="24">
                  <c:v>-0.0379459163456926</c:v>
                </c:pt>
                <c:pt idx="25">
                  <c:v>-0.0366292404984802</c:v>
                </c:pt>
                <c:pt idx="26">
                  <c:v>-0.0370061911224961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44824"/>
        <c:axId val="86403874"/>
      </c:lineChart>
      <c:catAx>
        <c:axId val="714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403874"/>
        <c:crosses val="autoZero"/>
        <c:auto val="1"/>
        <c:lblAlgn val="ctr"/>
        <c:lblOffset val="100"/>
      </c:catAx>
      <c:valAx>
        <c:axId val="86403874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448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98.7407430630679</c:v>
                </c:pt>
                <c:pt idx="13">
                  <c:v>100.890808188272</c:v>
                </c:pt>
                <c:pt idx="14">
                  <c:v>102.582366633057</c:v>
                </c:pt>
                <c:pt idx="15">
                  <c:v>106.37891318269</c:v>
                </c:pt>
                <c:pt idx="16">
                  <c:v>108.130182210995</c:v>
                </c:pt>
                <c:pt idx="17">
                  <c:v>109.466526884275</c:v>
                </c:pt>
                <c:pt idx="18">
                  <c:v>110.788955963701</c:v>
                </c:pt>
                <c:pt idx="19">
                  <c:v>112.229753407737</c:v>
                </c:pt>
                <c:pt idx="20">
                  <c:v>113.08386379349</c:v>
                </c:pt>
                <c:pt idx="21">
                  <c:v>114.392520594067</c:v>
                </c:pt>
                <c:pt idx="22">
                  <c:v>116.328403761886</c:v>
                </c:pt>
                <c:pt idx="23">
                  <c:v>116.718943544047</c:v>
                </c:pt>
                <c:pt idx="24">
                  <c:v>118.179841651417</c:v>
                </c:pt>
                <c:pt idx="25">
                  <c:v>119.540184020801</c:v>
                </c:pt>
                <c:pt idx="26">
                  <c:v>120.399897893552</c:v>
                </c:pt>
                <c:pt idx="27">
                  <c:v>121.387701285809</c:v>
                </c:pt>
                <c:pt idx="28">
                  <c:v>122.916714733313</c:v>
                </c:pt>
                <c:pt idx="29">
                  <c:v>123.724090461529</c:v>
                </c:pt>
                <c:pt idx="30">
                  <c:v>124.613894319826</c:v>
                </c:pt>
                <c:pt idx="31">
                  <c:v>125.636270830812</c:v>
                </c:pt>
                <c:pt idx="32">
                  <c:v>127.218799748979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95.1879625655911</c:v>
                </c:pt>
                <c:pt idx="13">
                  <c:v>96.6229329997626</c:v>
                </c:pt>
                <c:pt idx="14">
                  <c:v>98.813294875001</c:v>
                </c:pt>
                <c:pt idx="15">
                  <c:v>101.053310440057</c:v>
                </c:pt>
                <c:pt idx="16">
                  <c:v>103.344105302961</c:v>
                </c:pt>
                <c:pt idx="17">
                  <c:v>104.902030608416</c:v>
                </c:pt>
                <c:pt idx="18">
                  <c:v>106.483441832592</c:v>
                </c:pt>
                <c:pt idx="19">
                  <c:v>107.284065874675</c:v>
                </c:pt>
                <c:pt idx="20">
                  <c:v>108.090709621283</c:v>
                </c:pt>
                <c:pt idx="21">
                  <c:v>108.417451789294</c:v>
                </c:pt>
                <c:pt idx="22">
                  <c:v>108.744193957305</c:v>
                </c:pt>
                <c:pt idx="23">
                  <c:v>109.070936125316</c:v>
                </c:pt>
                <c:pt idx="24">
                  <c:v>109.397678293328</c:v>
                </c:pt>
                <c:pt idx="25">
                  <c:v>109.724420461339</c:v>
                </c:pt>
                <c:pt idx="26">
                  <c:v>110.051162629351</c:v>
                </c:pt>
                <c:pt idx="27">
                  <c:v>110.377904797362</c:v>
                </c:pt>
                <c:pt idx="28">
                  <c:v>110.704646965373</c:v>
                </c:pt>
                <c:pt idx="29">
                  <c:v>111.031389133384</c:v>
                </c:pt>
                <c:pt idx="30">
                  <c:v>111.358131301395</c:v>
                </c:pt>
                <c:pt idx="31">
                  <c:v>111.684873469406</c:v>
                </c:pt>
                <c:pt idx="32">
                  <c:v>112.011615637418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628722"/>
        <c:axId val="76175011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134.499411392188</c:v>
                </c:pt>
                <c:pt idx="14">
                  <c:v>142.708295655561</c:v>
                </c:pt>
                <c:pt idx="15">
                  <c:v>150.917179918934</c:v>
                </c:pt>
                <c:pt idx="16">
                  <c:v>159.126064182307</c:v>
                </c:pt>
                <c:pt idx="17">
                  <c:v>167.480182551878</c:v>
                </c:pt>
                <c:pt idx="18">
                  <c:v>175.834300921449</c:v>
                </c:pt>
                <c:pt idx="19">
                  <c:v>184.18841929102</c:v>
                </c:pt>
                <c:pt idx="20">
                  <c:v>192.542537660591</c:v>
                </c:pt>
                <c:pt idx="21">
                  <c:v>200.725595511166</c:v>
                </c:pt>
                <c:pt idx="22">
                  <c:v>208.908653361741</c:v>
                </c:pt>
                <c:pt idx="23">
                  <c:v>217.091711212316</c:v>
                </c:pt>
                <c:pt idx="24">
                  <c:v>225.274769062891</c:v>
                </c:pt>
                <c:pt idx="25">
                  <c:v>233.496062995497</c:v>
                </c:pt>
                <c:pt idx="26">
                  <c:v>241.717356928104</c:v>
                </c:pt>
                <c:pt idx="27">
                  <c:v>249.938650860711</c:v>
                </c:pt>
                <c:pt idx="28">
                  <c:v>258.159944793318</c:v>
                </c:pt>
                <c:pt idx="29">
                  <c:v>267.244239424512</c:v>
                </c:pt>
                <c:pt idx="30">
                  <c:v>276.328534055708</c:v>
                </c:pt>
                <c:pt idx="31">
                  <c:v>285.412828686903</c:v>
                </c:pt>
                <c:pt idx="32">
                  <c:v>294.497123318097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85276"/>
        <c:axId val="9281698"/>
      </c:lineChart>
      <c:catAx>
        <c:axId val="7362872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175011"/>
        <c:crosses val="autoZero"/>
        <c:auto val="1"/>
        <c:lblAlgn val="ctr"/>
        <c:lblOffset val="100"/>
      </c:catAx>
      <c:valAx>
        <c:axId val="76175011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628722"/>
        <c:crossesAt val="1"/>
        <c:crossBetween val="midCat"/>
      </c:valAx>
      <c:catAx>
        <c:axId val="16852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81698"/>
        <c:auto val="1"/>
        <c:lblAlgn val="ctr"/>
        <c:lblOffset val="100"/>
      </c:catAx>
      <c:valAx>
        <c:axId val="9281698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8527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-0.0329745750899216</c:v>
                </c:pt>
                <c:pt idx="24">
                  <c:v>-0.0331795977538116</c:v>
                </c:pt>
                <c:pt idx="25">
                  <c:v>-0.0366051126539165</c:v>
                </c:pt>
                <c:pt idx="26">
                  <c:v>-0.0367867634379302</c:v>
                </c:pt>
                <c:pt idx="27">
                  <c:v>-0.0376961884096758</c:v>
                </c:pt>
                <c:pt idx="28">
                  <c:v>-0.0462320911620017</c:v>
                </c:pt>
                <c:pt idx="29">
                  <c:v>-0.0360990064000286</c:v>
                </c:pt>
                <c:pt idx="30">
                  <c:v>-0.0402169149250119</c:v>
                </c:pt>
                <c:pt idx="31">
                  <c:v>-0.0421259616983962</c:v>
                </c:pt>
                <c:pt idx="32">
                  <c:v>-0.0438060753545994</c:v>
                </c:pt>
                <c:pt idx="33">
                  <c:v>-0.0442575640903217</c:v>
                </c:pt>
                <c:pt idx="34">
                  <c:v>-0.0446308205454089</c:v>
                </c:pt>
                <c:pt idx="35">
                  <c:v>-0.0455915174097634</c:v>
                </c:pt>
                <c:pt idx="36">
                  <c:v>-0.0455985793700732</c:v>
                </c:pt>
                <c:pt idx="37">
                  <c:v>-0.044630207283351</c:v>
                </c:pt>
                <c:pt idx="38">
                  <c:v>-0.0437523974859377</c:v>
                </c:pt>
                <c:pt idx="39">
                  <c:v>-0.0425234493722445</c:v>
                </c:pt>
                <c:pt idx="40">
                  <c:v>-0.0415029785037119</c:v>
                </c:pt>
                <c:pt idx="41">
                  <c:v>-0.0394007318110065</c:v>
                </c:pt>
                <c:pt idx="42">
                  <c:v>-0.0384247087344036</c:v>
                </c:pt>
                <c:pt idx="43">
                  <c:v>-0.0371921852452668</c:v>
                </c:pt>
                <c:pt idx="44">
                  <c:v>-0.0357668255773639</c:v>
                </c:pt>
                <c:pt idx="45">
                  <c:v>-0.0348077023344594</c:v>
                </c:pt>
                <c:pt idx="46">
                  <c:v>-0.032681598861572</c:v>
                </c:pt>
                <c:pt idx="47">
                  <c:v>-0.0318076886681929</c:v>
                </c:pt>
                <c:pt idx="48">
                  <c:v>-0.0310489375417781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-0.0331995920570141</c:v>
                </c:pt>
                <c:pt idx="25">
                  <c:v>-0.0370530841535637</c:v>
                </c:pt>
                <c:pt idx="26">
                  <c:v>-0.0376732487763681</c:v>
                </c:pt>
                <c:pt idx="27">
                  <c:v>-0.0385800679980238</c:v>
                </c:pt>
                <c:pt idx="28">
                  <c:v>-0.0476115469221648</c:v>
                </c:pt>
                <c:pt idx="29">
                  <c:v>-0.0376079071131722</c:v>
                </c:pt>
                <c:pt idx="30">
                  <c:v>-0.0420865455578296</c:v>
                </c:pt>
                <c:pt idx="31">
                  <c:v>-0.0443351335017512</c:v>
                </c:pt>
                <c:pt idx="32">
                  <c:v>-0.0463710390670913</c:v>
                </c:pt>
                <c:pt idx="33">
                  <c:v>-0.0476975237164615</c:v>
                </c:pt>
                <c:pt idx="34">
                  <c:v>-0.0491382876598679</c:v>
                </c:pt>
                <c:pt idx="35">
                  <c:v>-0.0510656831051523</c:v>
                </c:pt>
                <c:pt idx="36">
                  <c:v>-0.0519087789827116</c:v>
                </c:pt>
                <c:pt idx="37">
                  <c:v>-0.051876069240122</c:v>
                </c:pt>
                <c:pt idx="38">
                  <c:v>-0.0516844582560955</c:v>
                </c:pt>
                <c:pt idx="39">
                  <c:v>-0.0512102061880453</c:v>
                </c:pt>
                <c:pt idx="40">
                  <c:v>-0.0509083113809131</c:v>
                </c:pt>
                <c:pt idx="41">
                  <c:v>-0.0495396235209473</c:v>
                </c:pt>
                <c:pt idx="42">
                  <c:v>-0.0491987626318911</c:v>
                </c:pt>
                <c:pt idx="43">
                  <c:v>-0.0484795563448366</c:v>
                </c:pt>
                <c:pt idx="44">
                  <c:v>-0.0476805398995354</c:v>
                </c:pt>
                <c:pt idx="45">
                  <c:v>-0.0474748535620544</c:v>
                </c:pt>
                <c:pt idx="46">
                  <c:v>-0.0458188829026518</c:v>
                </c:pt>
                <c:pt idx="47">
                  <c:v>-0.0457332679418077</c:v>
                </c:pt>
                <c:pt idx="48">
                  <c:v>-0.0457718729608884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-0.0366051126539165</c:v>
                </c:pt>
                <c:pt idx="26">
                  <c:v>-0.0367867634379302</c:v>
                </c:pt>
                <c:pt idx="27">
                  <c:v>-0.0377389074028458</c:v>
                </c:pt>
                <c:pt idx="28">
                  <c:v>-0.0466196684132554</c:v>
                </c:pt>
                <c:pt idx="29">
                  <c:v>-0.0370489836203559</c:v>
                </c:pt>
                <c:pt idx="30">
                  <c:v>-0.041945599833264</c:v>
                </c:pt>
                <c:pt idx="31">
                  <c:v>-0.0442957493294748</c:v>
                </c:pt>
                <c:pt idx="32">
                  <c:v>-0.045690733852156</c:v>
                </c:pt>
                <c:pt idx="33">
                  <c:v>-0.0467752516600695</c:v>
                </c:pt>
                <c:pt idx="34">
                  <c:v>-0.0481924292367541</c:v>
                </c:pt>
                <c:pt idx="35">
                  <c:v>-0.0472375088300988</c:v>
                </c:pt>
                <c:pt idx="36">
                  <c:v>-0.0449852622405315</c:v>
                </c:pt>
                <c:pt idx="37">
                  <c:v>-0.0437710399119255</c:v>
                </c:pt>
                <c:pt idx="38">
                  <c:v>-0.0432647218410786</c:v>
                </c:pt>
                <c:pt idx="39">
                  <c:v>-0.0423223551685309</c:v>
                </c:pt>
                <c:pt idx="40">
                  <c:v>-0.0422317589052344</c:v>
                </c:pt>
                <c:pt idx="41">
                  <c:v>-0.0420711120620011</c:v>
                </c:pt>
                <c:pt idx="42">
                  <c:v>-0.041309914373902</c:v>
                </c:pt>
                <c:pt idx="43">
                  <c:v>-0.0399961165574876</c:v>
                </c:pt>
                <c:pt idx="44">
                  <c:v>-0.0387272110380229</c:v>
                </c:pt>
                <c:pt idx="45">
                  <c:v>-0.0382926362169719</c:v>
                </c:pt>
                <c:pt idx="46">
                  <c:v>-0.036562695324115</c:v>
                </c:pt>
                <c:pt idx="47">
                  <c:v>-0.0362897156947548</c:v>
                </c:pt>
                <c:pt idx="48">
                  <c:v>-0.0352617938167524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-0.0370530841535637</c:v>
                </c:pt>
                <c:pt idx="26">
                  <c:v>-0.0376732487763681</c:v>
                </c:pt>
                <c:pt idx="27">
                  <c:v>-0.0386227869911939</c:v>
                </c:pt>
                <c:pt idx="28">
                  <c:v>-0.0480034414406569</c:v>
                </c:pt>
                <c:pt idx="29">
                  <c:v>-0.0385736328992775</c:v>
                </c:pt>
                <c:pt idx="30">
                  <c:v>-0.0438377543515887</c:v>
                </c:pt>
                <c:pt idx="31">
                  <c:v>-0.0464786342335819</c:v>
                </c:pt>
                <c:pt idx="32">
                  <c:v>-0.0483086450575454</c:v>
                </c:pt>
                <c:pt idx="33">
                  <c:v>-0.0503735150826638</c:v>
                </c:pt>
                <c:pt idx="34">
                  <c:v>-0.052914941872827</c:v>
                </c:pt>
                <c:pt idx="35">
                  <c:v>-0.0528547190223452</c:v>
                </c:pt>
                <c:pt idx="36">
                  <c:v>-0.0513413673834513</c:v>
                </c:pt>
                <c:pt idx="37">
                  <c:v>-0.0508971557070778</c:v>
                </c:pt>
                <c:pt idx="38">
                  <c:v>-0.0510261955897595</c:v>
                </c:pt>
                <c:pt idx="39">
                  <c:v>-0.0510111763911884</c:v>
                </c:pt>
                <c:pt idx="40">
                  <c:v>-0.0517782623362879</c:v>
                </c:pt>
                <c:pt idx="41">
                  <c:v>-0.0524997717941899</c:v>
                </c:pt>
                <c:pt idx="42">
                  <c:v>-0.052283964711169</c:v>
                </c:pt>
                <c:pt idx="43">
                  <c:v>-0.0516524782262179</c:v>
                </c:pt>
                <c:pt idx="44">
                  <c:v>-0.0510135176362286</c:v>
                </c:pt>
                <c:pt idx="45">
                  <c:v>-0.051411073294068</c:v>
                </c:pt>
                <c:pt idx="46">
                  <c:v>-0.0502533222699536</c:v>
                </c:pt>
                <c:pt idx="47">
                  <c:v>-0.0509086779510222</c:v>
                </c:pt>
                <c:pt idx="48">
                  <c:v>-0.0506371843941197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-0.0366051126539165</c:v>
                </c:pt>
                <c:pt idx="26">
                  <c:v>-0.0367867634379302</c:v>
                </c:pt>
                <c:pt idx="27">
                  <c:v>-0.037696040868939</c:v>
                </c:pt>
                <c:pt idx="28">
                  <c:v>-0.0462005002089527</c:v>
                </c:pt>
                <c:pt idx="29">
                  <c:v>-0.0347413968916648</c:v>
                </c:pt>
                <c:pt idx="30">
                  <c:v>-0.0392146299200261</c:v>
                </c:pt>
                <c:pt idx="31">
                  <c:v>-0.04260602979171</c:v>
                </c:pt>
                <c:pt idx="32">
                  <c:v>-0.0437605652771189</c:v>
                </c:pt>
                <c:pt idx="33">
                  <c:v>-0.0442900711194973</c:v>
                </c:pt>
                <c:pt idx="34">
                  <c:v>-0.0442433478187658</c:v>
                </c:pt>
                <c:pt idx="35">
                  <c:v>-0.044077126643481</c:v>
                </c:pt>
                <c:pt idx="36">
                  <c:v>-0.0419191913768902</c:v>
                </c:pt>
                <c:pt idx="37">
                  <c:v>-0.0407945231786367</c:v>
                </c:pt>
                <c:pt idx="38">
                  <c:v>-0.0390956455273998</c:v>
                </c:pt>
                <c:pt idx="39">
                  <c:v>-0.0386455701799955</c:v>
                </c:pt>
                <c:pt idx="40">
                  <c:v>-0.0366977996780059</c:v>
                </c:pt>
                <c:pt idx="41">
                  <c:v>-0.0351256501114511</c:v>
                </c:pt>
                <c:pt idx="42">
                  <c:v>-0.0331481292683496</c:v>
                </c:pt>
                <c:pt idx="43">
                  <c:v>-0.030558685111464</c:v>
                </c:pt>
                <c:pt idx="44">
                  <c:v>-0.0285537544599342</c:v>
                </c:pt>
                <c:pt idx="45">
                  <c:v>-0.0269061970305082</c:v>
                </c:pt>
                <c:pt idx="46">
                  <c:v>-0.0248336318100224</c:v>
                </c:pt>
                <c:pt idx="47">
                  <c:v>-0.022846840707753</c:v>
                </c:pt>
                <c:pt idx="48">
                  <c:v>-0.022683415380909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-0.0370530841535637</c:v>
                </c:pt>
                <c:pt idx="26">
                  <c:v>-0.0376732487763681</c:v>
                </c:pt>
                <c:pt idx="27">
                  <c:v>-0.0385799204572871</c:v>
                </c:pt>
                <c:pt idx="28">
                  <c:v>-0.0475742926541286</c:v>
                </c:pt>
                <c:pt idx="29">
                  <c:v>-0.036222891977333</c:v>
                </c:pt>
                <c:pt idx="30">
                  <c:v>-0.0411109902370094</c:v>
                </c:pt>
                <c:pt idx="31">
                  <c:v>-0.0448589989559417</c:v>
                </c:pt>
                <c:pt idx="32">
                  <c:v>-0.0465040650378934</c:v>
                </c:pt>
                <c:pt idx="33">
                  <c:v>-0.0479341553254523</c:v>
                </c:pt>
                <c:pt idx="34">
                  <c:v>-0.0489402157168042</c:v>
                </c:pt>
                <c:pt idx="35">
                  <c:v>-0.0494805542466114</c:v>
                </c:pt>
                <c:pt idx="36">
                  <c:v>-0.0480240857089733</c:v>
                </c:pt>
                <c:pt idx="37">
                  <c:v>-0.0478537505713081</c:v>
                </c:pt>
                <c:pt idx="38">
                  <c:v>-0.0468182186921796</c:v>
                </c:pt>
                <c:pt idx="39">
                  <c:v>-0.0472163566319235</c:v>
                </c:pt>
                <c:pt idx="40">
                  <c:v>-0.0460478385229602</c:v>
                </c:pt>
                <c:pt idx="41">
                  <c:v>-0.0452256487540984</c:v>
                </c:pt>
                <c:pt idx="42">
                  <c:v>-0.0436583901992882</c:v>
                </c:pt>
                <c:pt idx="43">
                  <c:v>-0.0416937189543614</c:v>
                </c:pt>
                <c:pt idx="44">
                  <c:v>-0.0404853793894799</c:v>
                </c:pt>
                <c:pt idx="45">
                  <c:v>-0.0395751782242955</c:v>
                </c:pt>
                <c:pt idx="46">
                  <c:v>-0.0379459163456926</c:v>
                </c:pt>
                <c:pt idx="47">
                  <c:v>-0.0366292404984802</c:v>
                </c:pt>
                <c:pt idx="48">
                  <c:v>-0.0370061911224961</c:v>
                </c:pt>
              </c:numCache>
            </c:numRef>
          </c:yVal>
          <c:smooth val="0"/>
        </c:ser>
        <c:axId val="87991531"/>
        <c:axId val="3072619"/>
      </c:scatterChart>
      <c:valAx>
        <c:axId val="879915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72619"/>
        <c:crosses val="autoZero"/>
        <c:crossBetween val="midCat"/>
      </c:valAx>
      <c:valAx>
        <c:axId val="30726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991531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-0.0157640611870122</c:v>
                </c:pt>
                <c:pt idx="26">
                  <c:v>-0.0182231542809677</c:v>
                </c:pt>
                <c:pt idx="27">
                  <c:v>-0.00936350280989437</c:v>
                </c:pt>
                <c:pt idx="28">
                  <c:v>-0.0110522958798301</c:v>
                </c:pt>
                <c:pt idx="29">
                  <c:v>-0.0135058990219316</c:v>
                </c:pt>
                <c:pt idx="30">
                  <c:v>-0.00581319855131095</c:v>
                </c:pt>
                <c:pt idx="31">
                  <c:v>-0.00993110707629424</c:v>
                </c:pt>
                <c:pt idx="32">
                  <c:v>-0.0118401538496786</c:v>
                </c:pt>
                <c:pt idx="33">
                  <c:v>-0.0135202675058818</c:v>
                </c:pt>
                <c:pt idx="34">
                  <c:v>-0.0139717562416041</c:v>
                </c:pt>
                <c:pt idx="35">
                  <c:v>-0.0143450126966913</c:v>
                </c:pt>
                <c:pt idx="36">
                  <c:v>-0.0153057095610457</c:v>
                </c:pt>
                <c:pt idx="37">
                  <c:v>-0.0153127715213555</c:v>
                </c:pt>
                <c:pt idx="38">
                  <c:v>-0.0143443994346333</c:v>
                </c:pt>
                <c:pt idx="39">
                  <c:v>-0.0134665896372201</c:v>
                </c:pt>
                <c:pt idx="40">
                  <c:v>-0.0122376415235269</c:v>
                </c:pt>
                <c:pt idx="41">
                  <c:v>-0.0112171706549942</c:v>
                </c:pt>
                <c:pt idx="42">
                  <c:v>-0.00911492396228887</c:v>
                </c:pt>
                <c:pt idx="43">
                  <c:v>-0.00813890088568599</c:v>
                </c:pt>
                <c:pt idx="44">
                  <c:v>-0.00690637739654911</c:v>
                </c:pt>
                <c:pt idx="45">
                  <c:v>-0.00548101772864625</c:v>
                </c:pt>
                <c:pt idx="46">
                  <c:v>-0.00452189448574174</c:v>
                </c:pt>
                <c:pt idx="47">
                  <c:v>-0.0023957910128544</c:v>
                </c:pt>
                <c:pt idx="48">
                  <c:v>-0.00152188081947531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-0.0195881331115993</c:v>
                </c:pt>
                <c:pt idx="26">
                  <c:v>-0.0259966260361926</c:v>
                </c:pt>
                <c:pt idx="27">
                  <c:v>-0.0217929820184041</c:v>
                </c:pt>
                <c:pt idx="28">
                  <c:v>-0.0261186809053807</c:v>
                </c:pt>
                <c:pt idx="29">
                  <c:v>-0.0305778818927004</c:v>
                </c:pt>
                <c:pt idx="30">
                  <c:v>-0.0230146263750604</c:v>
                </c:pt>
                <c:pt idx="31">
                  <c:v>-0.0274932648197177</c:v>
                </c:pt>
                <c:pt idx="32">
                  <c:v>-0.0297418527636393</c:v>
                </c:pt>
                <c:pt idx="33">
                  <c:v>-0.0317777583289795</c:v>
                </c:pt>
                <c:pt idx="34">
                  <c:v>-0.0331042429783496</c:v>
                </c:pt>
                <c:pt idx="35">
                  <c:v>-0.034545006921756</c:v>
                </c:pt>
                <c:pt idx="36">
                  <c:v>-0.0364724023670405</c:v>
                </c:pt>
                <c:pt idx="37">
                  <c:v>-0.0373154982445997</c:v>
                </c:pt>
                <c:pt idx="38">
                  <c:v>-0.0372827885020102</c:v>
                </c:pt>
                <c:pt idx="39">
                  <c:v>-0.0370911775179837</c:v>
                </c:pt>
                <c:pt idx="40">
                  <c:v>-0.0366169254499335</c:v>
                </c:pt>
                <c:pt idx="41">
                  <c:v>-0.0363150306428012</c:v>
                </c:pt>
                <c:pt idx="42">
                  <c:v>-0.0349463427828355</c:v>
                </c:pt>
                <c:pt idx="43">
                  <c:v>-0.0346054818937792</c:v>
                </c:pt>
                <c:pt idx="44">
                  <c:v>-0.0338862756067248</c:v>
                </c:pt>
                <c:pt idx="45">
                  <c:v>-0.0330872591614236</c:v>
                </c:pt>
                <c:pt idx="46">
                  <c:v>-0.0328815728239426</c:v>
                </c:pt>
                <c:pt idx="47">
                  <c:v>-0.0312256021645399</c:v>
                </c:pt>
                <c:pt idx="48">
                  <c:v>-0.0311399872036959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9">
                  <c:v>-0.0138166334913605</c:v>
                </c:pt>
                <c:pt idx="30">
                  <c:v>-0.00591048432886197</c:v>
                </c:pt>
                <c:pt idx="31">
                  <c:v>-0.0108500107758379</c:v>
                </c:pt>
                <c:pt idx="32">
                  <c:v>-0.0132524093522109</c:v>
                </c:pt>
                <c:pt idx="33">
                  <c:v>-0.014758388590528</c:v>
                </c:pt>
                <c:pt idx="34">
                  <c:v>-0.0159760357461393</c:v>
                </c:pt>
                <c:pt idx="35">
                  <c:v>-0.0179066213880365</c:v>
                </c:pt>
                <c:pt idx="36">
                  <c:v>-0.0169517009813812</c:v>
                </c:pt>
                <c:pt idx="37">
                  <c:v>-0.0146994543918138</c:v>
                </c:pt>
                <c:pt idx="38">
                  <c:v>-0.0134852320632079</c:v>
                </c:pt>
                <c:pt idx="39">
                  <c:v>-0.0129789139923609</c:v>
                </c:pt>
                <c:pt idx="40">
                  <c:v>-0.0120365473198132</c:v>
                </c:pt>
                <c:pt idx="41">
                  <c:v>-0.0119459510565168</c:v>
                </c:pt>
                <c:pt idx="42">
                  <c:v>-0.0117853042132835</c:v>
                </c:pt>
                <c:pt idx="43">
                  <c:v>-0.0110241065251844</c:v>
                </c:pt>
                <c:pt idx="44">
                  <c:v>-0.00971030870876996</c:v>
                </c:pt>
                <c:pt idx="45">
                  <c:v>-0.00844140318930524</c:v>
                </c:pt>
                <c:pt idx="46">
                  <c:v>-0.0080068283682543</c:v>
                </c:pt>
                <c:pt idx="47">
                  <c:v>-0.0062768874753974</c:v>
                </c:pt>
                <c:pt idx="48">
                  <c:v>-0.00600390784603717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-0.0308929336293678</c:v>
                </c:pt>
                <c:pt idx="30">
                  <c:v>-0.0231276607183893</c:v>
                </c:pt>
                <c:pt idx="31">
                  <c:v>-0.0284346924047683</c:v>
                </c:pt>
                <c:pt idx="32">
                  <c:v>-0.0311278213669238</c:v>
                </c:pt>
                <c:pt idx="33">
                  <c:v>-0.0330688269065232</c:v>
                </c:pt>
                <c:pt idx="34">
                  <c:v>-0.0352668262793394</c:v>
                </c:pt>
                <c:pt idx="35">
                  <c:v>-0.0383216611347152</c:v>
                </c:pt>
                <c:pt idx="36">
                  <c:v>-0.0382614382842334</c:v>
                </c:pt>
                <c:pt idx="37">
                  <c:v>-0.0367480866453395</c:v>
                </c:pt>
                <c:pt idx="38">
                  <c:v>-0.036303874968966</c:v>
                </c:pt>
                <c:pt idx="39">
                  <c:v>-0.0364329148516477</c:v>
                </c:pt>
                <c:pt idx="40">
                  <c:v>-0.0364178956530765</c:v>
                </c:pt>
                <c:pt idx="41">
                  <c:v>-0.0371849815981761</c:v>
                </c:pt>
                <c:pt idx="42">
                  <c:v>-0.0379064910560781</c:v>
                </c:pt>
                <c:pt idx="43">
                  <c:v>-0.0376906839730572</c:v>
                </c:pt>
                <c:pt idx="44">
                  <c:v>-0.0370591974881061</c:v>
                </c:pt>
                <c:pt idx="45">
                  <c:v>-0.0364202368981168</c:v>
                </c:pt>
                <c:pt idx="46">
                  <c:v>-0.0368177925559562</c:v>
                </c:pt>
                <c:pt idx="47">
                  <c:v>-0.0356600415318418</c:v>
                </c:pt>
                <c:pt idx="48">
                  <c:v>-0.0363153972129104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9">
                  <c:v>-0.0134743080688826</c:v>
                </c:pt>
                <c:pt idx="30">
                  <c:v>-0.0044555890429472</c:v>
                </c:pt>
                <c:pt idx="31">
                  <c:v>-0.00892882207130845</c:v>
                </c:pt>
                <c:pt idx="32">
                  <c:v>-0.0123202219429924</c:v>
                </c:pt>
                <c:pt idx="33">
                  <c:v>-0.0134747574284013</c:v>
                </c:pt>
                <c:pt idx="34">
                  <c:v>-0.0140042632707796</c:v>
                </c:pt>
                <c:pt idx="35">
                  <c:v>-0.0139575399700482</c:v>
                </c:pt>
                <c:pt idx="36">
                  <c:v>-0.0137913187947634</c:v>
                </c:pt>
                <c:pt idx="37">
                  <c:v>-0.0116333835281726</c:v>
                </c:pt>
                <c:pt idx="38">
                  <c:v>-0.010508715329919</c:v>
                </c:pt>
                <c:pt idx="39">
                  <c:v>-0.0088098376786822</c:v>
                </c:pt>
                <c:pt idx="40">
                  <c:v>-0.00835976233127781</c:v>
                </c:pt>
                <c:pt idx="41">
                  <c:v>-0.00641199182928828</c:v>
                </c:pt>
                <c:pt idx="42">
                  <c:v>-0.00483984226273343</c:v>
                </c:pt>
                <c:pt idx="43">
                  <c:v>-0.00286232141963201</c:v>
                </c:pt>
                <c:pt idx="44">
                  <c:v>-0.000272877262746357</c:v>
                </c:pt>
                <c:pt idx="45">
                  <c:v>0.00173205338878345</c:v>
                </c:pt>
                <c:pt idx="46">
                  <c:v>0.00337961081820946</c:v>
                </c:pt>
                <c:pt idx="47">
                  <c:v>0.00545217603869527</c:v>
                </c:pt>
                <c:pt idx="48">
                  <c:v>0.00743896714096468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-0.0305406276246643</c:v>
                </c:pt>
                <c:pt idx="30">
                  <c:v>-0.0216296112392211</c:v>
                </c:pt>
                <c:pt idx="31">
                  <c:v>-0.0265177094988976</c:v>
                </c:pt>
                <c:pt idx="32">
                  <c:v>-0.0302657182178298</c:v>
                </c:pt>
                <c:pt idx="33">
                  <c:v>-0.0319107842997815</c:v>
                </c:pt>
                <c:pt idx="34">
                  <c:v>-0.0333408745873405</c:v>
                </c:pt>
                <c:pt idx="35">
                  <c:v>-0.0343469349786923</c:v>
                </c:pt>
                <c:pt idx="36">
                  <c:v>-0.0348872735084995</c:v>
                </c:pt>
                <c:pt idx="37">
                  <c:v>-0.0334308049708615</c:v>
                </c:pt>
                <c:pt idx="38">
                  <c:v>-0.0332604698331963</c:v>
                </c:pt>
                <c:pt idx="39">
                  <c:v>-0.0322249379540678</c:v>
                </c:pt>
                <c:pt idx="40">
                  <c:v>-0.0326230758938116</c:v>
                </c:pt>
                <c:pt idx="41">
                  <c:v>-0.0314545577848483</c:v>
                </c:pt>
                <c:pt idx="42">
                  <c:v>-0.0306323680159866</c:v>
                </c:pt>
                <c:pt idx="43">
                  <c:v>-0.0290651094611764</c:v>
                </c:pt>
                <c:pt idx="44">
                  <c:v>-0.0271004382162495</c:v>
                </c:pt>
                <c:pt idx="45">
                  <c:v>-0.0258920986513681</c:v>
                </c:pt>
                <c:pt idx="46">
                  <c:v>-0.0249818974861837</c:v>
                </c:pt>
                <c:pt idx="47">
                  <c:v>-0.0233526356075807</c:v>
                </c:pt>
                <c:pt idx="48">
                  <c:v>-0.0220359597603684</c:v>
                </c:pt>
              </c:numCache>
            </c:numRef>
          </c:yVal>
          <c:smooth val="0"/>
        </c:ser>
        <c:axId val="35086382"/>
        <c:axId val="27418180"/>
      </c:scatterChart>
      <c:valAx>
        <c:axId val="350863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418180"/>
        <c:crosses val="autoZero"/>
        <c:crossBetween val="midCat"/>
      </c:valAx>
      <c:valAx>
        <c:axId val="274181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086382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1.11%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-0.0109202595021298</c:v>
                </c:pt>
                <c:pt idx="3">
                  <c:v>-0.0120403218026096</c:v>
                </c:pt>
                <c:pt idx="4">
                  <c:v>-0.0152644230272318</c:v>
                </c:pt>
                <c:pt idx="5">
                  <c:v>-0.0142020180814306</c:v>
                </c:pt>
                <c:pt idx="6">
                  <c:v>-0.0137173289663037</c:v>
                </c:pt>
                <c:pt idx="7">
                  <c:v>-0.0145825504311926</c:v>
                </c:pt>
                <c:pt idx="8">
                  <c:v>-0.0133380257249833</c:v>
                </c:pt>
                <c:pt idx="9">
                  <c:v>-0.0140955233666028</c:v>
                </c:pt>
                <c:pt idx="10">
                  <c:v>-0.0143295318421229</c:v>
                </c:pt>
                <c:pt idx="11">
                  <c:v>-0.0145575592922868</c:v>
                </c:pt>
                <c:pt idx="12">
                  <c:v>-0.0145474442344741</c:v>
                </c:pt>
                <c:pt idx="13">
                  <c:v>-0.0146268908411672</c:v>
                </c:pt>
                <c:pt idx="14">
                  <c:v>-0.0147575191767183</c:v>
                </c:pt>
                <c:pt idx="15">
                  <c:v>-0.0146399133323452</c:v>
                </c:pt>
                <c:pt idx="16">
                  <c:v>-0.01425479579379</c:v>
                </c:pt>
                <c:pt idx="17">
                  <c:v>-0.014056683911495</c:v>
                </c:pt>
                <c:pt idx="18">
                  <c:v>-0.0136957114716657</c:v>
                </c:pt>
                <c:pt idx="19">
                  <c:v>-0.0132224525050744</c:v>
                </c:pt>
                <c:pt idx="20">
                  <c:v>-0.0127364305844782</c:v>
                </c:pt>
                <c:pt idx="21">
                  <c:v>-0.0127469641748386</c:v>
                </c:pt>
                <c:pt idx="22">
                  <c:v>-0.0126103335976841</c:v>
                </c:pt>
                <c:pt idx="23">
                  <c:v>-0.0123373323081481</c:v>
                </c:pt>
                <c:pt idx="24">
                  <c:v>-0.0122261293942063</c:v>
                </c:pt>
                <c:pt idx="25">
                  <c:v>-0.0116882644164351</c:v>
                </c:pt>
                <c:pt idx="26">
                  <c:v>-0.0115152813103139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10.10%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-0.082878117973868</c:v>
                </c:pt>
                <c:pt idx="3">
                  <c:v>-0.0819364794999319</c:v>
                </c:pt>
                <c:pt idx="4">
                  <c:v>-0.0850072793541843</c:v>
                </c:pt>
                <c:pt idx="5">
                  <c:v>-0.0819274924771436</c:v>
                </c:pt>
                <c:pt idx="6">
                  <c:v>-0.0762877740608489</c:v>
                </c:pt>
                <c:pt idx="7">
                  <c:v>-0.0918289547978347</c:v>
                </c:pt>
                <c:pt idx="8">
                  <c:v>-0.0825627800445805</c:v>
                </c:pt>
                <c:pt idx="9">
                  <c:v>-0.0867747527164508</c:v>
                </c:pt>
                <c:pt idx="10">
                  <c:v>-0.0896049917826965</c:v>
                </c:pt>
                <c:pt idx="11">
                  <c:v>-0.0917119974429603</c:v>
                </c:pt>
                <c:pt idx="12">
                  <c:v>-0.0940918359304135</c:v>
                </c:pt>
                <c:pt idx="13">
                  <c:v>-0.0966568148805338</c:v>
                </c:pt>
                <c:pt idx="14">
                  <c:v>-0.098956378277253</c:v>
                </c:pt>
                <c:pt idx="15">
                  <c:v>-0.100217439356843</c:v>
                </c:pt>
                <c:pt idx="16">
                  <c:v>-0.100970748348971</c:v>
                </c:pt>
                <c:pt idx="17">
                  <c:v>-0.101260570567356</c:v>
                </c:pt>
                <c:pt idx="18">
                  <c:v>-0.101349701592267</c:v>
                </c:pt>
                <c:pt idx="19">
                  <c:v>-0.10179713434057</c:v>
                </c:pt>
                <c:pt idx="20">
                  <c:v>-0.101151274815581</c:v>
                </c:pt>
                <c:pt idx="21">
                  <c:v>-0.101458436913143</c:v>
                </c:pt>
                <c:pt idx="22">
                  <c:v>-0.101123199747714</c:v>
                </c:pt>
                <c:pt idx="23">
                  <c:v>-0.100822482151329</c:v>
                </c:pt>
                <c:pt idx="24">
                  <c:v>-0.101119117124582</c:v>
                </c:pt>
                <c:pt idx="25">
                  <c:v>-0.100183699332804</c:v>
                </c:pt>
                <c:pt idx="26">
                  <c:v>-0.100462407452764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6.64%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0.0608238023860763</c:v>
                </c:pt>
                <c:pt idx="3">
                  <c:v>0.0607772092455274</c:v>
                </c:pt>
                <c:pt idx="4">
                  <c:v>0.0632186182278524</c:v>
                </c:pt>
                <c:pt idx="5">
                  <c:v>0.0584562617822061</c:v>
                </c:pt>
                <c:pt idx="6">
                  <c:v>0.0514250350291287</c:v>
                </c:pt>
                <c:pt idx="7">
                  <c:v>0.0587999583068625</c:v>
                </c:pt>
                <c:pt idx="8">
                  <c:v>0.0582928986563916</c:v>
                </c:pt>
                <c:pt idx="9">
                  <c:v>0.058783730525224</c:v>
                </c:pt>
                <c:pt idx="10">
                  <c:v>0.0595993901230683</c:v>
                </c:pt>
                <c:pt idx="11">
                  <c:v>0.0598985176681558</c:v>
                </c:pt>
                <c:pt idx="12">
                  <c:v>0.0609417564484261</c:v>
                </c:pt>
                <c:pt idx="13">
                  <c:v>0.0621454180618332</c:v>
                </c:pt>
                <c:pt idx="14">
                  <c:v>0.062648214348819</c:v>
                </c:pt>
                <c:pt idx="15">
                  <c:v>0.0629485737064761</c:v>
                </c:pt>
                <c:pt idx="16">
                  <c:v>0.0633494749026389</c:v>
                </c:pt>
                <c:pt idx="17">
                  <c:v>0.0636327962227557</c:v>
                </c:pt>
                <c:pt idx="18">
                  <c:v>0.063835206875887</c:v>
                </c:pt>
                <c:pt idx="19">
                  <c:v>0.0641112754647311</c:v>
                </c:pt>
                <c:pt idx="20">
                  <c:v>0.0643480818791117</c:v>
                </c:pt>
                <c:pt idx="21">
                  <c:v>0.0650066384560906</c:v>
                </c:pt>
                <c:pt idx="22">
                  <c:v>0.0652539770005614</c:v>
                </c:pt>
                <c:pt idx="23">
                  <c:v>0.0654792745599414</c:v>
                </c:pt>
                <c:pt idx="24">
                  <c:v>0.0658703929567341</c:v>
                </c:pt>
                <c:pt idx="25">
                  <c:v>0.066053080846587</c:v>
                </c:pt>
                <c:pt idx="26">
                  <c:v>0.0662444208212698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0.0124613870926432</c:v>
                </c:pt>
                <c:pt idx="7">
                  <c:v>0.0143162415877109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0.0148487389348057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1584250"/>
        <c:axId val="54399321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-2.96%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0.00115825366281494</c:v>
                </c:pt>
                <c:pt idx="2">
                  <c:v>-0.0117328132990594</c:v>
                </c:pt>
                <c:pt idx="3">
                  <c:v>-0.0195881331115993</c:v>
                </c:pt>
                <c:pt idx="4">
                  <c:v>-0.0259966260361926</c:v>
                </c:pt>
                <c:pt idx="5">
                  <c:v>-0.0217929820184041</c:v>
                </c:pt>
                <c:pt idx="6">
                  <c:v>-0.0261186809053806</c:v>
                </c:pt>
                <c:pt idx="7">
                  <c:v>-0.0332953053344539</c:v>
                </c:pt>
                <c:pt idx="8">
                  <c:v>-0.0235225454379346</c:v>
                </c:pt>
                <c:pt idx="9">
                  <c:v>-0.0277254258839419</c:v>
                </c:pt>
                <c:pt idx="10">
                  <c:v>-0.0297253026507525</c:v>
                </c:pt>
                <c:pt idx="11">
                  <c:v>-0.0316284935953406</c:v>
                </c:pt>
                <c:pt idx="12">
                  <c:v>-0.0328487847816558</c:v>
                </c:pt>
                <c:pt idx="13">
                  <c:v>-0.0329996717740865</c:v>
                </c:pt>
                <c:pt idx="14">
                  <c:v>-0.0349270672193709</c:v>
                </c:pt>
                <c:pt idx="15">
                  <c:v>-0.0357701630969302</c:v>
                </c:pt>
                <c:pt idx="16">
                  <c:v>-0.0357374533543406</c:v>
                </c:pt>
                <c:pt idx="17">
                  <c:v>-0.0355458423703141</c:v>
                </c:pt>
                <c:pt idx="18">
                  <c:v>-0.0350715903022639</c:v>
                </c:pt>
                <c:pt idx="19">
                  <c:v>-0.0347696954951317</c:v>
                </c:pt>
                <c:pt idx="20">
                  <c:v>-0.0334010076351659</c:v>
                </c:pt>
                <c:pt idx="21">
                  <c:v>-0.0330601467461097</c:v>
                </c:pt>
                <c:pt idx="22">
                  <c:v>-0.0323409404590552</c:v>
                </c:pt>
                <c:pt idx="23">
                  <c:v>-0.031541924013754</c:v>
                </c:pt>
                <c:pt idx="24">
                  <c:v>-0.0313362376762731</c:v>
                </c:pt>
                <c:pt idx="25">
                  <c:v>-0.0296802670168704</c:v>
                </c:pt>
                <c:pt idx="26">
                  <c:v>-0.0295946520560263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84250"/>
        <c:axId val="54399321"/>
      </c:lineChart>
      <c:catAx>
        <c:axId val="15842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399321"/>
        <c:crosses val="autoZero"/>
        <c:auto val="1"/>
        <c:lblAlgn val="ctr"/>
        <c:lblOffset val="100"/>
      </c:catAx>
      <c:valAx>
        <c:axId val="543993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8425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-0.0195881331115993</c:v>
                </c:pt>
                <c:pt idx="26">
                  <c:v>-0.0259966260361926</c:v>
                </c:pt>
                <c:pt idx="27">
                  <c:v>-0.0217929820184041</c:v>
                </c:pt>
                <c:pt idx="28">
                  <c:v>-0.0261186809053807</c:v>
                </c:pt>
                <c:pt idx="29">
                  <c:v>-0.0305778818927004</c:v>
                </c:pt>
                <c:pt idx="30">
                  <c:v>-0.0230146263750604</c:v>
                </c:pt>
                <c:pt idx="31">
                  <c:v>-0.0274932648197177</c:v>
                </c:pt>
                <c:pt idx="32">
                  <c:v>-0.0297418527636393</c:v>
                </c:pt>
                <c:pt idx="33">
                  <c:v>-0.0317777583289795</c:v>
                </c:pt>
                <c:pt idx="34">
                  <c:v>-0.0331042429783496</c:v>
                </c:pt>
                <c:pt idx="35">
                  <c:v>-0.034545006921756</c:v>
                </c:pt>
                <c:pt idx="36">
                  <c:v>-0.0364724023670405</c:v>
                </c:pt>
                <c:pt idx="37">
                  <c:v>-0.0373154982445997</c:v>
                </c:pt>
                <c:pt idx="38">
                  <c:v>-0.0372827885020102</c:v>
                </c:pt>
                <c:pt idx="39">
                  <c:v>-0.0370911775179837</c:v>
                </c:pt>
                <c:pt idx="40">
                  <c:v>-0.0366169254499335</c:v>
                </c:pt>
                <c:pt idx="41">
                  <c:v>-0.0363150306428012</c:v>
                </c:pt>
                <c:pt idx="42">
                  <c:v>-0.0349463427828355</c:v>
                </c:pt>
                <c:pt idx="43">
                  <c:v>-0.0346054818937792</c:v>
                </c:pt>
                <c:pt idx="44">
                  <c:v>-0.0338862756067248</c:v>
                </c:pt>
                <c:pt idx="45">
                  <c:v>-0.0330872591614236</c:v>
                </c:pt>
                <c:pt idx="46">
                  <c:v>-0.0328815728239426</c:v>
                </c:pt>
                <c:pt idx="47">
                  <c:v>-0.0312256021645399</c:v>
                </c:pt>
                <c:pt idx="48">
                  <c:v>-0.0311399872036959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-0.0308929336293678</c:v>
                </c:pt>
                <c:pt idx="30">
                  <c:v>-0.0231276607183893</c:v>
                </c:pt>
                <c:pt idx="31">
                  <c:v>-0.0284346924047683</c:v>
                </c:pt>
                <c:pt idx="32">
                  <c:v>-0.0311278213669238</c:v>
                </c:pt>
                <c:pt idx="33">
                  <c:v>-0.0330688269065232</c:v>
                </c:pt>
                <c:pt idx="34">
                  <c:v>-0.0352668262793394</c:v>
                </c:pt>
                <c:pt idx="35">
                  <c:v>-0.0383216611347152</c:v>
                </c:pt>
                <c:pt idx="36">
                  <c:v>-0.0382614382842334</c:v>
                </c:pt>
                <c:pt idx="37">
                  <c:v>-0.0367480866453395</c:v>
                </c:pt>
                <c:pt idx="38">
                  <c:v>-0.036303874968966</c:v>
                </c:pt>
                <c:pt idx="39">
                  <c:v>-0.0364329148516477</c:v>
                </c:pt>
                <c:pt idx="40">
                  <c:v>-0.0364178956530765</c:v>
                </c:pt>
                <c:pt idx="41">
                  <c:v>-0.0371849815981761</c:v>
                </c:pt>
                <c:pt idx="42">
                  <c:v>-0.0379064910560781</c:v>
                </c:pt>
                <c:pt idx="43">
                  <c:v>-0.0376906839730572</c:v>
                </c:pt>
                <c:pt idx="44">
                  <c:v>-0.0370591974881061</c:v>
                </c:pt>
                <c:pt idx="45">
                  <c:v>-0.0364202368981168</c:v>
                </c:pt>
                <c:pt idx="46">
                  <c:v>-0.0368177925559562</c:v>
                </c:pt>
                <c:pt idx="47">
                  <c:v>-0.0356600415318418</c:v>
                </c:pt>
                <c:pt idx="48">
                  <c:v>-0.0363153972129104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-0.0305406276246643</c:v>
                </c:pt>
                <c:pt idx="30">
                  <c:v>-0.0216296112392211</c:v>
                </c:pt>
                <c:pt idx="31">
                  <c:v>-0.0265177094988976</c:v>
                </c:pt>
                <c:pt idx="32">
                  <c:v>-0.0302657182178298</c:v>
                </c:pt>
                <c:pt idx="33">
                  <c:v>-0.0319107842997815</c:v>
                </c:pt>
                <c:pt idx="34">
                  <c:v>-0.0333408745873405</c:v>
                </c:pt>
                <c:pt idx="35">
                  <c:v>-0.0343469349786923</c:v>
                </c:pt>
                <c:pt idx="36">
                  <c:v>-0.0348872735084995</c:v>
                </c:pt>
                <c:pt idx="37">
                  <c:v>-0.0334308049708615</c:v>
                </c:pt>
                <c:pt idx="38">
                  <c:v>-0.0332604698331963</c:v>
                </c:pt>
                <c:pt idx="39">
                  <c:v>-0.0322249379540678</c:v>
                </c:pt>
                <c:pt idx="40">
                  <c:v>-0.0326230758938116</c:v>
                </c:pt>
                <c:pt idx="41">
                  <c:v>-0.0314545577848483</c:v>
                </c:pt>
                <c:pt idx="42">
                  <c:v>-0.0306323680159866</c:v>
                </c:pt>
                <c:pt idx="43">
                  <c:v>-0.0290651094611764</c:v>
                </c:pt>
                <c:pt idx="44">
                  <c:v>-0.0271004382162495</c:v>
                </c:pt>
                <c:pt idx="45">
                  <c:v>-0.0258920986513681</c:v>
                </c:pt>
                <c:pt idx="46">
                  <c:v>-0.0249818974861837</c:v>
                </c:pt>
                <c:pt idx="47">
                  <c:v>-0.0233526356075807</c:v>
                </c:pt>
                <c:pt idx="48">
                  <c:v>-0.0220359597603684</c:v>
                </c:pt>
              </c:numCache>
            </c:numRef>
          </c:yVal>
          <c:smooth val="0"/>
        </c:ser>
        <c:axId val="92281218"/>
        <c:axId val="81724979"/>
      </c:scatterChart>
      <c:valAx>
        <c:axId val="922812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724979"/>
        <c:crosses val="autoZero"/>
        <c:crossBetween val="midCat"/>
      </c:valAx>
      <c:valAx>
        <c:axId val="817249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281218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-0.0137173289663037</c:v>
                </c:pt>
                <c:pt idx="6">
                  <c:v>-0.0145825504311926</c:v>
                </c:pt>
                <c:pt idx="7">
                  <c:v>-0.0133380257249833</c:v>
                </c:pt>
                <c:pt idx="8">
                  <c:v>-0.0140955233666028</c:v>
                </c:pt>
                <c:pt idx="9">
                  <c:v>-0.0143295318421229</c:v>
                </c:pt>
                <c:pt idx="10">
                  <c:v>-0.0145575592922868</c:v>
                </c:pt>
                <c:pt idx="11">
                  <c:v>-0.0145474442344741</c:v>
                </c:pt>
                <c:pt idx="12">
                  <c:v>-0.0146268908411672</c:v>
                </c:pt>
                <c:pt idx="13">
                  <c:v>-0.0147575191767183</c:v>
                </c:pt>
                <c:pt idx="14">
                  <c:v>-0.0146399133323452</c:v>
                </c:pt>
                <c:pt idx="15">
                  <c:v>-0.01425479579379</c:v>
                </c:pt>
                <c:pt idx="16">
                  <c:v>-0.014056683911495</c:v>
                </c:pt>
                <c:pt idx="17">
                  <c:v>-0.0136957114716657</c:v>
                </c:pt>
                <c:pt idx="18">
                  <c:v>-0.0132224525050744</c:v>
                </c:pt>
                <c:pt idx="19">
                  <c:v>-0.0127364305844782</c:v>
                </c:pt>
                <c:pt idx="20">
                  <c:v>-0.0127469641748386</c:v>
                </c:pt>
                <c:pt idx="21">
                  <c:v>-0.0126103335976841</c:v>
                </c:pt>
                <c:pt idx="22">
                  <c:v>-0.0123373323081481</c:v>
                </c:pt>
                <c:pt idx="23">
                  <c:v>-0.0122261293942063</c:v>
                </c:pt>
                <c:pt idx="24">
                  <c:v>-0.0116882644164351</c:v>
                </c:pt>
                <c:pt idx="25">
                  <c:v>-0.0115152813103139</c:v>
                </c:pt>
                <c:pt idx="26">
                  <c:v>-0.0111476750087311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-0.082878117973868</c:v>
                </c:pt>
                <c:pt idx="2">
                  <c:v>-0.0819364794999319</c:v>
                </c:pt>
                <c:pt idx="3">
                  <c:v>-0.0850072793541843</c:v>
                </c:pt>
                <c:pt idx="4">
                  <c:v>-0.0819274924771436</c:v>
                </c:pt>
                <c:pt idx="5">
                  <c:v>-0.0762877740608489</c:v>
                </c:pt>
                <c:pt idx="6">
                  <c:v>-0.0918289547978347</c:v>
                </c:pt>
                <c:pt idx="7">
                  <c:v>-0.0825627800445805</c:v>
                </c:pt>
                <c:pt idx="8">
                  <c:v>-0.0867747527164508</c:v>
                </c:pt>
                <c:pt idx="9">
                  <c:v>-0.0896049917826965</c:v>
                </c:pt>
                <c:pt idx="10">
                  <c:v>-0.0917119974429603</c:v>
                </c:pt>
                <c:pt idx="11">
                  <c:v>-0.0940918359304135</c:v>
                </c:pt>
                <c:pt idx="12">
                  <c:v>-0.0966568148805338</c:v>
                </c:pt>
                <c:pt idx="13">
                  <c:v>-0.098956378277253</c:v>
                </c:pt>
                <c:pt idx="14">
                  <c:v>-0.100217439356843</c:v>
                </c:pt>
                <c:pt idx="15">
                  <c:v>-0.100970748348971</c:v>
                </c:pt>
                <c:pt idx="16">
                  <c:v>-0.101260570567356</c:v>
                </c:pt>
                <c:pt idx="17">
                  <c:v>-0.101349701592267</c:v>
                </c:pt>
                <c:pt idx="18">
                  <c:v>-0.10179713434057</c:v>
                </c:pt>
                <c:pt idx="19">
                  <c:v>-0.101151274815581</c:v>
                </c:pt>
                <c:pt idx="20">
                  <c:v>-0.101458436913143</c:v>
                </c:pt>
                <c:pt idx="21">
                  <c:v>-0.101123199747714</c:v>
                </c:pt>
                <c:pt idx="22">
                  <c:v>-0.100822482151329</c:v>
                </c:pt>
                <c:pt idx="23">
                  <c:v>-0.101119117124582</c:v>
                </c:pt>
                <c:pt idx="24">
                  <c:v>-0.100183699332804</c:v>
                </c:pt>
                <c:pt idx="25">
                  <c:v>-0.100462407452764</c:v>
                </c:pt>
                <c:pt idx="26">
                  <c:v>-0.100982158932672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0.0514250350291287</c:v>
                </c:pt>
                <c:pt idx="6">
                  <c:v>0.0587999583068625</c:v>
                </c:pt>
                <c:pt idx="7">
                  <c:v>0.0582928986563916</c:v>
                </c:pt>
                <c:pt idx="8">
                  <c:v>0.058783730525224</c:v>
                </c:pt>
                <c:pt idx="9">
                  <c:v>0.0595993901230683</c:v>
                </c:pt>
                <c:pt idx="10">
                  <c:v>0.0598985176681558</c:v>
                </c:pt>
                <c:pt idx="11">
                  <c:v>0.0609417564484261</c:v>
                </c:pt>
                <c:pt idx="12">
                  <c:v>0.0621454180618332</c:v>
                </c:pt>
                <c:pt idx="13">
                  <c:v>0.062648214348819</c:v>
                </c:pt>
                <c:pt idx="14">
                  <c:v>0.0629485737064761</c:v>
                </c:pt>
                <c:pt idx="15">
                  <c:v>0.0633494749026389</c:v>
                </c:pt>
                <c:pt idx="16">
                  <c:v>0.0636327962227557</c:v>
                </c:pt>
                <c:pt idx="17">
                  <c:v>0.063835206875887</c:v>
                </c:pt>
                <c:pt idx="18">
                  <c:v>0.0641112754647311</c:v>
                </c:pt>
                <c:pt idx="19">
                  <c:v>0.0643480818791117</c:v>
                </c:pt>
                <c:pt idx="20">
                  <c:v>0.0650066384560906</c:v>
                </c:pt>
                <c:pt idx="21">
                  <c:v>0.0652539770005614</c:v>
                </c:pt>
                <c:pt idx="22">
                  <c:v>0.0654792745599414</c:v>
                </c:pt>
                <c:pt idx="23">
                  <c:v>0.0658703929567341</c:v>
                </c:pt>
                <c:pt idx="24">
                  <c:v>0.066053080846587</c:v>
                </c:pt>
                <c:pt idx="25">
                  <c:v>0.0662444208212698</c:v>
                </c:pt>
                <c:pt idx="26">
                  <c:v>0.0663579609805143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14192417"/>
        <c:axId val="52651035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-0.0117328132990594</c:v>
                </c:pt>
                <c:pt idx="2">
                  <c:v>-0.0195881331115993</c:v>
                </c:pt>
                <c:pt idx="3">
                  <c:v>-0.0259966260361926</c:v>
                </c:pt>
                <c:pt idx="4">
                  <c:v>-0.0217929820184041</c:v>
                </c:pt>
                <c:pt idx="5">
                  <c:v>-0.0261186809053806</c:v>
                </c:pt>
                <c:pt idx="6">
                  <c:v>-0.0332953053344539</c:v>
                </c:pt>
                <c:pt idx="7">
                  <c:v>-0.0235225454379346</c:v>
                </c:pt>
                <c:pt idx="8">
                  <c:v>-0.0277254258839419</c:v>
                </c:pt>
                <c:pt idx="9">
                  <c:v>-0.0297253026507525</c:v>
                </c:pt>
                <c:pt idx="10">
                  <c:v>-0.0316284935953406</c:v>
                </c:pt>
                <c:pt idx="11">
                  <c:v>-0.0328487847816558</c:v>
                </c:pt>
                <c:pt idx="12">
                  <c:v>-0.0329996717740865</c:v>
                </c:pt>
                <c:pt idx="13">
                  <c:v>-0.0349270672193709</c:v>
                </c:pt>
                <c:pt idx="14">
                  <c:v>-0.0357701630969302</c:v>
                </c:pt>
                <c:pt idx="15">
                  <c:v>-0.0357374533543406</c:v>
                </c:pt>
                <c:pt idx="16">
                  <c:v>-0.0355458423703141</c:v>
                </c:pt>
                <c:pt idx="17">
                  <c:v>-0.0350715903022639</c:v>
                </c:pt>
                <c:pt idx="18">
                  <c:v>-0.0347696954951317</c:v>
                </c:pt>
                <c:pt idx="19">
                  <c:v>-0.0334010076351659</c:v>
                </c:pt>
                <c:pt idx="20">
                  <c:v>-0.0330601467461097</c:v>
                </c:pt>
                <c:pt idx="21">
                  <c:v>-0.0323409404590552</c:v>
                </c:pt>
                <c:pt idx="22">
                  <c:v>-0.031541924013754</c:v>
                </c:pt>
                <c:pt idx="23">
                  <c:v>-0.0313362376762731</c:v>
                </c:pt>
                <c:pt idx="24">
                  <c:v>-0.0296802670168704</c:v>
                </c:pt>
                <c:pt idx="25">
                  <c:v>-0.0295946520560263</c:v>
                </c:pt>
                <c:pt idx="26">
                  <c:v>-0.029633257075107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192417"/>
        <c:axId val="52651035"/>
      </c:lineChart>
      <c:catAx>
        <c:axId val="141924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52651035"/>
        <c:crosses val="autoZero"/>
        <c:auto val="1"/>
        <c:lblAlgn val="ctr"/>
        <c:lblOffset val="100"/>
      </c:catAx>
      <c:valAx>
        <c:axId val="526510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14192417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-0.0117328132990594</c:v>
                </c:pt>
                <c:pt idx="23">
                  <c:v>-0.0195881331115993</c:v>
                </c:pt>
                <c:pt idx="24">
                  <c:v>-0.0259966260361926</c:v>
                </c:pt>
                <c:pt idx="25">
                  <c:v>-0.0217929820184041</c:v>
                </c:pt>
                <c:pt idx="26">
                  <c:v>-0.0261186809053807</c:v>
                </c:pt>
                <c:pt idx="27">
                  <c:v>-0.0305778818927004</c:v>
                </c:pt>
                <c:pt idx="28">
                  <c:v>-0.0230146263750604</c:v>
                </c:pt>
                <c:pt idx="29">
                  <c:v>-0.0274932648197177</c:v>
                </c:pt>
                <c:pt idx="30">
                  <c:v>-0.0297418527636393</c:v>
                </c:pt>
                <c:pt idx="31">
                  <c:v>-0.0317777583289795</c:v>
                </c:pt>
                <c:pt idx="32">
                  <c:v>-0.0331042429783496</c:v>
                </c:pt>
                <c:pt idx="33">
                  <c:v>-0.034545006921756</c:v>
                </c:pt>
                <c:pt idx="34">
                  <c:v>-0.0364724023670405</c:v>
                </c:pt>
                <c:pt idx="35">
                  <c:v>-0.0373154982445997</c:v>
                </c:pt>
                <c:pt idx="36">
                  <c:v>-0.0372827885020102</c:v>
                </c:pt>
                <c:pt idx="37">
                  <c:v>-0.0370911775179837</c:v>
                </c:pt>
                <c:pt idx="38">
                  <c:v>-0.0366169254499335</c:v>
                </c:pt>
                <c:pt idx="39">
                  <c:v>-0.0363150306428012</c:v>
                </c:pt>
                <c:pt idx="40">
                  <c:v>-0.0349463427828355</c:v>
                </c:pt>
                <c:pt idx="41">
                  <c:v>-0.0346054818937792</c:v>
                </c:pt>
                <c:pt idx="42">
                  <c:v>-0.0338862756067248</c:v>
                </c:pt>
                <c:pt idx="43">
                  <c:v>-0.0330872591614236</c:v>
                </c:pt>
                <c:pt idx="44">
                  <c:v>-0.0328815728239426</c:v>
                </c:pt>
                <c:pt idx="45">
                  <c:v>-0.0312256021645399</c:v>
                </c:pt>
                <c:pt idx="46">
                  <c:v>-0.0311399872036959</c:v>
                </c:pt>
                <c:pt idx="47">
                  <c:v>-0.0311785922227765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7">
                  <c:v>-0.0308929336293678</c:v>
                </c:pt>
                <c:pt idx="28">
                  <c:v>-0.0231276607183893</c:v>
                </c:pt>
                <c:pt idx="29">
                  <c:v>-0.0284346924047683</c:v>
                </c:pt>
                <c:pt idx="30">
                  <c:v>-0.0311278213669238</c:v>
                </c:pt>
                <c:pt idx="31">
                  <c:v>-0.0330688269065232</c:v>
                </c:pt>
                <c:pt idx="32">
                  <c:v>-0.0352668262793394</c:v>
                </c:pt>
                <c:pt idx="33">
                  <c:v>-0.0383216611347152</c:v>
                </c:pt>
                <c:pt idx="34">
                  <c:v>-0.0382614382842334</c:v>
                </c:pt>
                <c:pt idx="35">
                  <c:v>-0.0367480866453395</c:v>
                </c:pt>
                <c:pt idx="36">
                  <c:v>-0.036303874968966</c:v>
                </c:pt>
                <c:pt idx="37">
                  <c:v>-0.0364329148516477</c:v>
                </c:pt>
                <c:pt idx="38">
                  <c:v>-0.0364178956530765</c:v>
                </c:pt>
                <c:pt idx="39">
                  <c:v>-0.0371849815981761</c:v>
                </c:pt>
                <c:pt idx="40">
                  <c:v>-0.0379064910560781</c:v>
                </c:pt>
                <c:pt idx="41">
                  <c:v>-0.0376906839730572</c:v>
                </c:pt>
                <c:pt idx="42">
                  <c:v>-0.0370591974881061</c:v>
                </c:pt>
                <c:pt idx="43">
                  <c:v>-0.0364202368981168</c:v>
                </c:pt>
                <c:pt idx="44">
                  <c:v>-0.0368177925559562</c:v>
                </c:pt>
                <c:pt idx="45">
                  <c:v>-0.0356600415318418</c:v>
                </c:pt>
                <c:pt idx="46">
                  <c:v>-0.0363153972129104</c:v>
                </c:pt>
                <c:pt idx="47">
                  <c:v>-0.0360439036560078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7">
                  <c:v>-0.0305406276246643</c:v>
                </c:pt>
                <c:pt idx="28">
                  <c:v>-0.0216296112392211</c:v>
                </c:pt>
                <c:pt idx="29">
                  <c:v>-0.0265177094988976</c:v>
                </c:pt>
                <c:pt idx="30">
                  <c:v>-0.0302657182178298</c:v>
                </c:pt>
                <c:pt idx="31">
                  <c:v>-0.0319107842997815</c:v>
                </c:pt>
                <c:pt idx="32">
                  <c:v>-0.0333408745873405</c:v>
                </c:pt>
                <c:pt idx="33">
                  <c:v>-0.0343469349786923</c:v>
                </c:pt>
                <c:pt idx="34">
                  <c:v>-0.0348872735084995</c:v>
                </c:pt>
                <c:pt idx="35">
                  <c:v>-0.0334308049708615</c:v>
                </c:pt>
                <c:pt idx="36">
                  <c:v>-0.0332604698331963</c:v>
                </c:pt>
                <c:pt idx="37">
                  <c:v>-0.0322249379540678</c:v>
                </c:pt>
                <c:pt idx="38">
                  <c:v>-0.0326230758938116</c:v>
                </c:pt>
                <c:pt idx="39">
                  <c:v>-0.0314545577848483</c:v>
                </c:pt>
                <c:pt idx="40">
                  <c:v>-0.0306323680159866</c:v>
                </c:pt>
                <c:pt idx="41">
                  <c:v>-0.0290651094611764</c:v>
                </c:pt>
                <c:pt idx="42">
                  <c:v>-0.0271004382162495</c:v>
                </c:pt>
                <c:pt idx="43">
                  <c:v>-0.0258920986513681</c:v>
                </c:pt>
                <c:pt idx="44">
                  <c:v>-0.0249818974861837</c:v>
                </c:pt>
                <c:pt idx="45">
                  <c:v>-0.0233526356075807</c:v>
                </c:pt>
                <c:pt idx="46">
                  <c:v>-0.0220359597603684</c:v>
                </c:pt>
                <c:pt idx="47">
                  <c:v>-0.0224129103843843</c:v>
                </c:pt>
              </c:numCache>
            </c:numRef>
          </c:yVal>
          <c:smooth val="0"/>
        </c:ser>
        <c:axId val="36211369"/>
        <c:axId val="27615536"/>
      </c:scatterChart>
      <c:valAx>
        <c:axId val="36211369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615536"/>
        <c:crosses val="autoZero"/>
        <c:crossBetween val="midCat"/>
        <c:majorUnit val="2"/>
      </c:valAx>
      <c:valAx>
        <c:axId val="27615536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21136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-0.0137173289663037</c:v>
                </c:pt>
                <c:pt idx="6">
                  <c:v>-0.0145825504311926</c:v>
                </c:pt>
                <c:pt idx="7">
                  <c:v>-0.0133380257249833</c:v>
                </c:pt>
                <c:pt idx="8">
                  <c:v>-0.0140955233666028</c:v>
                </c:pt>
                <c:pt idx="9">
                  <c:v>-0.0143295318421229</c:v>
                </c:pt>
                <c:pt idx="10">
                  <c:v>-0.0145575592922868</c:v>
                </c:pt>
                <c:pt idx="11">
                  <c:v>-0.0145474442344741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-0.0636642641339578</c:v>
                </c:pt>
                <c:pt idx="1">
                  <c:v>-0.082878117973868</c:v>
                </c:pt>
                <c:pt idx="2">
                  <c:v>-0.0819364794999319</c:v>
                </c:pt>
                <c:pt idx="3">
                  <c:v>-0.0850072793541843</c:v>
                </c:pt>
                <c:pt idx="4">
                  <c:v>-0.0819274924771436</c:v>
                </c:pt>
                <c:pt idx="5">
                  <c:v>-0.0762877740608489</c:v>
                </c:pt>
                <c:pt idx="6">
                  <c:v>-0.0918289547978347</c:v>
                </c:pt>
                <c:pt idx="7">
                  <c:v>-0.0825627800445805</c:v>
                </c:pt>
                <c:pt idx="8">
                  <c:v>-0.0867747527164508</c:v>
                </c:pt>
                <c:pt idx="9">
                  <c:v>-0.0896049917826965</c:v>
                </c:pt>
                <c:pt idx="10">
                  <c:v>-0.0917119974429603</c:v>
                </c:pt>
                <c:pt idx="11">
                  <c:v>-0.0940918359304135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0.0514250350291287</c:v>
                </c:pt>
                <c:pt idx="6">
                  <c:v>0.0587999583068625</c:v>
                </c:pt>
                <c:pt idx="7">
                  <c:v>0.0582928986563916</c:v>
                </c:pt>
                <c:pt idx="8">
                  <c:v>0.058783730525224</c:v>
                </c:pt>
                <c:pt idx="9">
                  <c:v>0.0595993901230683</c:v>
                </c:pt>
                <c:pt idx="10">
                  <c:v>0.0598985176681558</c:v>
                </c:pt>
                <c:pt idx="11">
                  <c:v>0.0609417564484261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</c:numCache>
            </c:numRef>
          </c:val>
        </c:ser>
        <c:gapWidth val="100"/>
        <c:overlap val="100"/>
        <c:axId val="63120494"/>
        <c:axId val="30952361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0.00115825366281494</c:v>
                </c:pt>
                <c:pt idx="1">
                  <c:v>-0.0117328132990594</c:v>
                </c:pt>
                <c:pt idx="2">
                  <c:v>-0.0195881331115993</c:v>
                </c:pt>
                <c:pt idx="3">
                  <c:v>-0.0259966260361926</c:v>
                </c:pt>
                <c:pt idx="4">
                  <c:v>-0.0217929820184041</c:v>
                </c:pt>
                <c:pt idx="5">
                  <c:v>-0.0261186809053806</c:v>
                </c:pt>
                <c:pt idx="6">
                  <c:v>-0.0332953053344539</c:v>
                </c:pt>
                <c:pt idx="7">
                  <c:v>-0.0235225454379346</c:v>
                </c:pt>
                <c:pt idx="8">
                  <c:v>-0.0277254258839419</c:v>
                </c:pt>
                <c:pt idx="9">
                  <c:v>-0.0297253026507525</c:v>
                </c:pt>
                <c:pt idx="10">
                  <c:v>-0.0316284935953406</c:v>
                </c:pt>
                <c:pt idx="11">
                  <c:v>-0.0328487847816558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120494"/>
        <c:axId val="30952361"/>
      </c:lineChart>
      <c:catAx>
        <c:axId val="631204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30952361"/>
        <c:crosses val="autoZero"/>
        <c:auto val="1"/>
        <c:lblAlgn val="ctr"/>
        <c:lblOffset val="100"/>
      </c:catAx>
      <c:valAx>
        <c:axId val="309523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63120494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6895907888595"/>
          <c:y val="0.0309484422387648"/>
          <c:w val="0.882954722265443"/>
          <c:h val="0.8776192445547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'Economic result'!$C$178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cccc99">
                  <a:alpha val="70000"/>
                </a:srgbClr>
              </a:solidFill>
              <a:ln>
                <a:noFill/>
              </a:ln>
            </c:spPr>
          </c:dPt>
          <c:dLbls>
            <c:numFmt formatCode="0.0%" sourceLinked="1"/>
            <c:dLbl>
              <c:idx val="0"/>
              <c:numFmt formatCode="0%" sourceLinked="1"/>
              <c:txPr>
                <a:bodyPr/>
                <a:lstStyle/>
                <a:p>
                  <a:pPr>
                    <a:defRPr b="1" lang="es-AR" sz="1700" spc="-1" strike="noStrike">
                      <a:latin typeface="Helvetica neue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rot="-5400000"/>
              <a:lstStyle/>
              <a:p>
                <a:pPr>
                  <a:defRPr b="1" lang="es-AR" sz="1700" spc="-1" strike="noStrike">
                    <a:latin typeface="Helvetica neue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result'!$C$179:$C$205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-0.0137164817797649</c:v>
                </c:pt>
                <c:pt idx="6">
                  <c:v>-0.0146305712707108</c:v>
                </c:pt>
                <c:pt idx="7">
                  <c:v>-0.0135269669601929</c:v>
                </c:pt>
                <c:pt idx="8">
                  <c:v>-0.0144153194307634</c:v>
                </c:pt>
                <c:pt idx="9">
                  <c:v>-0.0145973372698589</c:v>
                </c:pt>
                <c:pt idx="10">
                  <c:v>-0.014953080835994</c:v>
                </c:pt>
                <c:pt idx="11">
                  <c:v>-0.0148849266834969</c:v>
                </c:pt>
                <c:pt idx="12">
                  <c:v>-0.0150889004056472</c:v>
                </c:pt>
                <c:pt idx="13">
                  <c:v>-0.0148229773390028</c:v>
                </c:pt>
                <c:pt idx="14">
                  <c:v>-0.0144504725033627</c:v>
                </c:pt>
                <c:pt idx="15">
                  <c:v>-0.0140286277840121</c:v>
                </c:pt>
                <c:pt idx="16">
                  <c:v>-0.0137977024222187</c:v>
                </c:pt>
                <c:pt idx="17">
                  <c:v>-0.013334439481884</c:v>
                </c:pt>
                <c:pt idx="18">
                  <c:v>-0.012988300614417</c:v>
                </c:pt>
                <c:pt idx="19">
                  <c:v>-0.0129744753993988</c:v>
                </c:pt>
                <c:pt idx="20">
                  <c:v>-0.0127915894412026</c:v>
                </c:pt>
                <c:pt idx="21">
                  <c:v>-0.0126765450160019</c:v>
                </c:pt>
                <c:pt idx="22">
                  <c:v>-0.0124098286227305</c:v>
                </c:pt>
                <c:pt idx="23">
                  <c:v>-0.0121872649520964</c:v>
                </c:pt>
                <c:pt idx="24">
                  <c:v>-0.0117614932681997</c:v>
                </c:pt>
                <c:pt idx="25">
                  <c:v>-0.0117997608776294</c:v>
                </c:pt>
                <c:pt idx="26">
                  <c:v>-0.0116386406533632</c:v>
                </c:pt>
              </c:numCache>
            </c:numRef>
          </c:val>
        </c:ser>
        <c:ser>
          <c:idx val="1"/>
          <c:order val="1"/>
          <c:tx>
            <c:strRef>
              <c:f>'Economic result'!$D$178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0.0%" sourceLinked="1"/>
            <c:txPr>
              <a:bodyPr rot="-5400000"/>
              <a:lstStyle/>
              <a:p>
                <a:pPr>
                  <a:defRPr b="1" lang="es-AR" sz="1800" spc="-1" strike="noStrike">
                    <a:latin typeface="Helvetica neue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result'!$D$179:$D$205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-0.082878117973868</c:v>
                </c:pt>
                <c:pt idx="2">
                  <c:v>-0.0819364794999319</c:v>
                </c:pt>
                <c:pt idx="3">
                  <c:v>-0.0850072793541843</c:v>
                </c:pt>
                <c:pt idx="4">
                  <c:v>-0.0819274924771436</c:v>
                </c:pt>
                <c:pt idx="5">
                  <c:v>-0.0763314877812945</c:v>
                </c:pt>
                <c:pt idx="6">
                  <c:v>-0.0920801247775264</c:v>
                </c:pt>
                <c:pt idx="7">
                  <c:v>-0.0833953633886181</c:v>
                </c:pt>
                <c:pt idx="8">
                  <c:v>-0.0878624842180089</c:v>
                </c:pt>
                <c:pt idx="9">
                  <c:v>-0.089746771007561</c:v>
                </c:pt>
                <c:pt idx="10">
                  <c:v>-0.091442867924271</c:v>
                </c:pt>
                <c:pt idx="11">
                  <c:v>-0.0930441806548025</c:v>
                </c:pt>
                <c:pt idx="12">
                  <c:v>-0.0958558489108318</c:v>
                </c:pt>
                <c:pt idx="13">
                  <c:v>-0.0961956458929271</c:v>
                </c:pt>
                <c:pt idx="14">
                  <c:v>-0.0955433651784067</c:v>
                </c:pt>
                <c:pt idx="15">
                  <c:v>-0.0959159577106748</c:v>
                </c:pt>
                <c:pt idx="16">
                  <c:v>-0.0962864836898514</c:v>
                </c:pt>
                <c:pt idx="17">
                  <c:v>-0.0969646933581763</c:v>
                </c:pt>
                <c:pt idx="18">
                  <c:v>-0.0979850270394608</c:v>
                </c:pt>
                <c:pt idx="19">
                  <c:v>-0.0988090543162413</c:v>
                </c:pt>
                <c:pt idx="20">
                  <c:v>-0.0991203867694418</c:v>
                </c:pt>
                <c:pt idx="21">
                  <c:v>-0.0986024664579066</c:v>
                </c:pt>
                <c:pt idx="22">
                  <c:v>-0.0984122474977677</c:v>
                </c:pt>
                <c:pt idx="23">
                  <c:v>-0.0992000990058363</c:v>
                </c:pt>
                <c:pt idx="24">
                  <c:v>-0.0987169763326531</c:v>
                </c:pt>
                <c:pt idx="25">
                  <c:v>-0.0994077162482872</c:v>
                </c:pt>
                <c:pt idx="26">
                  <c:v>-0.0992548119475346</c:v>
                </c:pt>
              </c:numCache>
            </c:numRef>
          </c:val>
        </c:ser>
        <c:ser>
          <c:idx val="2"/>
          <c:order val="2"/>
          <c:tx>
            <c:strRef>
              <c:f>'Economic result'!$E$178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0.0%" sourceLinked="1"/>
            <c:txPr>
              <a:bodyPr rot="-5400000"/>
              <a:lstStyle/>
              <a:p>
                <a:pPr>
                  <a:defRPr b="1" lang="es-AR" sz="1800" spc="-1" strike="noStrike">
                    <a:latin typeface="Helvetica neue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result'!$E$179:$E$205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0.0514251825698654</c:v>
                </c:pt>
                <c:pt idx="6">
                  <c:v>0.0587072546075803</c:v>
                </c:pt>
                <c:pt idx="7">
                  <c:v>0.0583486974495335</c:v>
                </c:pt>
                <c:pt idx="8">
                  <c:v>0.0584400492971836</c:v>
                </c:pt>
                <c:pt idx="9">
                  <c:v>0.0578654740438381</c:v>
                </c:pt>
                <c:pt idx="10">
                  <c:v>0.0580873037027196</c:v>
                </c:pt>
                <c:pt idx="11">
                  <c:v>0.0575555922556356</c:v>
                </c:pt>
                <c:pt idx="12">
                  <c:v>0.0580298074436519</c:v>
                </c:pt>
                <c:pt idx="13">
                  <c:v>0.0581639042095846</c:v>
                </c:pt>
                <c:pt idx="14">
                  <c:v>0.058652470298318</c:v>
                </c:pt>
                <c:pt idx="15">
                  <c:v>0.059047429787609</c:v>
                </c:pt>
                <c:pt idx="16">
                  <c:v>0.0590579905223106</c:v>
                </c:pt>
                <c:pt idx="17">
                  <c:v>0.0592879564488719</c:v>
                </c:pt>
                <c:pt idx="18">
                  <c:v>0.0591950653175898</c:v>
                </c:pt>
                <c:pt idx="19">
                  <c:v>0.0592837579214501</c:v>
                </c:pt>
                <c:pt idx="20">
                  <c:v>0.0596280114994754</c:v>
                </c:pt>
                <c:pt idx="21">
                  <c:v>0.0596265332476905</c:v>
                </c:pt>
                <c:pt idx="22">
                  <c:v>0.0598085584842696</c:v>
                </c:pt>
                <c:pt idx="23">
                  <c:v>0.0599762906638647</c:v>
                </c:pt>
                <c:pt idx="24">
                  <c:v>0.0602251473308991</c:v>
                </c:pt>
                <c:pt idx="25">
                  <c:v>0.0602987991748944</c:v>
                </c:pt>
                <c:pt idx="26">
                  <c:v>0.0602562682067782</c:v>
                </c:pt>
              </c:numCache>
            </c:numRef>
          </c:val>
        </c:ser>
        <c:gapWidth val="100"/>
        <c:overlap val="100"/>
        <c:axId val="51412592"/>
        <c:axId val="31193663"/>
      </c:barChart>
      <c:lineChart>
        <c:grouping val="stacked"/>
        <c:varyColors val="0"/>
        <c:ser>
          <c:idx val="3"/>
          <c:order val="3"/>
          <c:tx>
            <c:strRef>
              <c:f>'Economic result'!$F$178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 w="54720">
              <a:solidFill>
                <a:srgbClr val="3465a4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result'!$F$179:$F$205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-0.0386227869911939</c:v>
                </c:pt>
                <c:pt idx="6">
                  <c:v>-0.0480034414406569</c:v>
                </c:pt>
                <c:pt idx="7">
                  <c:v>-0.0385736328992775</c:v>
                </c:pt>
                <c:pt idx="8">
                  <c:v>-0.0438377543515886</c:v>
                </c:pt>
                <c:pt idx="9">
                  <c:v>-0.0464786342335818</c:v>
                </c:pt>
                <c:pt idx="10">
                  <c:v>-0.0483086450575454</c:v>
                </c:pt>
                <c:pt idx="11">
                  <c:v>-0.0503735150826638</c:v>
                </c:pt>
                <c:pt idx="12">
                  <c:v>-0.052914941872827</c:v>
                </c:pt>
                <c:pt idx="13">
                  <c:v>-0.0528547190223453</c:v>
                </c:pt>
                <c:pt idx="14">
                  <c:v>-0.0513413673834513</c:v>
                </c:pt>
                <c:pt idx="15">
                  <c:v>-0.0508971557070778</c:v>
                </c:pt>
                <c:pt idx="16">
                  <c:v>-0.0510261955897595</c:v>
                </c:pt>
                <c:pt idx="17">
                  <c:v>-0.0510111763911884</c:v>
                </c:pt>
                <c:pt idx="18">
                  <c:v>-0.0517782623362879</c:v>
                </c:pt>
                <c:pt idx="19">
                  <c:v>-0.0524997717941899</c:v>
                </c:pt>
                <c:pt idx="20">
                  <c:v>-0.052283964711169</c:v>
                </c:pt>
                <c:pt idx="21">
                  <c:v>-0.051652478226218</c:v>
                </c:pt>
                <c:pt idx="22">
                  <c:v>-0.0510135176362286</c:v>
                </c:pt>
                <c:pt idx="23">
                  <c:v>-0.051411073294068</c:v>
                </c:pt>
                <c:pt idx="24">
                  <c:v>-0.0502533222699536</c:v>
                </c:pt>
                <c:pt idx="25">
                  <c:v>-0.0509086779510222</c:v>
                </c:pt>
                <c:pt idx="26">
                  <c:v>-0.0506371843941197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412592"/>
        <c:axId val="31193663"/>
      </c:lineChart>
      <c:catAx>
        <c:axId val="5141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1" lang="es-AR" sz="1800" spc="-1" strike="noStrike">
                <a:solidFill>
                  <a:srgbClr val="333333"/>
                </a:solidFill>
                <a:latin typeface="Helvetica neue"/>
              </a:defRPr>
            </a:pPr>
          </a:p>
        </c:txPr>
        <c:crossAx val="31193663"/>
        <c:crosses val="autoZero"/>
        <c:auto val="1"/>
        <c:lblAlgn val="ctr"/>
        <c:lblOffset val="100"/>
      </c:catAx>
      <c:valAx>
        <c:axId val="31193663"/>
        <c:scaling>
          <c:orientation val="minMax"/>
          <c:max val="0.075"/>
          <c:min val="-0.12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5141259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03587793701862"/>
          <c:y val="0.913743193879661"/>
          <c:w val="0.858918734461073"/>
          <c:h val="0.0750594479098459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lang="es-AR" sz="1800" spc="-1" strike="noStrike">
              <a:latin typeface="Helvetica neue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5.wmf"/><Relationship Id="rId2" Type="http://schemas.openxmlformats.org/officeDocument/2006/relationships/image" Target="../media/image6.wmf"/><Relationship Id="rId3" Type="http://schemas.openxmlformats.org/officeDocument/2006/relationships/chart" Target="../charts/chart4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5" Type="http://schemas.openxmlformats.org/officeDocument/2006/relationships/chart" Target="../charts/chart52.xml"/><Relationship Id="rId6" Type="http://schemas.openxmlformats.org/officeDocument/2006/relationships/chart" Target="../charts/chart53.xml"/><Relationship Id="rId7" Type="http://schemas.openxmlformats.org/officeDocument/2006/relationships/chart" Target="../charts/chart5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104400</xdr:colOff>
      <xdr:row>142</xdr:row>
      <xdr:rowOff>137160</xdr:rowOff>
    </xdr:to>
    <xdr:graphicFrame>
      <xdr:nvGraphicFramePr>
        <xdr:cNvPr id="0" name=""/>
        <xdr:cNvGraphicFramePr/>
      </xdr:nvGraphicFramePr>
      <xdr:xfrm>
        <a:off x="2859480" y="19997280"/>
        <a:ext cx="6033600" cy="322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195840</xdr:colOff>
      <xdr:row>140</xdr:row>
      <xdr:rowOff>53640</xdr:rowOff>
    </xdr:to>
    <xdr:graphicFrame>
      <xdr:nvGraphicFramePr>
        <xdr:cNvPr id="1" name=""/>
        <xdr:cNvGraphicFramePr/>
      </xdr:nvGraphicFramePr>
      <xdr:xfrm>
        <a:off x="12140640" y="19589400"/>
        <a:ext cx="6022440" cy="322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371880</xdr:colOff>
      <xdr:row>142</xdr:row>
      <xdr:rowOff>97200</xdr:rowOff>
    </xdr:to>
    <xdr:graphicFrame>
      <xdr:nvGraphicFramePr>
        <xdr:cNvPr id="2" name=""/>
        <xdr:cNvGraphicFramePr/>
      </xdr:nvGraphicFramePr>
      <xdr:xfrm>
        <a:off x="18295560" y="19958040"/>
        <a:ext cx="6066360" cy="322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763920</xdr:colOff>
      <xdr:row>21</xdr:row>
      <xdr:rowOff>131760</xdr:rowOff>
    </xdr:to>
    <xdr:graphicFrame>
      <xdr:nvGraphicFramePr>
        <xdr:cNvPr id="3" name=""/>
        <xdr:cNvGraphicFramePr/>
      </xdr:nvGraphicFramePr>
      <xdr:xfrm>
        <a:off x="12164400" y="460800"/>
        <a:ext cx="3758760" cy="35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759240</xdr:colOff>
      <xdr:row>26</xdr:row>
      <xdr:rowOff>54720</xdr:rowOff>
    </xdr:to>
    <xdr:graphicFrame>
      <xdr:nvGraphicFramePr>
        <xdr:cNvPr id="4" name=""/>
        <xdr:cNvGraphicFramePr/>
      </xdr:nvGraphicFramePr>
      <xdr:xfrm>
        <a:off x="11305800" y="1212840"/>
        <a:ext cx="3757320" cy="356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566280</xdr:colOff>
      <xdr:row>35</xdr:row>
      <xdr:rowOff>39600</xdr:rowOff>
    </xdr:to>
    <xdr:graphicFrame>
      <xdr:nvGraphicFramePr>
        <xdr:cNvPr id="5" name="Chart 1"/>
        <xdr:cNvGraphicFramePr/>
      </xdr:nvGraphicFramePr>
      <xdr:xfrm>
        <a:off x="6238440" y="46080"/>
        <a:ext cx="7484760" cy="68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766440</xdr:colOff>
      <xdr:row>26</xdr:row>
      <xdr:rowOff>10800</xdr:rowOff>
    </xdr:to>
    <xdr:graphicFrame>
      <xdr:nvGraphicFramePr>
        <xdr:cNvPr id="6" name=""/>
        <xdr:cNvGraphicFramePr/>
      </xdr:nvGraphicFramePr>
      <xdr:xfrm>
        <a:off x="11313000" y="1168920"/>
        <a:ext cx="3757320" cy="356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241200</xdr:colOff>
      <xdr:row>83</xdr:row>
      <xdr:rowOff>150480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599240" y="13689000"/>
          <a:ext cx="10310760" cy="1252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420120</xdr:colOff>
      <xdr:row>73</xdr:row>
      <xdr:rowOff>109440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763120" y="7844400"/>
          <a:ext cx="13532400" cy="5430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713160</xdr:colOff>
      <xdr:row>36</xdr:row>
      <xdr:rowOff>139320</xdr:rowOff>
    </xdr:to>
    <xdr:graphicFrame>
      <xdr:nvGraphicFramePr>
        <xdr:cNvPr id="9" name="Chart 1"/>
        <xdr:cNvGraphicFramePr/>
      </xdr:nvGraphicFramePr>
      <xdr:xfrm>
        <a:off x="6836040" y="327960"/>
        <a:ext cx="14069880" cy="696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639000</xdr:colOff>
      <xdr:row>41</xdr:row>
      <xdr:rowOff>141120</xdr:rowOff>
    </xdr:to>
    <xdr:graphicFrame>
      <xdr:nvGraphicFramePr>
        <xdr:cNvPr id="10" name="Chart 1"/>
        <xdr:cNvGraphicFramePr/>
      </xdr:nvGraphicFramePr>
      <xdr:xfrm>
        <a:off x="10968840" y="1496520"/>
        <a:ext cx="14069880" cy="706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28080</xdr:colOff>
      <xdr:row>140</xdr:row>
      <xdr:rowOff>115200</xdr:rowOff>
    </xdr:from>
    <xdr:to>
      <xdr:col>15</xdr:col>
      <xdr:colOff>635400</xdr:colOff>
      <xdr:row>194</xdr:row>
      <xdr:rowOff>30240</xdr:rowOff>
    </xdr:to>
    <xdr:graphicFrame>
      <xdr:nvGraphicFramePr>
        <xdr:cNvPr id="11" name=""/>
        <xdr:cNvGraphicFramePr/>
      </xdr:nvGraphicFramePr>
      <xdr:xfrm>
        <a:off x="6759000" y="24629760"/>
        <a:ext cx="6496920" cy="869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28440</xdr:colOff>
      <xdr:row>3</xdr:row>
      <xdr:rowOff>11880</xdr:rowOff>
    </xdr:from>
    <xdr:to>
      <xdr:col>48</xdr:col>
      <xdr:colOff>636120</xdr:colOff>
      <xdr:row>41</xdr:row>
      <xdr:rowOff>146160</xdr:rowOff>
    </xdr:to>
    <xdr:graphicFrame>
      <xdr:nvGraphicFramePr>
        <xdr:cNvPr id="12" name="Chart 1"/>
        <xdr:cNvGraphicFramePr/>
      </xdr:nvGraphicFramePr>
      <xdr:xfrm>
        <a:off x="26952120" y="1501560"/>
        <a:ext cx="14069880" cy="706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566280</xdr:colOff>
      <xdr:row>122</xdr:row>
      <xdr:rowOff>135360</xdr:rowOff>
    </xdr:from>
    <xdr:to>
      <xdr:col>23</xdr:col>
      <xdr:colOff>398160</xdr:colOff>
      <xdr:row>180</xdr:row>
      <xdr:rowOff>58320</xdr:rowOff>
    </xdr:to>
    <xdr:graphicFrame>
      <xdr:nvGraphicFramePr>
        <xdr:cNvPr id="13" name=""/>
        <xdr:cNvGraphicFramePr/>
      </xdr:nvGraphicFramePr>
      <xdr:xfrm>
        <a:off x="12345480" y="21723840"/>
        <a:ext cx="7404120" cy="935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256320</xdr:colOff>
      <xdr:row>92</xdr:row>
      <xdr:rowOff>102960</xdr:rowOff>
    </xdr:from>
    <xdr:to>
      <xdr:col>34</xdr:col>
      <xdr:colOff>73800</xdr:colOff>
      <xdr:row>150</xdr:row>
      <xdr:rowOff>27360</xdr:rowOff>
    </xdr:to>
    <xdr:graphicFrame>
      <xdr:nvGraphicFramePr>
        <xdr:cNvPr id="14" name="Chart 1"/>
        <xdr:cNvGraphicFramePr/>
      </xdr:nvGraphicFramePr>
      <xdr:xfrm>
        <a:off x="21290400" y="16814880"/>
        <a:ext cx="7390080" cy="9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1080</xdr:colOff>
      <xdr:row>165</xdr:row>
      <xdr:rowOff>102960</xdr:rowOff>
    </xdr:from>
    <xdr:to>
      <xdr:col>30</xdr:col>
      <xdr:colOff>659160</xdr:colOff>
      <xdr:row>223</xdr:row>
      <xdr:rowOff>25920</xdr:rowOff>
    </xdr:to>
    <xdr:graphicFrame>
      <xdr:nvGraphicFramePr>
        <xdr:cNvPr id="15" name=""/>
        <xdr:cNvGraphicFramePr/>
      </xdr:nvGraphicFramePr>
      <xdr:xfrm>
        <a:off x="18511200" y="28681560"/>
        <a:ext cx="7389000" cy="935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554760</xdr:colOff>
      <xdr:row>207</xdr:row>
      <xdr:rowOff>71640</xdr:rowOff>
    </xdr:from>
    <xdr:to>
      <xdr:col>17</xdr:col>
      <xdr:colOff>554040</xdr:colOff>
      <xdr:row>271</xdr:row>
      <xdr:rowOff>113040</xdr:rowOff>
    </xdr:to>
    <xdr:graphicFrame>
      <xdr:nvGraphicFramePr>
        <xdr:cNvPr id="16" name=""/>
        <xdr:cNvGraphicFramePr/>
      </xdr:nvGraphicFramePr>
      <xdr:xfrm>
        <a:off x="5602680" y="35477640"/>
        <a:ext cx="9254520" cy="1044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2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3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61" activePane="bottomRight" state="frozen"/>
      <selection pane="topLeft" activeCell="A1" activeCellId="0" sqref="A1"/>
      <selection pane="topRight" activeCell="C1" activeCellId="0" sqref="C1"/>
      <selection pane="bottomLeft" activeCell="A61" activeCellId="0" sqref="A61"/>
      <selection pane="bottomRight" activeCell="Z930" activeCellId="0" sqref="Z930"/>
    </sheetView>
  </sheetViews>
  <sheetFormatPr defaultColWidth="12.21093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4512300110.79965</v>
      </c>
      <c r="F33" s="9" t="n">
        <f aca="false">E33/$B$14*100</f>
        <v>88.0547759009109</v>
      </c>
      <c r="G33" s="10" t="n">
        <f aca="false">AVERAGE(E31:E34)/AVERAGE(E27:E30)-1</f>
        <v>-0.108757605416629</v>
      </c>
      <c r="H33" s="12" t="n">
        <f aca="false">'Central scenario'!BB36</f>
        <v>46.4144673290806</v>
      </c>
      <c r="K33" s="9" t="n">
        <f aca="false">'High scenario'!AG36</f>
        <v>4553103519.4936</v>
      </c>
      <c r="L33" s="9" t="n">
        <f aca="false">K33/$B$14*100</f>
        <v>88.8510294568169</v>
      </c>
      <c r="M33" s="10" t="n">
        <f aca="false">AVERAGE(K31:K34)/AVERAGE(K27:K30)-1</f>
        <v>-0.10508355230319</v>
      </c>
      <c r="O33" s="7" t="n">
        <f aca="false">O29+1</f>
        <v>2020</v>
      </c>
      <c r="P33" s="9" t="n">
        <f aca="false">'Low scenario'!AG36</f>
        <v>4463803318.74889</v>
      </c>
      <c r="Q33" s="9" t="n">
        <f aca="false">P33/$B$14*100</f>
        <v>87.1083906758409</v>
      </c>
      <c r="R33" s="10" t="n">
        <f aca="false">AVERAGE(P31:P34)/AVERAGE(P27:P30)-1</f>
        <v>-0.11045673300527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4699819807.57936</v>
      </c>
      <c r="F34" s="9" t="n">
        <f aca="false">E34/$B$14*100</f>
        <v>91.714108053359</v>
      </c>
      <c r="G34" s="7"/>
      <c r="H34" s="12" t="n">
        <f aca="false">'Central scenario'!BB37</f>
        <v>47</v>
      </c>
      <c r="K34" s="9" t="n">
        <f aca="false">'High scenario'!AG37</f>
        <v>4733325700.21733</v>
      </c>
      <c r="L34" s="9" t="n">
        <f aca="false">K34/$B$14*100</f>
        <v>92.367955048273</v>
      </c>
      <c r="M34" s="7"/>
      <c r="O34" s="7" t="n">
        <f aca="false">O30+1</f>
        <v>2020</v>
      </c>
      <c r="P34" s="9" t="n">
        <f aca="false">'Low scenario'!AG37</f>
        <v>4713951014.78764</v>
      </c>
      <c r="Q34" s="9" t="n">
        <f aca="false">P34/$B$14*100</f>
        <v>91.9898699161297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4793690581.39865</v>
      </c>
      <c r="F35" s="6" t="n">
        <f aca="false">E35/$B$14*100</f>
        <v>93.5459387714709</v>
      </c>
      <c r="G35" s="7"/>
      <c r="H35" s="11" t="n">
        <f aca="false">'Central scenario'!BB38</f>
        <v>48</v>
      </c>
      <c r="K35" s="6" t="n">
        <f aca="false">'High scenario'!AG38</f>
        <v>4836393169.61816</v>
      </c>
      <c r="L35" s="6" t="n">
        <f aca="false">K35/$B$14*100</f>
        <v>94.3792536538429</v>
      </c>
      <c r="M35" s="7"/>
      <c r="O35" s="5" t="n">
        <f aca="false">O31+1</f>
        <v>2021</v>
      </c>
      <c r="P35" s="6" t="n">
        <f aca="false">'Low scenario'!AG38</f>
        <v>4721785222.67767</v>
      </c>
      <c r="Q35" s="6" t="n">
        <f aca="false">P35/$B$14*100</f>
        <v>92.1427496898989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4823939403.12739</v>
      </c>
      <c r="F36" s="9" t="n">
        <f aca="false">E36/$B$14*100</f>
        <v>94.1362260203656</v>
      </c>
      <c r="G36" s="7"/>
      <c r="H36" s="12" t="n">
        <f aca="false">'Central scenario'!BB39</f>
        <v>49</v>
      </c>
      <c r="K36" s="9" t="n">
        <f aca="false">'High scenario'!AG39</f>
        <v>4917481247.46468</v>
      </c>
      <c r="L36" s="9" t="n">
        <f aca="false">K36/$B$14*100</f>
        <v>95.9616378808852</v>
      </c>
      <c r="M36" s="7"/>
      <c r="O36" s="7" t="n">
        <f aca="false">O32+1</f>
        <v>2021</v>
      </c>
      <c r="P36" s="9" t="n">
        <f aca="false">'Low scenario'!AG39</f>
        <v>4743540413.07527</v>
      </c>
      <c r="Q36" s="9" t="n">
        <f aca="false">P36/$B$14*100</f>
        <v>92.5672889200262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4918407120.77163</v>
      </c>
      <c r="F37" s="9" t="n">
        <f aca="false">E37/$B$14*100</f>
        <v>95.9797057319932</v>
      </c>
      <c r="G37" s="10" t="n">
        <f aca="false">AVERAGE(E35:E38)/AVERAGE(E31:E34)-1</f>
        <v>0.0820000000000023</v>
      </c>
      <c r="H37" s="12" t="n">
        <f aca="false">'Central scenario'!BB40</f>
        <v>50</v>
      </c>
      <c r="K37" s="9" t="n">
        <f aca="false">'High scenario'!AG40</f>
        <v>5099475941.83284</v>
      </c>
      <c r="L37" s="9" t="n">
        <f aca="false">K37/$B$14*100</f>
        <v>99.5131529916351</v>
      </c>
      <c r="M37" s="10" t="n">
        <f aca="false">AVERAGE(K35:K38)/AVERAGE(K31:K34)-1</f>
        <v>0.107000000000001</v>
      </c>
      <c r="O37" s="7" t="n">
        <f aca="false">O33+1</f>
        <v>2021</v>
      </c>
      <c r="P37" s="9" t="n">
        <f aca="false">'Low scenario'!AG40</f>
        <v>4731631517.87382</v>
      </c>
      <c r="Q37" s="9" t="n">
        <f aca="false">P37/$B$14*100</f>
        <v>92.3348941163913</v>
      </c>
      <c r="R37" s="10" t="n">
        <f aca="false">AVERAGE(P35:P38)/AVERAGE(P31:P34)-1</f>
        <v>0.0550000000000002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4967835217.28166</v>
      </c>
      <c r="F38" s="9" t="n">
        <f aca="false">E38/$B$14*100</f>
        <v>96.9442647937857</v>
      </c>
      <c r="G38" s="7"/>
      <c r="H38" s="12" t="n">
        <f aca="false">'Central scenario'!BB41</f>
        <v>51</v>
      </c>
      <c r="K38" s="9" t="n">
        <f aca="false">'High scenario'!AG41</f>
        <v>5183426360.29764</v>
      </c>
      <c r="L38" s="9" t="n">
        <f aca="false">K38/$B$14*100</f>
        <v>101.151394044577</v>
      </c>
      <c r="M38" s="7"/>
      <c r="O38" s="7" t="n">
        <f aca="false">O34+1</f>
        <v>2021</v>
      </c>
      <c r="P38" s="9" t="n">
        <f aca="false">'Low scenario'!AG41</f>
        <v>4783963956.87934</v>
      </c>
      <c r="Q38" s="9" t="n">
        <f aca="false">P38/$B$14*100</f>
        <v>93.3561296450189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5033375110.46859</v>
      </c>
      <c r="F39" s="6" t="n">
        <f aca="false">E39/$B$14*100</f>
        <v>98.2232357100446</v>
      </c>
      <c r="G39" s="7"/>
      <c r="H39" s="11" t="n">
        <f aca="false">'Central scenario'!BB42</f>
        <v>51.125</v>
      </c>
      <c r="K39" s="6" t="n">
        <f aca="false">'High scenario'!AG42</f>
        <v>5247486589.03573</v>
      </c>
      <c r="L39" s="6" t="n">
        <f aca="false">K39/$B$14*100</f>
        <v>102.40149021442</v>
      </c>
      <c r="M39" s="7"/>
      <c r="O39" s="5" t="n">
        <f aca="false">O35+1</f>
        <v>2022</v>
      </c>
      <c r="P39" s="6" t="n">
        <f aca="false">'Low scenario'!AG42</f>
        <v>4863438779.35799</v>
      </c>
      <c r="Q39" s="6" t="n">
        <f aca="false">P39/$B$14*100</f>
        <v>94.9070321805956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5113375767.31503</v>
      </c>
      <c r="F40" s="9" t="n">
        <f aca="false">E40/$B$14*100</f>
        <v>99.7843995815874</v>
      </c>
      <c r="G40" s="7"/>
      <c r="H40" s="12" t="n">
        <f aca="false">'Central scenario'!BB43</f>
        <v>51.25</v>
      </c>
      <c r="K40" s="9" t="n">
        <f aca="false">'High scenario'!AG43</f>
        <v>5310879747.26185</v>
      </c>
      <c r="L40" s="9" t="n">
        <f aca="false">K40/$B$14*100</f>
        <v>103.638568911356</v>
      </c>
      <c r="M40" s="7"/>
      <c r="O40" s="7" t="n">
        <f aca="false">O36+1</f>
        <v>2022</v>
      </c>
      <c r="P40" s="9" t="n">
        <f aca="false">'Low scenario'!AG43</f>
        <v>4933282029.59826</v>
      </c>
      <c r="Q40" s="9" t="n">
        <f aca="false">P40/$B$14*100</f>
        <v>96.2699804768268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5164327476.81018</v>
      </c>
      <c r="F41" s="9" t="n">
        <f aca="false">E41/$B$14*100</f>
        <v>100.778691018592</v>
      </c>
      <c r="G41" s="10" t="n">
        <f aca="false">AVERAGE(E39:E42)/AVERAGE(E35:E38)-1</f>
        <v>0.0559999999999969</v>
      </c>
      <c r="H41" s="12" t="n">
        <f aca="false">'Central scenario'!BB44</f>
        <v>51.375</v>
      </c>
      <c r="K41" s="9" t="n">
        <f aca="false">'High scenario'!AG44</f>
        <v>5379947118.63364</v>
      </c>
      <c r="L41" s="9" t="n">
        <f aca="false">K41/$B$14*100</f>
        <v>104.986376406175</v>
      </c>
      <c r="M41" s="10" t="n">
        <f aca="false">AVERAGE(K39:K42)/AVERAGE(K35:K38)-1</f>
        <v>0.066000000000001</v>
      </c>
      <c r="O41" s="7" t="n">
        <f aca="false">O37+1</f>
        <v>2022</v>
      </c>
      <c r="P41" s="9" t="n">
        <f aca="false">'Low scenario'!AG44</f>
        <v>4968213093.76751</v>
      </c>
      <c r="Q41" s="9" t="n">
        <f aca="false">P41/$B$14*100</f>
        <v>96.9516388222108</v>
      </c>
      <c r="R41" s="10" t="n">
        <f aca="false">AVERAGE(P39:P42)/AVERAGE(P35:P38)-1</f>
        <v>0.044999999999999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5285010818.04992</v>
      </c>
      <c r="F42" s="9" t="n">
        <f aca="false">E42/$B$14*100</f>
        <v>103.133752585177</v>
      </c>
      <c r="G42" s="7"/>
      <c r="H42" s="12" t="n">
        <f aca="false">'Central scenario'!BB45</f>
        <v>51.5</v>
      </c>
      <c r="K42" s="9" t="n">
        <f aca="false">'High scenario'!AG45</f>
        <v>5420890527.75021</v>
      </c>
      <c r="L42" s="9" t="n">
        <f aca="false">K42/$B$14*100</f>
        <v>105.785361984672</v>
      </c>
      <c r="M42" s="7"/>
      <c r="O42" s="7" t="n">
        <f aca="false">O38+1</f>
        <v>2022</v>
      </c>
      <c r="P42" s="9" t="n">
        <f aca="false">'Low scenario'!AG45</f>
        <v>5070128657.7551</v>
      </c>
      <c r="Q42" s="9" t="n">
        <f aca="false">P42/$B$14*100</f>
        <v>98.9404586984118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5285043865.99202</v>
      </c>
      <c r="F43" s="6" t="n">
        <f aca="false">E43/$B$14*100</f>
        <v>103.134397495547</v>
      </c>
      <c r="G43" s="7"/>
      <c r="H43" s="11" t="n">
        <f aca="false">'Central scenario'!BB46</f>
        <v>51.625</v>
      </c>
      <c r="K43" s="6" t="n">
        <f aca="false">'High scenario'!AG46</f>
        <v>5483623485.5423</v>
      </c>
      <c r="L43" s="6" t="n">
        <f aca="false">K43/$B$14*100</f>
        <v>107.009557274068</v>
      </c>
      <c r="M43" s="7"/>
      <c r="O43" s="5" t="n">
        <f aca="false">O39+1</f>
        <v>2023</v>
      </c>
      <c r="P43" s="6" t="n">
        <f aca="false">'Low scenario'!AG46</f>
        <v>5106610718.3259</v>
      </c>
      <c r="Q43" s="6" t="n">
        <f aca="false">P43/$B$14*100</f>
        <v>99.6523837896256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5317910798.00764</v>
      </c>
      <c r="F44" s="9" t="n">
        <f aca="false">E44/$B$14*100</f>
        <v>103.775775564851</v>
      </c>
      <c r="G44" s="7"/>
      <c r="H44" s="12" t="n">
        <f aca="false">'Central scenario'!BB47</f>
        <v>51.75</v>
      </c>
      <c r="K44" s="9" t="n">
        <f aca="false">'High scenario'!AG47</f>
        <v>5576423734.62495</v>
      </c>
      <c r="L44" s="9" t="n">
        <f aca="false">K44/$B$14*100</f>
        <v>108.820497356924</v>
      </c>
      <c r="M44" s="7"/>
      <c r="O44" s="7" t="n">
        <f aca="false">O40+1</f>
        <v>2023</v>
      </c>
      <c r="P44" s="9" t="n">
        <f aca="false">'Low scenario'!AG47</f>
        <v>5130613310.78222</v>
      </c>
      <c r="Q44" s="9" t="n">
        <f aca="false">P44/$B$14*100</f>
        <v>100.1207796959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5370900575.8826</v>
      </c>
      <c r="F45" s="9" t="n">
        <f aca="false">E45/$B$14*100</f>
        <v>104.809838659336</v>
      </c>
      <c r="G45" s="10" t="n">
        <f aca="false">AVERAGE(E43:E46)/AVERAGE(E39:E42)-1</f>
        <v>0.040000000000002</v>
      </c>
      <c r="H45" s="12" t="n">
        <f aca="false">'Central scenario'!BB48</f>
        <v>51.875</v>
      </c>
      <c r="K45" s="9" t="n">
        <f aca="false">'High scenario'!AG48</f>
        <v>5595145003.37899</v>
      </c>
      <c r="L45" s="9" t="n">
        <f aca="false">K45/$B$14*100</f>
        <v>109.185831462422</v>
      </c>
      <c r="M45" s="10" t="n">
        <f aca="false">AVERAGE(K43:K46)/AVERAGE(K39:K42)-1</f>
        <v>0.0449999999999977</v>
      </c>
      <c r="O45" s="7" t="n">
        <f aca="false">O41+1</f>
        <v>2023</v>
      </c>
      <c r="P45" s="9" t="n">
        <f aca="false">'Low scenario'!AG48</f>
        <v>5142100552.04938</v>
      </c>
      <c r="Q45" s="9" t="n">
        <f aca="false">P45/$B$14*100</f>
        <v>100.344946180988</v>
      </c>
      <c r="R45" s="10" t="n">
        <f aca="false">AVERAGE(P43:P46)/AVERAGE(P39:P42)-1</f>
        <v>0.0350000000000017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5446077499.66725</v>
      </c>
      <c r="F46" s="9" t="n">
        <f aca="false">E46/$B$14*100</f>
        <v>106.276870331484</v>
      </c>
      <c r="G46" s="7"/>
      <c r="H46" s="12" t="n">
        <f aca="false">'Central scenario'!BB49</f>
        <v>52</v>
      </c>
      <c r="K46" s="9" t="n">
        <f aca="false">'High scenario'!AG49</f>
        <v>5665175938.35581</v>
      </c>
      <c r="L46" s="9" t="n">
        <f aca="false">K46/$B$14*100</f>
        <v>110.552442311456</v>
      </c>
      <c r="M46" s="7"/>
      <c r="O46" s="7" t="n">
        <f aca="false">O42+1</f>
        <v>2023</v>
      </c>
      <c r="P46" s="9" t="n">
        <f aca="false">'Low scenario'!AG49</f>
        <v>5149965168.93816</v>
      </c>
      <c r="Q46" s="9" t="n">
        <f aca="false">P46/$B$14*100</f>
        <v>100.498419367763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5496445620.6317</v>
      </c>
      <c r="F47" s="6" t="n">
        <f aca="false">E47/$B$14*100</f>
        <v>107.259773395369</v>
      </c>
      <c r="G47" s="7"/>
      <c r="H47" s="11" t="n">
        <f aca="false">'Central scenario'!BB50</f>
        <v>52</v>
      </c>
      <c r="K47" s="6" t="n">
        <f aca="false">'High scenario'!AG50</f>
        <v>5730386542.39173</v>
      </c>
      <c r="L47" s="6" t="n">
        <f aca="false">K47/$B$14*100</f>
        <v>111.824987351402</v>
      </c>
      <c r="M47" s="7"/>
      <c r="O47" s="5" t="n">
        <f aca="false">O43+1</f>
        <v>2024</v>
      </c>
      <c r="P47" s="6" t="n">
        <f aca="false">'Low scenario'!AG50</f>
        <v>5208742932.69241</v>
      </c>
      <c r="Q47" s="6" t="n">
        <f aca="false">P47/$B$14*100</f>
        <v>101.645431465418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5530627229.92793</v>
      </c>
      <c r="F48" s="9" t="n">
        <f aca="false">E48/$B$14*100</f>
        <v>107.926806587445</v>
      </c>
      <c r="G48" s="7"/>
      <c r="H48" s="12" t="n">
        <f aca="false">'Central scenario'!BB51</f>
        <v>52</v>
      </c>
      <c r="K48" s="9" t="n">
        <f aca="false">'High scenario'!AG51</f>
        <v>5771598565.33681</v>
      </c>
      <c r="L48" s="9" t="n">
        <f aca="false">K48/$B$14*100</f>
        <v>112.629214764416</v>
      </c>
      <c r="M48" s="7"/>
      <c r="O48" s="7" t="n">
        <f aca="false">O44+1</f>
        <v>2024</v>
      </c>
      <c r="P48" s="9" t="n">
        <f aca="false">'Low scenario'!AG51</f>
        <v>5284531710.10566</v>
      </c>
      <c r="Q48" s="9" t="n">
        <f aca="false">P48/$B$14*100</f>
        <v>103.124403086777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5558882096.03851</v>
      </c>
      <c r="F49" s="9" t="n">
        <f aca="false">E49/$B$14*100</f>
        <v>108.478183012413</v>
      </c>
      <c r="G49" s="10" t="n">
        <f aca="false">AVERAGE(E47:E50)/AVERAGE(E43:E46)-1</f>
        <v>0.0350000000000004</v>
      </c>
      <c r="H49" s="12" t="n">
        <f aca="false">'Central scenario'!BB52</f>
        <v>52</v>
      </c>
      <c r="K49" s="9" t="n">
        <f aca="false">'High scenario'!AG52</f>
        <v>5818950803.51415</v>
      </c>
      <c r="L49" s="9" t="n">
        <f aca="false">K49/$B$14*100</f>
        <v>113.553264720919</v>
      </c>
      <c r="M49" s="10" t="n">
        <f aca="false">AVERAGE(K47:K50)/AVERAGE(K43:K46)-1</f>
        <v>0.0400000000000018</v>
      </c>
      <c r="O49" s="7" t="n">
        <f aca="false">O45+1</f>
        <v>2024</v>
      </c>
      <c r="P49" s="9" t="n">
        <f aca="false">'Low scenario'!AG52</f>
        <v>5296363568.61086</v>
      </c>
      <c r="Q49" s="9" t="n">
        <f aca="false">P49/$B$14*100</f>
        <v>103.355294566418</v>
      </c>
      <c r="R49" s="10" t="n">
        <f aca="false">AVERAGE(P47:P50)/AVERAGE(P43:P46)-1</f>
        <v>0.0299999999999976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5583675438.83561</v>
      </c>
      <c r="F50" s="9" t="n">
        <f aca="false">E50/$B$14*100</f>
        <v>108.962009927784</v>
      </c>
      <c r="G50" s="7"/>
      <c r="H50" s="7" t="n">
        <v>52</v>
      </c>
      <c r="K50" s="9" t="n">
        <f aca="false">'High scenario'!AG53</f>
        <v>5892246977.13547</v>
      </c>
      <c r="L50" s="9" t="n">
        <f aca="false">K50/$B$14*100</f>
        <v>114.983594704329</v>
      </c>
      <c r="M50" s="7"/>
      <c r="O50" s="7" t="n">
        <f aca="false">O46+1</f>
        <v>2024</v>
      </c>
      <c r="P50" s="9" t="n">
        <f aca="false">'Low scenario'!AG53</f>
        <v>5355530231.18955</v>
      </c>
      <c r="Q50" s="9" t="n">
        <f aca="false">P50/$B$14*100</f>
        <v>104.509895786692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5661338989.25063</v>
      </c>
      <c r="F51" s="6" t="n">
        <f aca="false">E51/$B$14*100</f>
        <v>110.477566597229</v>
      </c>
      <c r="G51" s="7"/>
      <c r="H51" s="2" t="n">
        <f aca="false">H50</f>
        <v>52</v>
      </c>
      <c r="K51" s="6" t="n">
        <f aca="false">'High scenario'!AG54</f>
        <v>5930950071.37545</v>
      </c>
      <c r="L51" s="6" t="n">
        <f aca="false">K51/$B$14*100</f>
        <v>115.738861908701</v>
      </c>
      <c r="M51" s="7"/>
      <c r="O51" s="5" t="n">
        <f aca="false">O47+1</f>
        <v>2025</v>
      </c>
      <c r="P51" s="6" t="n">
        <f aca="false">'Low scenario'!AG54</f>
        <v>5391048935.33666</v>
      </c>
      <c r="Q51" s="6" t="n">
        <f aca="false">P51/$B$14*100</f>
        <v>105.203021566708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5696546046.82576</v>
      </c>
      <c r="F52" s="9" t="n">
        <f aca="false">E52/$B$14*100</f>
        <v>111.164610785068</v>
      </c>
      <c r="G52" s="7"/>
      <c r="H52" s="2" t="n">
        <f aca="false">H51</f>
        <v>52</v>
      </c>
      <c r="K52" s="9" t="n">
        <f aca="false">'High scenario'!AG55</f>
        <v>5973604515.12359</v>
      </c>
      <c r="L52" s="9" t="n">
        <f aca="false">K52/$B$14*100</f>
        <v>116.57123728117</v>
      </c>
      <c r="M52" s="7"/>
      <c r="O52" s="7" t="n">
        <f aca="false">O48+1</f>
        <v>2025</v>
      </c>
      <c r="P52" s="9" t="n">
        <f aca="false">'Low scenario'!AG55</f>
        <v>5416645002.85829</v>
      </c>
      <c r="Q52" s="9" t="n">
        <f aca="false">P52/$B$14*100</f>
        <v>105.702513163946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5725648558.91964</v>
      </c>
      <c r="F53" s="9" t="n">
        <f aca="false">E53/$B$14*100</f>
        <v>111.732528502785</v>
      </c>
      <c r="G53" s="10" t="n">
        <f aca="false">AVERAGE(E51:E54)/AVERAGE(E47:E50)-1</f>
        <v>0.0299999999999976</v>
      </c>
      <c r="H53" s="2" t="n">
        <f aca="false">H52</f>
        <v>52</v>
      </c>
      <c r="K53" s="9" t="n">
        <f aca="false">'High scenario'!AG56</f>
        <v>6022614081.63714</v>
      </c>
      <c r="L53" s="9" t="n">
        <f aca="false">K53/$B$14*100</f>
        <v>117.527628986151</v>
      </c>
      <c r="M53" s="10" t="n">
        <f aca="false">AVERAGE(K51:K54)/AVERAGE(K47:K50)-1</f>
        <v>0.0349999999999995</v>
      </c>
      <c r="O53" s="7" t="n">
        <f aca="false">O49+1</f>
        <v>2025</v>
      </c>
      <c r="P53" s="9" t="n">
        <f aca="false">'Low scenario'!AG56</f>
        <v>5428772657.82613</v>
      </c>
      <c r="Q53" s="9" t="n">
        <f aca="false">P53/$B$14*100</f>
        <v>105.939176930578</v>
      </c>
      <c r="R53" s="10" t="n">
        <f aca="false">AVERAGE(P51:P54)/AVERAGE(P47:P50)-1</f>
        <v>0.0250000000000006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5751185702.00067</v>
      </c>
      <c r="F54" s="9" t="n">
        <f aca="false">E54/$B$14*100</f>
        <v>112.230870225617</v>
      </c>
      <c r="G54" s="7"/>
      <c r="H54" s="2" t="n">
        <f aca="false">H53</f>
        <v>52</v>
      </c>
      <c r="K54" s="9" t="n">
        <f aca="false">'High scenario'!AG57</f>
        <v>6098475621.3352</v>
      </c>
      <c r="L54" s="9" t="n">
        <f aca="false">K54/$B$14*100</f>
        <v>119.00802051898</v>
      </c>
      <c r="M54" s="7"/>
      <c r="O54" s="7" t="n">
        <f aca="false">O50+1</f>
        <v>2025</v>
      </c>
      <c r="P54" s="9" t="n">
        <f aca="false">'Low scenario'!AG57</f>
        <v>5437331057.64237</v>
      </c>
      <c r="Q54" s="9" t="n">
        <f aca="false">P54/$B$14*100</f>
        <v>106.106188866705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5811939722.29321</v>
      </c>
      <c r="F55" s="6" t="n">
        <f aca="false">E55/$B$14*100</f>
        <v>113.416447760483</v>
      </c>
      <c r="G55" s="7"/>
      <c r="H55" s="2" t="n">
        <f aca="false">H54</f>
        <v>52</v>
      </c>
      <c r="K55" s="6" t="n">
        <f aca="false">'High scenario'!AG58</f>
        <v>6129685623.43115</v>
      </c>
      <c r="L55" s="6" t="n">
        <f aca="false">K55/$B$14*100</f>
        <v>119.617064614661</v>
      </c>
      <c r="M55" s="7"/>
      <c r="O55" s="5" t="n">
        <f aca="false">O51+1</f>
        <v>2026</v>
      </c>
      <c r="P55" s="6" t="n">
        <f aca="false">'Low scenario'!AG58</f>
        <v>5440846503.05123</v>
      </c>
      <c r="Q55" s="6" t="n">
        <f aca="false">P55/$B$14*100</f>
        <v>106.174790633003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5855919803.67163</v>
      </c>
      <c r="F56" s="9" t="n">
        <f aca="false">E56/$B$14*100</f>
        <v>114.274692140242</v>
      </c>
      <c r="G56" s="7"/>
      <c r="H56" s="2" t="n">
        <f aca="false">H55</f>
        <v>52</v>
      </c>
      <c r="K56" s="9" t="n">
        <f aca="false">'High scenario'!AG59</f>
        <v>6217713733.65291</v>
      </c>
      <c r="L56" s="9" t="n">
        <f aca="false">K56/$B$14*100</f>
        <v>121.334879327385</v>
      </c>
      <c r="M56" s="7"/>
      <c r="O56" s="7" t="n">
        <f aca="false">O52+1</f>
        <v>2026</v>
      </c>
      <c r="P56" s="9" t="n">
        <f aca="false">'Low scenario'!AG59</f>
        <v>5425589978.24367</v>
      </c>
      <c r="Q56" s="9" t="n">
        <f aca="false">P56/$B$14*100</f>
        <v>105.877068885786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5893867424.85429</v>
      </c>
      <c r="F57" s="9" t="n">
        <f aca="false">E57/$B$14*100</f>
        <v>115.015216750123</v>
      </c>
      <c r="G57" s="10" t="n">
        <f aca="false">AVERAGE(E55:E58)/AVERAGE(E51:E54)-1</f>
        <v>0.0296024145242835</v>
      </c>
      <c r="H57" s="2" t="n">
        <f aca="false">H56</f>
        <v>52</v>
      </c>
      <c r="K57" s="9" t="n">
        <f aca="false">'High scenario'!AG60</f>
        <v>6263903053.33289</v>
      </c>
      <c r="L57" s="9" t="n">
        <f aca="false">K57/$B$14*100</f>
        <v>122.236235640921</v>
      </c>
      <c r="M57" s="10" t="n">
        <f aca="false">AVERAGE(K55:K58)/AVERAGE(K51:K54)-1</f>
        <v>0.0384089696169552</v>
      </c>
      <c r="O57" s="7" t="n">
        <f aca="false">O53+1</f>
        <v>2026</v>
      </c>
      <c r="P57" s="9" t="n">
        <f aca="false">'Low scenario'!AG60</f>
        <v>5507370995.4967</v>
      </c>
      <c r="Q57" s="9" t="n">
        <f aca="false">P57/$B$14*100</f>
        <v>107.472975401385</v>
      </c>
      <c r="R57" s="10" t="n">
        <f aca="false">AVERAGE(P55:P58)/AVERAGE(P51:P54)-1</f>
        <v>0.0106268410125638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5948955172.35292</v>
      </c>
      <c r="F58" s="9" t="n">
        <f aca="false">E58/$B$14*100</f>
        <v>116.090220438212</v>
      </c>
      <c r="G58" s="7"/>
      <c r="H58" s="2" t="n">
        <f aca="false">H57</f>
        <v>52</v>
      </c>
      <c r="K58" s="9" t="n">
        <f aca="false">'High scenario'!AG61</f>
        <v>6337142120.59652</v>
      </c>
      <c r="L58" s="9" t="n">
        <f aca="false">K58/$B$14*100</f>
        <v>123.6654512287</v>
      </c>
      <c r="M58" s="7"/>
      <c r="O58" s="7" t="n">
        <f aca="false">O54+1</f>
        <v>2026</v>
      </c>
      <c r="P58" s="9" t="n">
        <f aca="false">'Low scenario'!AG61</f>
        <v>5530314178.67582</v>
      </c>
      <c r="Q58" s="9" t="n">
        <f aca="false">P58/$B$14*100</f>
        <v>107.920697583794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6004467857.82757</v>
      </c>
      <c r="F59" s="6" t="n">
        <f aca="false">E59/$B$14*100</f>
        <v>117.173516530914</v>
      </c>
      <c r="G59" s="7"/>
      <c r="H59" s="2" t="n">
        <f aca="false">H58</f>
        <v>52</v>
      </c>
      <c r="K59" s="6" t="n">
        <f aca="false">'High scenario'!AG62</f>
        <v>6403097374.40577</v>
      </c>
      <c r="L59" s="6" t="n">
        <f aca="false">K59/$B$14*100</f>
        <v>124.952527653373</v>
      </c>
      <c r="M59" s="7"/>
      <c r="O59" s="5" t="n">
        <f aca="false">O55+1</f>
        <v>2027</v>
      </c>
      <c r="P59" s="6" t="n">
        <f aca="false">'Low scenario'!AG62</f>
        <v>5568014880.50884</v>
      </c>
      <c r="Q59" s="6" t="n">
        <f aca="false">P59/$B$14*100</f>
        <v>108.656403713639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6055266788.38926</v>
      </c>
      <c r="F60" s="9" t="n">
        <f aca="false">E60/$B$14*100</f>
        <v>118.164826580507</v>
      </c>
      <c r="G60" s="7"/>
      <c r="H60" s="2" t="n">
        <f aca="false">H59</f>
        <v>52</v>
      </c>
      <c r="K60" s="9" t="n">
        <f aca="false">'High scenario'!AG63</f>
        <v>6438086760.51241</v>
      </c>
      <c r="L60" s="9" t="n">
        <f aca="false">K60/$B$14*100</f>
        <v>125.635324115682</v>
      </c>
      <c r="M60" s="7"/>
      <c r="O60" s="7" t="n">
        <f aca="false">O56+1</f>
        <v>2027</v>
      </c>
      <c r="P60" s="9" t="n">
        <f aca="false">'Low scenario'!AG63</f>
        <v>5583711486.89612</v>
      </c>
      <c r="Q60" s="9" t="n">
        <f aca="false">P60/$B$14*100</f>
        <v>108.962713383629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6107346987.47033</v>
      </c>
      <c r="F61" s="9" t="n">
        <f aca="false">E61/$B$14*100</f>
        <v>119.181139801337</v>
      </c>
      <c r="G61" s="10" t="n">
        <f aca="false">AVERAGE(E59:E62)/AVERAGE(E55:E58)-1</f>
        <v>0.0345645412703466</v>
      </c>
      <c r="H61" s="2" t="n">
        <f aca="false">H60</f>
        <v>52</v>
      </c>
      <c r="K61" s="9" t="n">
        <f aca="false">'High scenario'!AG64</f>
        <v>6432324328.58799</v>
      </c>
      <c r="L61" s="9" t="n">
        <f aca="false">K61/$B$14*100</f>
        <v>125.522873782307</v>
      </c>
      <c r="M61" s="10" t="n">
        <f aca="false">AVERAGE(K59:K62)/AVERAGE(K55:K58)-1</f>
        <v>0.0350824928448243</v>
      </c>
      <c r="O61" s="7" t="n">
        <f aca="false">O57+1</f>
        <v>2027</v>
      </c>
      <c r="P61" s="9" t="n">
        <f aca="false">'Low scenario'!AG64</f>
        <v>5611530308.91888</v>
      </c>
      <c r="Q61" s="9" t="n">
        <f aca="false">P61/$B$14*100</f>
        <v>109.505580675009</v>
      </c>
      <c r="R61" s="10" t="n">
        <f aca="false">AVERAGE(P59:P62)/AVERAGE(P55:P58)-1</f>
        <v>0.0224889128936605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6156236432.02527</v>
      </c>
      <c r="F62" s="9" t="n">
        <f aca="false">E62/$B$14*100</f>
        <v>120.13518739979</v>
      </c>
      <c r="G62" s="7"/>
      <c r="H62" s="2" t="n">
        <f aca="false">H61</f>
        <v>52</v>
      </c>
      <c r="K62" s="9" t="n">
        <f aca="false">'High scenario'!AG65</f>
        <v>6550189694.25607</v>
      </c>
      <c r="L62" s="9" t="n">
        <f aca="false">K62/$B$14*100</f>
        <v>127.822944279733</v>
      </c>
      <c r="M62" s="7"/>
      <c r="O62" s="7" t="n">
        <f aca="false">O58+1</f>
        <v>2027</v>
      </c>
      <c r="P62" s="9" t="n">
        <f aca="false">'Low scenario'!AG65</f>
        <v>5633464863.06551</v>
      </c>
      <c r="Q62" s="9" t="n">
        <f aca="false">P62/$B$14*100</f>
        <v>109.933620078958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6228441440.0883</v>
      </c>
      <c r="F63" s="6" t="n">
        <f aca="false">E63/$B$14*100</f>
        <v>121.544223954937</v>
      </c>
      <c r="G63" s="7"/>
      <c r="H63" s="2" t="n">
        <f aca="false">H62</f>
        <v>52</v>
      </c>
      <c r="K63" s="6" t="n">
        <f aca="false">'High scenario'!AG66</f>
        <v>6632458528.61401</v>
      </c>
      <c r="L63" s="6" t="n">
        <f aca="false">K63/$B$14*100</f>
        <v>129.428370247673</v>
      </c>
      <c r="M63" s="7"/>
      <c r="O63" s="5" t="n">
        <f aca="false">O59+1</f>
        <v>2028</v>
      </c>
      <c r="P63" s="6" t="n">
        <f aca="false">'Low scenario'!AG66</f>
        <v>5688690826.09795</v>
      </c>
      <c r="Q63" s="6" t="n">
        <f aca="false">P63/$B$14*100</f>
        <v>111.011320958626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6273321771.08842</v>
      </c>
      <c r="F64" s="9" t="n">
        <f aca="false">E64/$B$14*100</f>
        <v>122.420036155264</v>
      </c>
      <c r="G64" s="7"/>
      <c r="H64" s="2" t="n">
        <f aca="false">H63</f>
        <v>52</v>
      </c>
      <c r="K64" s="9" t="n">
        <f aca="false">'High scenario'!AG67</f>
        <v>6668312419.5149</v>
      </c>
      <c r="L64" s="9" t="n">
        <f aca="false">K64/$B$14*100</f>
        <v>130.128036992111</v>
      </c>
      <c r="M64" s="7"/>
      <c r="O64" s="7" t="n">
        <f aca="false">O60+1</f>
        <v>2028</v>
      </c>
      <c r="P64" s="9" t="n">
        <f aca="false">'Low scenario'!AG67</f>
        <v>5727151159.31706</v>
      </c>
      <c r="Q64" s="9" t="n">
        <f aca="false">P64/$B$14*100</f>
        <v>111.761850830204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6289880843.36276</v>
      </c>
      <c r="F65" s="9" t="n">
        <f aca="false">E65/$B$14*100</f>
        <v>122.743176319358</v>
      </c>
      <c r="G65" s="10" t="n">
        <f aca="false">AVERAGE(E63:E66)/AVERAGE(E59:E62)-1</f>
        <v>0.0323412791137625</v>
      </c>
      <c r="H65" s="2" t="n">
        <f aca="false">H64</f>
        <v>52</v>
      </c>
      <c r="K65" s="9" t="n">
        <f aca="false">'High scenario'!AG68</f>
        <v>6726386048.25525</v>
      </c>
      <c r="L65" s="9" t="n">
        <f aca="false">K65/$B$14*100</f>
        <v>131.261308325781</v>
      </c>
      <c r="M65" s="10" t="n">
        <f aca="false">AVERAGE(K63:K66)/AVERAGE(K59:K62)-1</f>
        <v>0.038028413782192</v>
      </c>
      <c r="O65" s="7" t="n">
        <f aca="false">O61+1</f>
        <v>2028</v>
      </c>
      <c r="P65" s="9" t="n">
        <f aca="false">'Low scenario'!AG68</f>
        <v>5758444383.02864</v>
      </c>
      <c r="Q65" s="9" t="n">
        <f aca="false">P65/$B$14*100</f>
        <v>112.372518944798</v>
      </c>
      <c r="R65" s="10" t="n">
        <f aca="false">AVERAGE(P63:P66)/AVERAGE(P59:P62)-1</f>
        <v>0.0264311127967056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6318321229.70899</v>
      </c>
      <c r="F66" s="9" t="n">
        <f aca="false">E66/$B$14*100</f>
        <v>123.298173058218</v>
      </c>
      <c r="G66" s="7"/>
      <c r="H66" s="2" t="n">
        <f aca="false">H65</f>
        <v>52</v>
      </c>
      <c r="K66" s="9" t="n">
        <f aca="false">'High scenario'!AG69</f>
        <v>6778575440.30791</v>
      </c>
      <c r="L66" s="9" t="n">
        <f aca="false">K66/$B$14*100</f>
        <v>132.279752380644</v>
      </c>
      <c r="M66" s="7"/>
      <c r="O66" s="7" t="n">
        <f aca="false">O62+1</f>
        <v>2028</v>
      </c>
      <c r="P66" s="9" t="n">
        <f aca="false">'Low scenario'!AG69</f>
        <v>5814405444.22972</v>
      </c>
      <c r="Q66" s="9" t="n">
        <f aca="false">P66/$B$14*100</f>
        <v>113.464564815471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6344605375.36647</v>
      </c>
      <c r="F67" s="6" t="n">
        <f aca="false">E67/$B$14*100</f>
        <v>123.811092079291</v>
      </c>
      <c r="G67" s="7"/>
      <c r="H67" s="2" t="n">
        <f aca="false">H66</f>
        <v>52</v>
      </c>
      <c r="K67" s="6" t="n">
        <f aca="false">'High scenario'!AG70</f>
        <v>6842940542.98701</v>
      </c>
      <c r="L67" s="6" t="n">
        <f aca="false">K67/$B$14*100</f>
        <v>133.535797978915</v>
      </c>
      <c r="M67" s="7"/>
      <c r="O67" s="5" t="n">
        <f aca="false">O63+1</f>
        <v>2029</v>
      </c>
      <c r="P67" s="6" t="n">
        <f aca="false">'Low scenario'!AG70</f>
        <v>5841356148.82651</v>
      </c>
      <c r="Q67" s="6" t="n">
        <f aca="false">P67/$B$14*100</f>
        <v>113.990491326423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6412169013.56727</v>
      </c>
      <c r="F68" s="9" t="n">
        <f aca="false">E68/$B$14*100</f>
        <v>125.129555141307</v>
      </c>
      <c r="G68" s="7"/>
      <c r="H68" s="2" t="n">
        <f aca="false">H67</f>
        <v>52</v>
      </c>
      <c r="K68" s="9" t="n">
        <f aca="false">'High scenario'!AG71</f>
        <v>6881859781.15116</v>
      </c>
      <c r="L68" s="9" t="n">
        <f aca="false">K68/$B$14*100</f>
        <v>134.295283099725</v>
      </c>
      <c r="M68" s="7"/>
      <c r="O68" s="7" t="n">
        <f aca="false">O64+1</f>
        <v>2029</v>
      </c>
      <c r="P68" s="9" t="n">
        <f aca="false">'Low scenario'!AG71</f>
        <v>5871812997.04332</v>
      </c>
      <c r="Q68" s="9" t="n">
        <f aca="false">P68/$B$14*100</f>
        <v>114.584838084956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6434231002.90472</v>
      </c>
      <c r="F69" s="9" t="n">
        <f aca="false">E69/$B$14*100</f>
        <v>125.560081365037</v>
      </c>
      <c r="G69" s="10" t="n">
        <f aca="false">AVERAGE(E67:E70)/AVERAGE(E63:E66)-1</f>
        <v>0.0233628892112265</v>
      </c>
      <c r="H69" s="2" t="n">
        <f aca="false">H68</f>
        <v>52</v>
      </c>
      <c r="K69" s="9" t="n">
        <f aca="false">'High scenario'!AG72</f>
        <v>6935334058.61364</v>
      </c>
      <c r="L69" s="9" t="n">
        <f aca="false">K69/$B$14*100</f>
        <v>135.338800907228</v>
      </c>
      <c r="M69" s="10" t="n">
        <f aca="false">AVERAGE(K67:K70)/AVERAGE(K63:K66)-1</f>
        <v>0.0317980898559078</v>
      </c>
      <c r="O69" s="7" t="n">
        <f aca="false">O65+1</f>
        <v>2029</v>
      </c>
      <c r="P69" s="9" t="n">
        <f aca="false">'Low scenario'!AG72</f>
        <v>5888702293.10584</v>
      </c>
      <c r="Q69" s="9" t="n">
        <f aca="false">P69/$B$14*100</f>
        <v>114.914422364235</v>
      </c>
      <c r="R69" s="10" t="n">
        <f aca="false">AVERAGE(P67:P70)/AVERAGE(P63:P66)-1</f>
        <v>0.0219759876744376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6505601229.44364</v>
      </c>
      <c r="F70" s="9" t="n">
        <f aca="false">E70/$B$14*100</f>
        <v>126.952827669486</v>
      </c>
      <c r="G70" s="7"/>
      <c r="H70" s="2" t="n">
        <f aca="false">H69</f>
        <v>52</v>
      </c>
      <c r="K70" s="9" t="n">
        <f aca="false">'High scenario'!AG73</f>
        <v>6997969142.61561</v>
      </c>
      <c r="L70" s="9" t="n">
        <f aca="false">K70/$B$14*100</f>
        <v>136.561086249493</v>
      </c>
      <c r="M70" s="7"/>
      <c r="O70" s="7" t="n">
        <f aca="false">O66+1</f>
        <v>2029</v>
      </c>
      <c r="P70" s="9" t="n">
        <f aca="false">'Low scenario'!AG73</f>
        <v>5892019581.62446</v>
      </c>
      <c r="Q70" s="9" t="n">
        <f aca="false">P70/$B$14*100</f>
        <v>114.979157220059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6538812023.84554</v>
      </c>
      <c r="F71" s="6" t="n">
        <f aca="false">E71/$B$14*100</f>
        <v>127.600916002873</v>
      </c>
      <c r="G71" s="7"/>
      <c r="H71" s="2" t="n">
        <f aca="false">H70</f>
        <v>52</v>
      </c>
      <c r="K71" s="6" t="n">
        <f aca="false">'High scenario'!AG74</f>
        <v>7066503916.1497</v>
      </c>
      <c r="L71" s="6" t="n">
        <f aca="false">K71/$B$14*100</f>
        <v>137.898500423369</v>
      </c>
      <c r="M71" s="7"/>
      <c r="O71" s="5" t="n">
        <f aca="false">O67+1</f>
        <v>2030</v>
      </c>
      <c r="P71" s="6" t="n">
        <f aca="false">'Low scenario'!AG74</f>
        <v>5918315682.35986</v>
      </c>
      <c r="Q71" s="6" t="n">
        <f aca="false">P71/$B$14*100</f>
        <v>115.492309537162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6586050976.88001</v>
      </c>
      <c r="F72" s="9" t="n">
        <f aca="false">E72/$B$14*100</f>
        <v>128.522755269124</v>
      </c>
      <c r="G72" s="7"/>
      <c r="H72" s="2" t="n">
        <f aca="false">H71</f>
        <v>52</v>
      </c>
      <c r="K72" s="9" t="n">
        <f aca="false">'High scenario'!AG75</f>
        <v>7158714504.44105</v>
      </c>
      <c r="L72" s="9" t="n">
        <f aca="false">K72/$B$14*100</f>
        <v>139.697933636654</v>
      </c>
      <c r="M72" s="7"/>
      <c r="O72" s="7" t="n">
        <f aca="false">O68+1</f>
        <v>2030</v>
      </c>
      <c r="P72" s="9" t="n">
        <f aca="false">'Low scenario'!AG75</f>
        <v>5930887229.38052</v>
      </c>
      <c r="Q72" s="9" t="n">
        <f aca="false">P72/$B$14*100</f>
        <v>115.737635585619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6580719570.13575</v>
      </c>
      <c r="F73" s="9" t="n">
        <f aca="false">E73/$B$14*100</f>
        <v>128.418716128425</v>
      </c>
      <c r="G73" s="10" t="n">
        <f aca="false">AVERAGE(E71:E74)/AVERAGE(E67:E70)-1</f>
        <v>0.0246464759445684</v>
      </c>
      <c r="H73" s="2" t="n">
        <f aca="false">H72</f>
        <v>52</v>
      </c>
      <c r="K73" s="9" t="n">
        <f aca="false">'High scenario'!AG76</f>
        <v>7197607667.32425</v>
      </c>
      <c r="L73" s="9" t="n">
        <f aca="false">K73/$B$14*100</f>
        <v>140.45690991431</v>
      </c>
      <c r="M73" s="10" t="n">
        <f aca="false">AVERAGE(K71:K74)/AVERAGE(K67:K70)-1</f>
        <v>0.0354024843357903</v>
      </c>
      <c r="O73" s="7" t="n">
        <f aca="false">O69+1</f>
        <v>2030</v>
      </c>
      <c r="P73" s="9" t="n">
        <f aca="false">'Low scenario'!AG76</f>
        <v>5922774269.98666</v>
      </c>
      <c r="Q73" s="9" t="n">
        <f aca="false">P73/$B$14*100</f>
        <v>115.579316146801</v>
      </c>
      <c r="R73" s="10" t="n">
        <f aca="false">AVERAGE(P71:P74)/AVERAGE(P67:P70)-1</f>
        <v>0.0102889366276353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6624354847.36927</v>
      </c>
      <c r="F74" s="9" t="n">
        <f aca="false">E74/$B$14*100</f>
        <v>129.270231866258</v>
      </c>
      <c r="G74" s="7"/>
      <c r="H74" s="2" t="n">
        <f aca="false">H73</f>
        <v>52</v>
      </c>
      <c r="K74" s="9" t="n">
        <f aca="false">'High scenario'!AG77</f>
        <v>7214443014.2669</v>
      </c>
      <c r="L74" s="9" t="n">
        <f aca="false">K74/$B$14*100</f>
        <v>140.785441409522</v>
      </c>
      <c r="M74" s="7"/>
      <c r="O74" s="7" t="n">
        <f aca="false">O70+1</f>
        <v>2030</v>
      </c>
      <c r="P74" s="9" t="n">
        <f aca="false">'Low scenario'!AG77</f>
        <v>5963640994.72062</v>
      </c>
      <c r="Q74" s="9" t="n">
        <f aca="false">P74/$B$14*100</f>
        <v>116.376805276489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6677552552.09487</v>
      </c>
      <c r="F75" s="6" t="n">
        <f aca="false">E75/$B$14*100</f>
        <v>130.308352526018</v>
      </c>
      <c r="G75" s="7"/>
      <c r="H75" s="2" t="n">
        <f aca="false">H74</f>
        <v>52</v>
      </c>
      <c r="K75" s="6" t="n">
        <f aca="false">'High scenario'!AG78</f>
        <v>7259801341.73097</v>
      </c>
      <c r="L75" s="6" t="n">
        <f aca="false">K75/$B$14*100</f>
        <v>141.67058141839</v>
      </c>
      <c r="M75" s="7"/>
      <c r="O75" s="5" t="n">
        <f aca="false">O71+1</f>
        <v>2031</v>
      </c>
      <c r="P75" s="6" t="n">
        <f aca="false">'Low scenario'!AG78</f>
        <v>6008465519.1368</v>
      </c>
      <c r="Q75" s="6" t="n">
        <f aca="false">P75/$B$14*100</f>
        <v>117.251528445474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6717725235.44485</v>
      </c>
      <c r="F76" s="9" t="n">
        <f aca="false">E76/$B$14*100</f>
        <v>131.092297862733</v>
      </c>
      <c r="G76" s="7"/>
      <c r="H76" s="2" t="n">
        <f aca="false">H75</f>
        <v>52</v>
      </c>
      <c r="K76" s="9" t="n">
        <f aca="false">'High scenario'!AG79</f>
        <v>7307649230.00216</v>
      </c>
      <c r="L76" s="9" t="n">
        <f aca="false">K76/$B$14*100</f>
        <v>142.604303683221</v>
      </c>
      <c r="M76" s="7"/>
      <c r="O76" s="7" t="n">
        <f aca="false">O72+1</f>
        <v>2031</v>
      </c>
      <c r="P76" s="9" t="n">
        <f aca="false">'Low scenario'!AG79</f>
        <v>6000203992.60919</v>
      </c>
      <c r="Q76" s="9" t="n">
        <f aca="false">P76/$B$14*100</f>
        <v>117.090309809939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6739008509.78989</v>
      </c>
      <c r="F77" s="9" t="n">
        <f aca="false">E77/$B$14*100</f>
        <v>131.507627939827</v>
      </c>
      <c r="G77" s="10" t="n">
        <f aca="false">AVERAGE(E75:E78)/AVERAGE(E71:E74)-1</f>
        <v>0.0225417386698132</v>
      </c>
      <c r="H77" s="2" t="n">
        <f aca="false">H76</f>
        <v>52</v>
      </c>
      <c r="K77" s="9" t="n">
        <f aca="false">'High scenario'!AG80</f>
        <v>7329552568.18172</v>
      </c>
      <c r="L77" s="9" t="n">
        <f aca="false">K77/$B$14*100</f>
        <v>143.031733926672</v>
      </c>
      <c r="M77" s="10" t="n">
        <f aca="false">AVERAGE(K75:K78)/AVERAGE(K71:K74)-1</f>
        <v>0.0228409547647288</v>
      </c>
      <c r="O77" s="7" t="n">
        <f aca="false">O73+1</f>
        <v>2031</v>
      </c>
      <c r="P77" s="9" t="n">
        <f aca="false">'Low scenario'!AG80</f>
        <v>6019096324.06041</v>
      </c>
      <c r="Q77" s="9" t="n">
        <f aca="false">P77/$B$14*100</f>
        <v>117.458982099311</v>
      </c>
      <c r="R77" s="10" t="n">
        <f aca="false">AVERAGE(P75:P78)/AVERAGE(P71:P74)-1</f>
        <v>0.0144480954381283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6789173689.37525</v>
      </c>
      <c r="F78" s="9" t="n">
        <f aca="false">E78/$B$14*100</f>
        <v>132.486570726865</v>
      </c>
      <c r="G78" s="7"/>
      <c r="H78" s="2" t="n">
        <f aca="false">H77</f>
        <v>52</v>
      </c>
      <c r="K78" s="9" t="n">
        <f aca="false">'High scenario'!AG81</f>
        <v>7394368530.41535</v>
      </c>
      <c r="L78" s="9" t="n">
        <f aca="false">K78/$B$14*100</f>
        <v>144.2965777733</v>
      </c>
      <c r="M78" s="7"/>
      <c r="O78" s="7" t="n">
        <f aca="false">O74+1</f>
        <v>2031</v>
      </c>
      <c r="P78" s="9" t="n">
        <f aca="false">'Low scenario'!AG81</f>
        <v>6050786817.33755</v>
      </c>
      <c r="Q78" s="9" t="n">
        <f aca="false">P78/$B$14*100</f>
        <v>118.077402686415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6798625537.85872</v>
      </c>
      <c r="F79" s="6" t="n">
        <f aca="false">E79/$B$14*100</f>
        <v>132.671017767094</v>
      </c>
      <c r="G79" s="7"/>
      <c r="H79" s="2" t="n">
        <f aca="false">H78</f>
        <v>52</v>
      </c>
      <c r="K79" s="6" t="n">
        <f aca="false">'High scenario'!AG82</f>
        <v>7507780486.03198</v>
      </c>
      <c r="L79" s="6" t="n">
        <f aca="false">K79/$B$14*100</f>
        <v>146.509742698302</v>
      </c>
      <c r="M79" s="7"/>
      <c r="O79" s="5" t="n">
        <f aca="false">O75+1</f>
        <v>2032</v>
      </c>
      <c r="P79" s="6" t="n">
        <f aca="false">'Low scenario'!AG82</f>
        <v>6063642349.0687</v>
      </c>
      <c r="Q79" s="6" t="n">
        <f aca="false">P79/$B$14*100</f>
        <v>118.328270522746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6845292891.55544</v>
      </c>
      <c r="F80" s="9" t="n">
        <f aca="false">E80/$B$14*100</f>
        <v>133.58170262199</v>
      </c>
      <c r="G80" s="7"/>
      <c r="H80" s="2" t="n">
        <f aca="false">H79</f>
        <v>52</v>
      </c>
      <c r="K80" s="9" t="n">
        <f aca="false">'High scenario'!AG83</f>
        <v>7547843210.62485</v>
      </c>
      <c r="L80" s="9" t="n">
        <f aca="false">K80/$B$14*100</f>
        <v>147.291542257149</v>
      </c>
      <c r="M80" s="7"/>
      <c r="O80" s="7" t="n">
        <f aca="false">O76+1</f>
        <v>2032</v>
      </c>
      <c r="P80" s="9" t="n">
        <f aca="false">'Low scenario'!AG83</f>
        <v>6088222088.46278</v>
      </c>
      <c r="Q80" s="9" t="n">
        <f aca="false">P80/$B$14*100</f>
        <v>118.807929098395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6905856307.87128</v>
      </c>
      <c r="F81" s="9" t="n">
        <f aca="false">E81/$B$14*100</f>
        <v>134.763560636869</v>
      </c>
      <c r="G81" s="10" t="n">
        <f aca="false">AVERAGE(E79:E82)/AVERAGE(E75:E78)-1</f>
        <v>0.0216891821963012</v>
      </c>
      <c r="H81" s="2" t="n">
        <f aca="false">H80</f>
        <v>52</v>
      </c>
      <c r="K81" s="9" t="n">
        <f aca="false">'High scenario'!AG84</f>
        <v>7588750773.12383</v>
      </c>
      <c r="L81" s="9" t="n">
        <f aca="false">K81/$B$14*100</f>
        <v>148.089828310835</v>
      </c>
      <c r="M81" s="10" t="n">
        <f aca="false">AVERAGE(K79:K82)/AVERAGE(K75:K78)-1</f>
        <v>0.0330281152395833</v>
      </c>
      <c r="O81" s="7" t="n">
        <f aca="false">O77+1</f>
        <v>2032</v>
      </c>
      <c r="P81" s="9" t="n">
        <f aca="false">'Low scenario'!AG84</f>
        <v>6077481202.49453</v>
      </c>
      <c r="Q81" s="9" t="n">
        <f aca="false">P81/$B$14*100</f>
        <v>118.598327280323</v>
      </c>
      <c r="R81" s="10" t="n">
        <f aca="false">AVERAGE(P79:P82)/AVERAGE(P75:P78)-1</f>
        <v>0.0108587785533805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6957633078.42588</v>
      </c>
      <c r="F82" s="9" t="n">
        <f aca="false">E82/$B$14*100</f>
        <v>135.773952635651</v>
      </c>
      <c r="G82" s="7"/>
      <c r="H82" s="2" t="n">
        <f aca="false">H81</f>
        <v>52</v>
      </c>
      <c r="K82" s="9" t="n">
        <f aca="false">'High scenario'!AG85</f>
        <v>7614435999.60267</v>
      </c>
      <c r="L82" s="9" t="n">
        <f aca="false">K82/$B$14*100</f>
        <v>148.591059790573</v>
      </c>
      <c r="M82" s="7"/>
      <c r="O82" s="7" t="n">
        <f aca="false">O78+1</f>
        <v>2032</v>
      </c>
      <c r="P82" s="9" t="n">
        <f aca="false">'Low scenario'!AG85</f>
        <v>6110670684.26433</v>
      </c>
      <c r="Q82" s="9" t="n">
        <f aca="false">P82/$B$14*100</f>
        <v>119.245999710734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6973386755.89756</v>
      </c>
      <c r="F83" s="6" t="n">
        <f aca="false">E83/$B$14*100</f>
        <v>136.081376012936</v>
      </c>
      <c r="G83" s="7"/>
      <c r="H83" s="2" t="n">
        <f aca="false">H82</f>
        <v>52</v>
      </c>
      <c r="K83" s="6" t="n">
        <f aca="false">'High scenario'!AG86</f>
        <v>7655649185.12407</v>
      </c>
      <c r="L83" s="6" t="n">
        <f aca="false">K83/$B$14*100</f>
        <v>149.395309890553</v>
      </c>
      <c r="M83" s="7"/>
      <c r="O83" s="5" t="n">
        <f aca="false">O79+1</f>
        <v>2033</v>
      </c>
      <c r="P83" s="6" t="n">
        <f aca="false">'Low scenario'!AG86</f>
        <v>6102569365.73385</v>
      </c>
      <c r="Q83" s="6" t="n">
        <f aca="false">P83/$B$14*100</f>
        <v>119.087907436243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7027848775.28201</v>
      </c>
      <c r="F84" s="9" t="n">
        <f aca="false">E84/$B$14*100</f>
        <v>137.144168999717</v>
      </c>
      <c r="G84" s="7"/>
      <c r="H84" s="2" t="n">
        <f aca="false">H83</f>
        <v>52</v>
      </c>
      <c r="K84" s="9" t="n">
        <f aca="false">'High scenario'!AG87</f>
        <v>7711847694.45767</v>
      </c>
      <c r="L84" s="9" t="n">
        <f aca="false">K84/$B$14*100</f>
        <v>150.491989416255</v>
      </c>
      <c r="M84" s="7"/>
      <c r="O84" s="7" t="n">
        <f aca="false">O80+1</f>
        <v>2033</v>
      </c>
      <c r="P84" s="9" t="n">
        <f aca="false">'Low scenario'!AG87</f>
        <v>6135884433.85036</v>
      </c>
      <c r="Q84" s="9" t="n">
        <f aca="false">P84/$B$14*100</f>
        <v>119.738030607373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7059398688.98377</v>
      </c>
      <c r="F85" s="9" t="n">
        <f aca="false">E85/$B$14*100</f>
        <v>137.759846262418</v>
      </c>
      <c r="G85" s="10" t="n">
        <f aca="false">AVERAGE(E83:E86)/AVERAGE(E79:E82)-1</f>
        <v>0.0226388176118208</v>
      </c>
      <c r="H85" s="2" t="n">
        <f aca="false">H84</f>
        <v>52</v>
      </c>
      <c r="K85" s="9" t="n">
        <f aca="false">'High scenario'!AG88</f>
        <v>7769636758.39445</v>
      </c>
      <c r="L85" s="9" t="n">
        <f aca="false">K85/$B$14*100</f>
        <v>151.619707641888</v>
      </c>
      <c r="M85" s="10" t="n">
        <f aca="false">AVERAGE(K83:K86)/AVERAGE(K79:K82)-1</f>
        <v>0.0232316255571865</v>
      </c>
      <c r="O85" s="7" t="n">
        <f aca="false">O81+1</f>
        <v>2033</v>
      </c>
      <c r="P85" s="9" t="n">
        <f aca="false">'Low scenario'!AG88</f>
        <v>6117850927.16448</v>
      </c>
      <c r="Q85" s="9" t="n">
        <f aca="false">P85/$B$14*100</f>
        <v>119.386117757842</v>
      </c>
      <c r="R85" s="10" t="n">
        <f aca="false">AVERAGE(P83:P86)/AVERAGE(P79:P82)-1</f>
        <v>0.00616528359998991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7069508784.06186</v>
      </c>
      <c r="F86" s="9" t="n">
        <f aca="false">E86/$B$14*100</f>
        <v>137.957138582205</v>
      </c>
      <c r="G86" s="7"/>
      <c r="H86" s="2" t="n">
        <f aca="false">H85</f>
        <v>52</v>
      </c>
      <c r="K86" s="9" t="n">
        <f aca="false">'High scenario'!AG89</f>
        <v>7824638186.03772</v>
      </c>
      <c r="L86" s="9" t="n">
        <f aca="false">K86/$B$14*100</f>
        <v>152.693026850814</v>
      </c>
      <c r="M86" s="7"/>
      <c r="O86" s="7" t="n">
        <f aca="false">O82+1</f>
        <v>2033</v>
      </c>
      <c r="P86" s="9" t="n">
        <f aca="false">'Low scenario'!AG89</f>
        <v>6133774701.00929</v>
      </c>
      <c r="Q86" s="9" t="n">
        <f aca="false">P86/$B$14*100</f>
        <v>119.696860461778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7133079916.51718</v>
      </c>
      <c r="F87" s="6" t="n">
        <f aca="false">E87/$B$14*100</f>
        <v>139.197690337334</v>
      </c>
      <c r="G87" s="7"/>
      <c r="H87" s="2" t="n">
        <f aca="false">H86</f>
        <v>52</v>
      </c>
      <c r="K87" s="6" t="n">
        <f aca="false">'High scenario'!AG90</f>
        <v>7904141412.84743</v>
      </c>
      <c r="L87" s="6" t="n">
        <f aca="false">K87/$B$14*100</f>
        <v>154.244483679533</v>
      </c>
      <c r="M87" s="7"/>
      <c r="O87" s="5" t="n">
        <f aca="false">O83+1</f>
        <v>2034</v>
      </c>
      <c r="P87" s="6" t="n">
        <f aca="false">'Low scenario'!AG90</f>
        <v>6167158881.6519</v>
      </c>
      <c r="Q87" s="6" t="n">
        <f aca="false">P87/$B$14*100</f>
        <v>120.348332321569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7157582669.16009</v>
      </c>
      <c r="F88" s="9" t="n">
        <f aca="false">E88/$B$14*100</f>
        <v>139.675846563637</v>
      </c>
      <c r="G88" s="7"/>
      <c r="H88" s="2" t="n">
        <f aca="false">H87</f>
        <v>52</v>
      </c>
      <c r="K88" s="9" t="n">
        <f aca="false">'High scenario'!AG91</f>
        <v>7952635742.97671</v>
      </c>
      <c r="L88" s="9" t="n">
        <f aca="false">K88/$B$14*100</f>
        <v>155.190820861711</v>
      </c>
      <c r="M88" s="7"/>
      <c r="O88" s="7" t="n">
        <f aca="false">O84+1</f>
        <v>2034</v>
      </c>
      <c r="P88" s="9" t="n">
        <f aca="false">'Low scenario'!AG91</f>
        <v>6198697487.93933</v>
      </c>
      <c r="Q88" s="9" t="n">
        <f aca="false">P88/$B$14*100</f>
        <v>120.963788926998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7150499474.90534</v>
      </c>
      <c r="F89" s="9" t="n">
        <f aca="false">E89/$B$14*100</f>
        <v>139.537622361468</v>
      </c>
      <c r="G89" s="10" t="n">
        <f aca="false">AVERAGE(E87:E90)/AVERAGE(E83:E86)-1</f>
        <v>0.0188570376715962</v>
      </c>
      <c r="H89" s="2" t="n">
        <f aca="false">H88</f>
        <v>52</v>
      </c>
      <c r="K89" s="9" t="n">
        <f aca="false">'High scenario'!AG92</f>
        <v>7979795061.20107</v>
      </c>
      <c r="L89" s="9" t="n">
        <f aca="false">K89/$B$14*100</f>
        <v>155.720818339969</v>
      </c>
      <c r="M89" s="10" t="n">
        <f aca="false">AVERAGE(K87:K90)/AVERAGE(K83:K86)-1</f>
        <v>0.0297027011992614</v>
      </c>
      <c r="O89" s="7" t="n">
        <f aca="false">O85+1</f>
        <v>2034</v>
      </c>
      <c r="P89" s="9" t="n">
        <f aca="false">'Low scenario'!AG92</f>
        <v>6231733076.63678</v>
      </c>
      <c r="Q89" s="9" t="n">
        <f aca="false">P89/$B$14*100</f>
        <v>121.608458228259</v>
      </c>
      <c r="R89" s="10" t="n">
        <f aca="false">AVERAGE(P87:P90)/AVERAGE(P83:P86)-1</f>
        <v>0.0157221432309544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7219432109.98065</v>
      </c>
      <c r="F90" s="9" t="n">
        <f aca="false">E90/$B$14*100</f>
        <v>140.882800559897</v>
      </c>
      <c r="G90" s="7"/>
      <c r="H90" s="2" t="n">
        <f aca="false">H89</f>
        <v>52</v>
      </c>
      <c r="K90" s="9" t="n">
        <f aca="false">'High scenario'!AG93</f>
        <v>8044847864.0771</v>
      </c>
      <c r="L90" s="9" t="n">
        <f aca="false">K90/$B$14*100</f>
        <v>156.990283986828</v>
      </c>
      <c r="M90" s="7"/>
      <c r="O90" s="7" t="n">
        <f aca="false">O86+1</f>
        <v>2034</v>
      </c>
      <c r="P90" s="9" t="n">
        <f aca="false">'Low scenario'!AG93</f>
        <v>6277526518.03062</v>
      </c>
      <c r="Q90" s="9" t="n">
        <f aca="false">P90/$B$14*100</f>
        <v>122.50208921925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7294860879.08503</v>
      </c>
      <c r="F91" s="6" t="n">
        <f aca="false">E91/$B$14*100</f>
        <v>142.354746839372</v>
      </c>
      <c r="G91" s="7"/>
      <c r="H91" s="2" t="n">
        <f aca="false">H90</f>
        <v>52</v>
      </c>
      <c r="K91" s="6" t="n">
        <f aca="false">'High scenario'!AG94</f>
        <v>8090007617.34575</v>
      </c>
      <c r="L91" s="6" t="n">
        <f aca="false">K91/$B$14*100</f>
        <v>157.871548941766</v>
      </c>
      <c r="M91" s="7"/>
      <c r="O91" s="5" t="n">
        <f aca="false">O87+1</f>
        <v>2035</v>
      </c>
      <c r="P91" s="6" t="n">
        <f aca="false">'Low scenario'!AG94</f>
        <v>6284139295.42294</v>
      </c>
      <c r="Q91" s="6" t="n">
        <f aca="false">P91/$B$14*100</f>
        <v>122.631133524165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7299902163.09172</v>
      </c>
      <c r="F92" s="9" t="n">
        <f aca="false">E92/$B$14*100</f>
        <v>142.453124412353</v>
      </c>
      <c r="G92" s="7"/>
      <c r="H92" s="2" t="n">
        <f aca="false">H91</f>
        <v>52</v>
      </c>
      <c r="K92" s="9" t="n">
        <f aca="false">'High scenario'!AG95</f>
        <v>8159800605.66681</v>
      </c>
      <c r="L92" s="9" t="n">
        <f aca="false">K92/$B$14*100</f>
        <v>159.233516407395</v>
      </c>
      <c r="M92" s="7"/>
      <c r="O92" s="7" t="n">
        <f aca="false">O88+1</f>
        <v>2035</v>
      </c>
      <c r="P92" s="9" t="n">
        <f aca="false">'Low scenario'!AG95</f>
        <v>6316576549.42149</v>
      </c>
      <c r="Q92" s="9" t="n">
        <f aca="false">P92/$B$14*100</f>
        <v>123.264126689856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7292261190.39701</v>
      </c>
      <c r="F93" s="9" t="n">
        <f aca="false">E93/$B$14*100</f>
        <v>142.304015505193</v>
      </c>
      <c r="G93" s="10" t="n">
        <f aca="false">AVERAGE(E91:E94)/AVERAGE(E87:E90)-1</f>
        <v>0.0198544445565889</v>
      </c>
      <c r="H93" s="2" t="n">
        <f aca="false">H92</f>
        <v>52</v>
      </c>
      <c r="K93" s="9" t="n">
        <f aca="false">'High scenario'!AG96</f>
        <v>8244011114.78855</v>
      </c>
      <c r="L93" s="9" t="n">
        <f aca="false">K93/$B$14*100</f>
        <v>160.876832970376</v>
      </c>
      <c r="M93" s="10" t="n">
        <f aca="false">AVERAGE(K91:K94)/AVERAGE(K87:K90)-1</f>
        <v>0.0281340090797579</v>
      </c>
      <c r="O93" s="7" t="n">
        <f aca="false">O89+1</f>
        <v>2035</v>
      </c>
      <c r="P93" s="9" t="n">
        <f aca="false">'Low scenario'!AG96</f>
        <v>6310644826.91105</v>
      </c>
      <c r="Q93" s="9" t="n">
        <f aca="false">P93/$B$14*100</f>
        <v>123.148372754271</v>
      </c>
      <c r="R93" s="10" t="n">
        <f aca="false">AVERAGE(P91:P94)/AVERAGE(P87:P90)-1</f>
        <v>0.0148177624784644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7342610115.90784</v>
      </c>
      <c r="F94" s="9" t="n">
        <f aca="false">E94/$B$14*100</f>
        <v>143.286543981545</v>
      </c>
      <c r="G94" s="7"/>
      <c r="H94" s="2" t="n">
        <f aca="false">H93</f>
        <v>52</v>
      </c>
      <c r="K94" s="9" t="n">
        <f aca="false">'High scenario'!AG97</f>
        <v>8284552905.33851</v>
      </c>
      <c r="L94" s="9" t="n">
        <f aca="false">K94/$B$14*100</f>
        <v>161.667981208268</v>
      </c>
      <c r="M94" s="7"/>
      <c r="O94" s="7" t="n">
        <f aca="false">O90+1</f>
        <v>2035</v>
      </c>
      <c r="P94" s="9" t="n">
        <f aca="false">'Low scenario'!AG97</f>
        <v>6332348852.4858</v>
      </c>
      <c r="Q94" s="9" t="n">
        <f aca="false">P94/$B$14*100</f>
        <v>123.571913534185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7389843150.95038</v>
      </c>
      <c r="F95" s="6" t="n">
        <f aca="false">E95/$B$14*100</f>
        <v>144.208267761805</v>
      </c>
      <c r="G95" s="7"/>
      <c r="H95" s="2" t="n">
        <f aca="false">H94</f>
        <v>52</v>
      </c>
      <c r="K95" s="6" t="n">
        <f aca="false">'High scenario'!AG98</f>
        <v>8337111740.67716</v>
      </c>
      <c r="L95" s="6" t="n">
        <f aca="false">K95/$B$14*100</f>
        <v>162.693634722821</v>
      </c>
      <c r="M95" s="7"/>
      <c r="O95" s="5" t="n">
        <f aca="false">O91+1</f>
        <v>2036</v>
      </c>
      <c r="P95" s="6" t="n">
        <f aca="false">'Low scenario'!AG98</f>
        <v>6357568789.70706</v>
      </c>
      <c r="Q95" s="6" t="n">
        <f aca="false">P95/$B$14*100</f>
        <v>124.064065178739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7417132855.27669</v>
      </c>
      <c r="F96" s="9" t="n">
        <f aca="false">E96/$B$14*100</f>
        <v>144.740809645068</v>
      </c>
      <c r="G96" s="7"/>
      <c r="H96" s="2" t="n">
        <f aca="false">H95</f>
        <v>52</v>
      </c>
      <c r="K96" s="9" t="n">
        <f aca="false">'High scenario'!AG99</f>
        <v>8380646768.25713</v>
      </c>
      <c r="L96" s="9" t="n">
        <f aca="false">K96/$B$14*100</f>
        <v>163.54319415</v>
      </c>
      <c r="M96" s="7"/>
      <c r="O96" s="7" t="n">
        <f aca="false">O92+1</f>
        <v>2036</v>
      </c>
      <c r="P96" s="9" t="n">
        <f aca="false">'Low scenario'!AG99</f>
        <v>6373860110.61718</v>
      </c>
      <c r="Q96" s="9" t="n">
        <f aca="false">P96/$B$14*100</f>
        <v>124.381980338779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7432154529.83492</v>
      </c>
      <c r="F97" s="9" t="n">
        <f aca="false">E97/$B$14*100</f>
        <v>145.033948433358</v>
      </c>
      <c r="G97" s="10" t="n">
        <f aca="false">AVERAGE(E95:E98)/AVERAGE(E91:E94)-1</f>
        <v>0.0155245343580319</v>
      </c>
      <c r="H97" s="2" t="n">
        <f aca="false">H96</f>
        <v>52</v>
      </c>
      <c r="K97" s="9" t="n">
        <f aca="false">'High scenario'!AG100</f>
        <v>8407071317.17947</v>
      </c>
      <c r="L97" s="9" t="n">
        <f aca="false">K97/$B$14*100</f>
        <v>164.058853054884</v>
      </c>
      <c r="M97" s="10" t="n">
        <f aca="false">AVERAGE(K95:K98)/AVERAGE(K91:K94)-1</f>
        <v>0.0254968085812566</v>
      </c>
      <c r="O97" s="7" t="n">
        <f aca="false">O93+1</f>
        <v>2036</v>
      </c>
      <c r="P97" s="9" t="n">
        <f aca="false">'Low scenario'!AG100</f>
        <v>6409418820.88343</v>
      </c>
      <c r="Q97" s="9" t="n">
        <f aca="false">P97/$B$14*100</f>
        <v>125.075886813733</v>
      </c>
      <c r="R97" s="10" t="n">
        <f aca="false">AVERAGE(P95:P98)/AVERAGE(P91:P94)-1</f>
        <v>0.0129147594783845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7444280275.13532</v>
      </c>
      <c r="F98" s="9" t="n">
        <f aca="false">E98/$B$14*100</f>
        <v>145.270574933999</v>
      </c>
      <c r="G98" s="7"/>
      <c r="H98" s="2" t="n">
        <f aca="false">H97</f>
        <v>52</v>
      </c>
      <c r="K98" s="9" t="n">
        <f aca="false">'High scenario'!AG101</f>
        <v>8489286299.71436</v>
      </c>
      <c r="L98" s="9" t="n">
        <f aca="false">K98/$B$14*100</f>
        <v>165.663228137445</v>
      </c>
      <c r="M98" s="7"/>
      <c r="O98" s="7" t="n">
        <f aca="false">O94+1</f>
        <v>2036</v>
      </c>
      <c r="P98" s="9" t="n">
        <f aca="false">'Low scenario'!AG101</f>
        <v>6428878239.88139</v>
      </c>
      <c r="Q98" s="9" t="n">
        <f aca="false">P98/$B$14*100</f>
        <v>125.455625469618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7464837424.21712</v>
      </c>
      <c r="F99" s="6" t="n">
        <f aca="false">E99/$B$14*100</f>
        <v>145.671735120846</v>
      </c>
      <c r="G99" s="7"/>
      <c r="H99" s="2" t="n">
        <f aca="false">H98</f>
        <v>52</v>
      </c>
      <c r="K99" s="6" t="n">
        <f aca="false">'High scenario'!AG102</f>
        <v>8564298880.22471</v>
      </c>
      <c r="L99" s="6" t="n">
        <f aca="false">K99/$B$14*100</f>
        <v>167.127052751145</v>
      </c>
      <c r="M99" s="7"/>
      <c r="O99" s="5" t="n">
        <f aca="false">O95+1</f>
        <v>2037</v>
      </c>
      <c r="P99" s="6" t="n">
        <f aca="false">'Low scenario'!AG102</f>
        <v>6401274593.93284</v>
      </c>
      <c r="Q99" s="6" t="n">
        <f aca="false">P99/$B$14*100</f>
        <v>124.916957207676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7469151805.25325</v>
      </c>
      <c r="F100" s="9" t="n">
        <f aca="false">E100/$B$14*100</f>
        <v>145.755927627098</v>
      </c>
      <c r="G100" s="7"/>
      <c r="H100" s="2" t="n">
        <f aca="false">H99</f>
        <v>52</v>
      </c>
      <c r="K100" s="9" t="n">
        <f aca="false">'High scenario'!AG103</f>
        <v>8644676771.92048</v>
      </c>
      <c r="L100" s="9" t="n">
        <f aca="false">K100/$B$14*100</f>
        <v>168.695578129969</v>
      </c>
      <c r="M100" s="7"/>
      <c r="O100" s="7" t="n">
        <f aca="false">O96+1</f>
        <v>2037</v>
      </c>
      <c r="P100" s="9" t="n">
        <f aca="false">'Low scenario'!AG103</f>
        <v>6444695310.91132</v>
      </c>
      <c r="Q100" s="9" t="n">
        <f aca="false">P100/$B$14*100</f>
        <v>125.764285933406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7564078563.43927</v>
      </c>
      <c r="F101" s="9" t="n">
        <f aca="false">E101/$B$14*100</f>
        <v>147.608365234043</v>
      </c>
      <c r="G101" s="10" t="n">
        <f aca="false">AVERAGE(E99:E102)/AVERAGE(E95:E98)-1</f>
        <v>0.0134171303023325</v>
      </c>
      <c r="H101" s="2" t="n">
        <f aca="false">H100</f>
        <v>52</v>
      </c>
      <c r="K101" s="9" t="n">
        <f aca="false">'High scenario'!AG104</f>
        <v>8710421813.24238</v>
      </c>
      <c r="L101" s="9" t="n">
        <f aca="false">K101/$B$14*100</f>
        <v>169.978552386566</v>
      </c>
      <c r="M101" s="10" t="n">
        <f aca="false">AVERAGE(K99:K102)/AVERAGE(K95:K98)-1</f>
        <v>0.0310141350420554</v>
      </c>
      <c r="O101" s="7" t="n">
        <f aca="false">O97+1</f>
        <v>2037</v>
      </c>
      <c r="P101" s="9" t="n">
        <f aca="false">'Low scenario'!AG104</f>
        <v>6485969513.96426</v>
      </c>
      <c r="Q101" s="9" t="n">
        <f aca="false">P101/$B$14*100</f>
        <v>126.569726753182</v>
      </c>
      <c r="R101" s="10" t="n">
        <f aca="false">AVERAGE(P99:P102)/AVERAGE(P95:P98)-1</f>
        <v>0.0102175956050108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7583609208.95917</v>
      </c>
      <c r="F102" s="9" t="n">
        <f aca="false">E102/$B$14*100</f>
        <v>147.989493831926</v>
      </c>
      <c r="G102" s="7"/>
      <c r="H102" s="2" t="n">
        <f aca="false">H101</f>
        <v>52</v>
      </c>
      <c r="K102" s="9" t="n">
        <f aca="false">'High scenario'!AG105</f>
        <v>8737231397.28632</v>
      </c>
      <c r="L102" s="9" t="n">
        <f aca="false">K102/$B$14*100</f>
        <v>170.501725016271</v>
      </c>
      <c r="M102" s="7"/>
      <c r="O102" s="7" t="n">
        <f aca="false">O98+1</f>
        <v>2037</v>
      </c>
      <c r="P102" s="9" t="n">
        <f aca="false">'Low scenario'!AG105</f>
        <v>6499047661.88198</v>
      </c>
      <c r="Q102" s="9" t="n">
        <f aca="false">P102/$B$14*100</f>
        <v>126.824938808191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7637195876.77361</v>
      </c>
      <c r="F103" s="6" t="n">
        <f aca="false">E103/$B$14*100</f>
        <v>149.035204868385</v>
      </c>
      <c r="G103" s="7"/>
      <c r="H103" s="2" t="n">
        <f aca="false">H102</f>
        <v>52</v>
      </c>
      <c r="K103" s="6" t="n">
        <f aca="false">'High scenario'!AG106</f>
        <v>8831882928.06704</v>
      </c>
      <c r="L103" s="6" t="n">
        <f aca="false">K103/$B$14*100</f>
        <v>172.348791728794</v>
      </c>
      <c r="M103" s="7"/>
      <c r="O103" s="5" t="n">
        <f aca="false">O99+1</f>
        <v>2038</v>
      </c>
      <c r="P103" s="6" t="n">
        <f aca="false">'Low scenario'!AG106</f>
        <v>6521176232.19408</v>
      </c>
      <c r="Q103" s="6" t="n">
        <f aca="false">P103/$B$14*100</f>
        <v>127.256764318904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7640214693.62396</v>
      </c>
      <c r="F104" s="9" t="n">
        <f aca="false">E104/$B$14*100</f>
        <v>149.094115232216</v>
      </c>
      <c r="G104" s="7"/>
      <c r="H104" s="2" t="n">
        <f aca="false">H103</f>
        <v>52</v>
      </c>
      <c r="K104" s="9" t="n">
        <f aca="false">'High scenario'!AG107</f>
        <v>8882262428.46756</v>
      </c>
      <c r="L104" s="9" t="n">
        <f aca="false">K104/$B$14*100</f>
        <v>173.331916855412</v>
      </c>
      <c r="M104" s="7"/>
      <c r="O104" s="7" t="n">
        <f aca="false">O100+1</f>
        <v>2038</v>
      </c>
      <c r="P104" s="9" t="n">
        <f aca="false">'Low scenario'!AG107</f>
        <v>6563503220.30163</v>
      </c>
      <c r="Q104" s="9" t="n">
        <f aca="false">P104/$B$14*100</f>
        <v>128.082749594895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7685914707.88367</v>
      </c>
      <c r="F105" s="9" t="n">
        <f aca="false">E105/$B$14*100</f>
        <v>149.985923049847</v>
      </c>
      <c r="G105" s="10" t="n">
        <f aca="false">AVERAGE(E103:E106)/AVERAGE(E99:E102)-1</f>
        <v>0.0201542936243235</v>
      </c>
      <c r="H105" s="2" t="n">
        <f aca="false">H104</f>
        <v>52</v>
      </c>
      <c r="K105" s="9" t="n">
        <f aca="false">'High scenario'!AG108</f>
        <v>8959523347.75557</v>
      </c>
      <c r="L105" s="9" t="n">
        <f aca="false">K105/$B$14*100</f>
        <v>174.839616424756</v>
      </c>
      <c r="M105" s="10" t="n">
        <f aca="false">AVERAGE(K103:K106)/AVERAGE(K99:K102)-1</f>
        <v>0.0295144999645744</v>
      </c>
      <c r="O105" s="7" t="n">
        <f aca="false">O101+1</f>
        <v>2038</v>
      </c>
      <c r="P105" s="9" t="n">
        <f aca="false">'Low scenario'!AG108</f>
        <v>6596389954.72387</v>
      </c>
      <c r="Q105" s="9" t="n">
        <f aca="false">P105/$B$14*100</f>
        <v>128.724514096048</v>
      </c>
      <c r="R105" s="10" t="n">
        <f aca="false">AVERAGE(P103:P106)/AVERAGE(P99:P102)-1</f>
        <v>0.0172274600380153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7724626674.5953</v>
      </c>
      <c r="F106" s="9" t="n">
        <f aca="false">E106/$B$14*100</f>
        <v>150.741363395075</v>
      </c>
      <c r="G106" s="7"/>
      <c r="H106" s="2" t="n">
        <f aca="false">H105</f>
        <v>52</v>
      </c>
      <c r="K106" s="9" t="n">
        <f aca="false">'High scenario'!AG109</f>
        <v>9005833229.72337</v>
      </c>
      <c r="L106" s="9" t="n">
        <f aca="false">K106/$B$14*100</f>
        <v>175.743325437575</v>
      </c>
      <c r="M106" s="7"/>
      <c r="O106" s="7" t="n">
        <f aca="false">O102+1</f>
        <v>2038</v>
      </c>
      <c r="P106" s="9" t="n">
        <f aca="false">'Low scenario'!AG109</f>
        <v>6594919971.14593</v>
      </c>
      <c r="Q106" s="9" t="n">
        <f aca="false">P106/$B$14*100</f>
        <v>128.695828265905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7739053391.84179</v>
      </c>
      <c r="F107" s="6" t="n">
        <f aca="false">E107/$B$14*100</f>
        <v>151.02289195544</v>
      </c>
      <c r="G107" s="7"/>
      <c r="H107" s="2" t="n">
        <f aca="false">H106</f>
        <v>52</v>
      </c>
      <c r="K107" s="6" t="n">
        <f aca="false">'High scenario'!AG110</f>
        <v>9045942074.78138</v>
      </c>
      <c r="L107" s="6" t="n">
        <f aca="false">K107/$B$14*100</f>
        <v>176.52602500908</v>
      </c>
      <c r="M107" s="7"/>
      <c r="O107" s="5" t="n">
        <f aca="false">O103+1</f>
        <v>2039</v>
      </c>
      <c r="P107" s="6" t="n">
        <f aca="false">'Low scenario'!AG110</f>
        <v>6616965923.25584</v>
      </c>
      <c r="Q107" s="6" t="n">
        <f aca="false">P107/$B$14*100</f>
        <v>129.126041532952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7773435666.11832</v>
      </c>
      <c r="F108" s="9" t="n">
        <f aca="false">E108/$B$14*100</f>
        <v>151.693841001833</v>
      </c>
      <c r="G108" s="7"/>
      <c r="H108" s="2" t="n">
        <f aca="false">H107</f>
        <v>52</v>
      </c>
      <c r="K108" s="9" t="n">
        <f aca="false">'High scenario'!AG111</f>
        <v>9094737729.33209</v>
      </c>
      <c r="L108" s="9" t="n">
        <f aca="false">K108/$B$14*100</f>
        <v>177.478242352984</v>
      </c>
      <c r="M108" s="7"/>
      <c r="O108" s="7" t="n">
        <f aca="false">O104+1</f>
        <v>2039</v>
      </c>
      <c r="P108" s="9" t="n">
        <f aca="false">'Low scenario'!AG111</f>
        <v>6635866528.62113</v>
      </c>
      <c r="Q108" s="9" t="n">
        <f aca="false">P108/$B$14*100</f>
        <v>129.494875282694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7815696070.64237</v>
      </c>
      <c r="F109" s="9" t="n">
        <f aca="false">E109/$B$14*100</f>
        <v>152.51852693993</v>
      </c>
      <c r="G109" s="10" t="n">
        <f aca="false">AVERAGE(E107:E110)/AVERAGE(E103:E106)-1</f>
        <v>0.0154690595297424</v>
      </c>
      <c r="H109" s="2" t="n">
        <f aca="false">H108</f>
        <v>52</v>
      </c>
      <c r="K109" s="9" t="n">
        <f aca="false">'High scenario'!AG112</f>
        <v>9140010794.96324</v>
      </c>
      <c r="L109" s="9" t="n">
        <f aca="false">K109/$B$14*100</f>
        <v>178.361718529349</v>
      </c>
      <c r="M109" s="10" t="n">
        <f aca="false">AVERAGE(K107:K110)/AVERAGE(K103:K106)-1</f>
        <v>0.023067719707945</v>
      </c>
      <c r="O109" s="7" t="n">
        <f aca="false">O105+1</f>
        <v>2039</v>
      </c>
      <c r="P109" s="9" t="n">
        <f aca="false">'Low scenario'!AG112</f>
        <v>6670045990.54829</v>
      </c>
      <c r="Q109" s="9" t="n">
        <f aca="false">P109/$B$14*100</f>
        <v>130.161866570177</v>
      </c>
      <c r="R109" s="10" t="n">
        <f aca="false">AVERAGE(P107:P110)/AVERAGE(P103:P106)-1</f>
        <v>0.0121214867397601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7834480579.87897</v>
      </c>
      <c r="F110" s="9" t="n">
        <f aca="false">E110/$B$14*100</f>
        <v>152.885095144752</v>
      </c>
      <c r="G110" s="7"/>
      <c r="H110" s="2" t="n">
        <f aca="false">H109</f>
        <v>52</v>
      </c>
      <c r="K110" s="9" t="n">
        <f aca="false">'High scenario'!AG113</f>
        <v>9221856084.86974</v>
      </c>
      <c r="L110" s="9" t="n">
        <f aca="false">K110/$B$14*100</f>
        <v>179.958879286456</v>
      </c>
      <c r="M110" s="7"/>
      <c r="O110" s="7" t="n">
        <f aca="false">O106+1</f>
        <v>2039</v>
      </c>
      <c r="P110" s="9" t="n">
        <f aca="false">'Low scenario'!AG113</f>
        <v>6671614992.76417</v>
      </c>
      <c r="Q110" s="9" t="n">
        <f aca="false">P110/$B$14*100</f>
        <v>130.192484688457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7854767603.87195</v>
      </c>
      <c r="F111" s="6" t="n">
        <f aca="false">E111/$B$14*100</f>
        <v>153.280984005762</v>
      </c>
      <c r="G111" s="7"/>
      <c r="H111" s="2" t="n">
        <f aca="false">H110</f>
        <v>52</v>
      </c>
      <c r="K111" s="6" t="n">
        <f aca="false">'High scenario'!AG114</f>
        <v>9209361266.89851</v>
      </c>
      <c r="L111" s="6" t="n">
        <f aca="false">K111/$B$14*100</f>
        <v>179.715050558454</v>
      </c>
      <c r="M111" s="7"/>
      <c r="O111" s="5" t="n">
        <f aca="false">O107+1</f>
        <v>2040</v>
      </c>
      <c r="P111" s="6" t="n">
        <f aca="false">'Low scenario'!AG114</f>
        <v>6666992075.51784</v>
      </c>
      <c r="Q111" s="6" t="n">
        <f aca="false">P111/$B$14*100</f>
        <v>130.102271286835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7877222318.41453</v>
      </c>
      <c r="F112" s="9" t="n">
        <f aca="false">E112/$B$14*100</f>
        <v>153.719174021589</v>
      </c>
      <c r="G112" s="7"/>
      <c r="H112" s="2" t="n">
        <f aca="false">H111</f>
        <v>52</v>
      </c>
      <c r="K112" s="9" t="n">
        <f aca="false">'High scenario'!AG115</f>
        <v>9257341459.26891</v>
      </c>
      <c r="L112" s="9" t="n">
        <f aca="false">K112/$B$14*100</f>
        <v>180.651354656833</v>
      </c>
      <c r="M112" s="7"/>
      <c r="O112" s="7" t="n">
        <f aca="false">O108+1</f>
        <v>2040</v>
      </c>
      <c r="P112" s="9" t="n">
        <f aca="false">'Low scenario'!AG115</f>
        <v>6654645102.39003</v>
      </c>
      <c r="Q112" s="9" t="n">
        <f aca="false">P112/$B$14*100</f>
        <v>129.861327660497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7876556923.99493</v>
      </c>
      <c r="F113" s="9" t="n">
        <f aca="false">E113/$B$14*100</f>
        <v>153.706189256599</v>
      </c>
      <c r="G113" s="10" t="n">
        <f aca="false">AVERAGE(E111:E114)/AVERAGE(E107:E110)-1</f>
        <v>0.0119451709741552</v>
      </c>
      <c r="H113" s="2" t="n">
        <f aca="false">H112</f>
        <v>52</v>
      </c>
      <c r="K113" s="9" t="n">
        <f aca="false">'High scenario'!AG116</f>
        <v>9293587210.75285</v>
      </c>
      <c r="L113" s="9" t="n">
        <f aca="false">K113/$B$14*100</f>
        <v>181.358668320798</v>
      </c>
      <c r="M113" s="10" t="n">
        <f aca="false">AVERAGE(K111:K114)/AVERAGE(K107:K110)-1</f>
        <v>0.0158826522044071</v>
      </c>
      <c r="O113" s="7" t="n">
        <f aca="false">O109+1</f>
        <v>2040</v>
      </c>
      <c r="P113" s="9" t="n">
        <f aca="false">'Low scenario'!AG116</f>
        <v>6687187216.27733</v>
      </c>
      <c r="Q113" s="9" t="n">
        <f aca="false">P113/$B$14*100</f>
        <v>130.49636710276</v>
      </c>
      <c r="R113" s="10" t="n">
        <f aca="false">AVERAGE(P111:P114)/AVERAGE(P107:P110)-1</f>
        <v>0.00524208202010512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7926362232.09831</v>
      </c>
      <c r="F114" s="9" t="n">
        <f aca="false">E114/$B$14*100</f>
        <v>154.678109371846</v>
      </c>
      <c r="G114" s="7"/>
      <c r="H114" s="2" t="n">
        <f aca="false">H113</f>
        <v>52</v>
      </c>
      <c r="K114" s="9" t="n">
        <f aca="false">'High scenario'!AG117</f>
        <v>9322014000.58244</v>
      </c>
      <c r="L114" s="9" t="n">
        <f aca="false">K114/$B$14*100</f>
        <v>181.913399731955</v>
      </c>
      <c r="M114" s="7"/>
      <c r="O114" s="7" t="n">
        <f aca="false">O110+1</f>
        <v>2040</v>
      </c>
      <c r="P114" s="9" t="n">
        <f aca="false">'Low scenario'!AG117</f>
        <v>6725079556.87464</v>
      </c>
      <c r="Q114" s="9" t="n">
        <f aca="false">P114/$B$14*100</f>
        <v>131.23581294584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0"/>
  <sheetViews>
    <sheetView showFormulas="false" showGridLines="true" showRowColHeaders="true" showZeros="true" rightToLeft="false" tabSelected="true" showOutlineSymbols="true" defaultGridColor="true" view="normal" topLeftCell="A94" colorId="64" zoomScale="60" zoomScaleNormal="60" zoomScalePageLayoutView="100" workbookViewId="0">
      <pane xSplit="1" ySplit="0" topLeftCell="T94" activePane="topRight" state="frozen"/>
      <selection pane="topLeft" activeCell="A94" activeCellId="0" sqref="A94"/>
      <selection pane="topRight" activeCell="AB155" activeCellId="0" sqref="AB155"/>
    </sheetView>
  </sheetViews>
  <sheetFormatPr defaultColWidth="11.9414062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133</v>
      </c>
      <c r="D1" s="0" t="s">
        <v>134</v>
      </c>
      <c r="F1" s="0" t="s">
        <v>135</v>
      </c>
      <c r="H1" s="0" t="s">
        <v>136</v>
      </c>
      <c r="I1" s="97"/>
    </row>
    <row r="2" customFormat="false" ht="91.7" hidden="false" customHeight="false" outlineLevel="0" collapsed="false">
      <c r="A2" s="95"/>
      <c r="B2" s="96" t="s">
        <v>123</v>
      </c>
      <c r="C2" s="97" t="s">
        <v>0</v>
      </c>
      <c r="D2" s="97" t="s">
        <v>137</v>
      </c>
      <c r="E2" s="97" t="s">
        <v>125</v>
      </c>
      <c r="F2" s="97" t="s">
        <v>138</v>
      </c>
      <c r="G2" s="97" t="s">
        <v>127</v>
      </c>
      <c r="H2" s="97" t="s">
        <v>139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  <c r="L3" s="95"/>
      <c r="M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  <c r="L4" s="95"/>
      <c r="M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  <c r="L5" s="95"/>
      <c r="M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  <c r="L6" s="95"/>
      <c r="M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  <c r="L7" s="95"/>
      <c r="M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  <c r="L8" s="95"/>
      <c r="M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  <c r="L9" s="109" t="n">
        <f aca="false">SUM($C106:$J106)-$H106-$F106</f>
        <v>0.038388825748299</v>
      </c>
      <c r="M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  <c r="L10" s="110" t="n">
        <f aca="false">SUM($D$114:$J$114)</f>
        <v>0.0410125476757303</v>
      </c>
      <c r="M10" s="109" t="n">
        <f aca="false">Projected_fiscal_income!C9+I114</f>
        <v>0.0494075968194133</v>
      </c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  <c r="L11" s="95"/>
      <c r="M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  <c r="L12" s="95"/>
      <c r="M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  <c r="L13" s="103"/>
      <c r="M13" s="103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scenario'!$AL3-SUM($K106:$Q106)+Projected_fiscal_income!$C3</f>
        <v>0.00115825366281495</v>
      </c>
      <c r="D25" s="101" t="n">
        <f aca="false">'Central scenario'!$AL3-SUM($K106:$Q106)+Projected_fiscal_income!$C3</f>
        <v>0.00115825366281495</v>
      </c>
      <c r="E25" s="109"/>
      <c r="F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scenario'!AL4-SUM($K107:$Q107)+Projected_fiscal_income!C4</f>
        <v>-0.0117328132990594</v>
      </c>
      <c r="D26" s="101" t="n">
        <f aca="false">'Central scenario'!$AL4-SUM($K107:$Q107)+Projected_fiscal_income!$C4</f>
        <v>-0.0117328132990594</v>
      </c>
      <c r="E26" s="95"/>
      <c r="F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scenario'!AL5-SUM($K108:$Q108)+Projected_fiscal_income!C5+R108</f>
        <v>-0.0157640611870122</v>
      </c>
      <c r="D27" s="101" t="n">
        <f aca="false">'Central scenario'!$BO5-SUM($K108:$Q108)+Projected_fiscal_income!$C5</f>
        <v>-0.0195881331115993</v>
      </c>
      <c r="E27" s="95"/>
      <c r="F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scenario'!AL6-SUM($K109:$Q109)+Projected_fiscal_income!C6+R109</f>
        <v>-0.0182231542809677</v>
      </c>
      <c r="D28" s="101" t="n">
        <f aca="false">'Central scenario'!$BO6-SUM($K109:$Q109)+Projected_fiscal_income!$C6</f>
        <v>-0.0259966260361926</v>
      </c>
      <c r="E28" s="104"/>
      <c r="F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scenario'!AL7-SUM($K110:$Q110)+Projected_fiscal_income!C7+R110</f>
        <v>-0.00936350280989437</v>
      </c>
      <c r="D29" s="101" t="n">
        <f aca="false">'Central scenario'!$BO7-SUM($K110:$Q110)+Projected_fiscal_income!$C7</f>
        <v>-0.0217929820184041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scenario'!AL8-SUM($K111:$Q111)+Projected_fiscal_income!C8+R111</f>
        <v>-0.0110522958798301</v>
      </c>
      <c r="D30" s="101" t="n">
        <f aca="false">'Central scenario'!$BO8-SUM($K111:$Q111)+Projected_fiscal_income!$C8</f>
        <v>-0.0261186809053807</v>
      </c>
      <c r="E30" s="103"/>
      <c r="F30" s="103"/>
      <c r="G30" s="103"/>
      <c r="H30" s="103"/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scenario'!AL9-SUM($K$114:$Q$114)+Projected_fiscal_income!C9+$I$114</f>
        <v>-0.0135058990219316</v>
      </c>
      <c r="D31" s="101" t="n">
        <f aca="false">'Central scenario'!$BO9-SUM($K$114:$Q$114)+Projected_fiscal_income!$C9</f>
        <v>-0.0305778818927004</v>
      </c>
      <c r="E31" s="103" t="n">
        <f aca="false">'Low scenario'!AL9-SUM($K$114:$Q$114)+Projected_fiscal_income!D9+$I$114</f>
        <v>-0.0138166334913605</v>
      </c>
      <c r="F31" s="103" t="n">
        <f aca="false">'Low scenario'!$BO9-SUM($K$114:$Q$114)+Projected_fiscal_income!$D9</f>
        <v>-0.0308929336293678</v>
      </c>
      <c r="G31" s="103" t="n">
        <f aca="false">'High scenario'!AL9-SUM($K$114:$Q$114)+Projected_fiscal_income!E9+$I$114</f>
        <v>-0.0134743080688826</v>
      </c>
      <c r="H31" s="103" t="n">
        <f aca="false">'High scenario'!$BO9-SUM($K$114:$Q$114)+Projected_fiscal_income!$E9</f>
        <v>-0.0305406276246643</v>
      </c>
      <c r="I31" s="103"/>
    </row>
    <row r="32" customFormat="false" ht="12.8" hidden="false" customHeight="false" outlineLevel="0" collapsed="false">
      <c r="A32" s="98" t="n">
        <v>2021</v>
      </c>
      <c r="B32" s="95"/>
      <c r="C32" s="101" t="n">
        <f aca="false">'Central scenario'!AL10-SUM($K$114:$Q$114)+Projected_fiscal_income!C10+$I$114</f>
        <v>-0.00581319855131095</v>
      </c>
      <c r="D32" s="101" t="n">
        <f aca="false">'Central scenario'!$BO10-SUM($K$114:$Q$114)+Projected_fiscal_income!$C10</f>
        <v>-0.0230146263750604</v>
      </c>
      <c r="E32" s="103" t="n">
        <f aca="false">'Low scenario'!AL10-SUM($K$114:$Q$114)+Projected_fiscal_income!D10+$I$114</f>
        <v>-0.00591048432886197</v>
      </c>
      <c r="F32" s="103" t="n">
        <f aca="false">'Low scenario'!$BO10-SUM($K$114:$Q$114)+Projected_fiscal_income!$D10</f>
        <v>-0.0231276607183893</v>
      </c>
      <c r="G32" s="103" t="n">
        <f aca="false">'High scenario'!AL10-SUM($K$114:$Q$114)+Projected_fiscal_income!E10+$I$114</f>
        <v>-0.0044555890429472</v>
      </c>
      <c r="H32" s="103" t="n">
        <f aca="false">'High scenario'!$BO10-SUM($K$114:$Q$114)+Projected_fiscal_income!$E10</f>
        <v>-0.0216296112392211</v>
      </c>
      <c r="I32" s="103"/>
    </row>
    <row r="33" customFormat="false" ht="12.8" hidden="false" customHeight="false" outlineLevel="0" collapsed="false">
      <c r="A33" s="98" t="n">
        <v>2022</v>
      </c>
      <c r="B33" s="95"/>
      <c r="C33" s="101" t="n">
        <f aca="false">'Central scenario'!AL11-SUM($K$114:$Q$114)+Projected_fiscal_income!C11+$I$114</f>
        <v>-0.00993110707629424</v>
      </c>
      <c r="D33" s="101" t="n">
        <f aca="false">'Central scenario'!$BO11-SUM($K$114:$Q$114)+Projected_fiscal_income!$C11</f>
        <v>-0.0274932648197177</v>
      </c>
      <c r="E33" s="103" t="n">
        <f aca="false">'Low scenario'!AL11-SUM($K$114:$Q$114)+Projected_fiscal_income!D11+$I$114</f>
        <v>-0.0108500107758379</v>
      </c>
      <c r="F33" s="103" t="n">
        <f aca="false">'Low scenario'!$BO11-SUM($K$114:$Q$114)+Projected_fiscal_income!$D11</f>
        <v>-0.0284346924047683</v>
      </c>
      <c r="G33" s="103" t="n">
        <f aca="false">'High scenario'!AL11-SUM($K$114:$Q$114)+Projected_fiscal_income!E11+$I$114</f>
        <v>-0.00892882207130845</v>
      </c>
      <c r="H33" s="103" t="n">
        <f aca="false">'High scenario'!$BO11-SUM($K$114:$Q$114)+Projected_fiscal_income!$E11</f>
        <v>-0.0265177094988976</v>
      </c>
      <c r="I33" s="103"/>
    </row>
    <row r="34" customFormat="false" ht="12.8" hidden="false" customHeight="false" outlineLevel="0" collapsed="false">
      <c r="A34" s="98" t="n">
        <v>2023</v>
      </c>
      <c r="B34" s="95"/>
      <c r="C34" s="101" t="n">
        <f aca="false">'Central scenario'!AL12-SUM($K$114:$Q$114)+Projected_fiscal_income!C12+$I$114</f>
        <v>-0.0118401538496786</v>
      </c>
      <c r="D34" s="101" t="n">
        <f aca="false">'Central scenario'!$BO12-SUM($K$114:$Q$114)+Projected_fiscal_income!$C12</f>
        <v>-0.0297418527636393</v>
      </c>
      <c r="E34" s="103" t="n">
        <f aca="false">'Low scenario'!AL12-SUM($K$114:$Q$114)+Projected_fiscal_income!D12+$I$114</f>
        <v>-0.0132524093522109</v>
      </c>
      <c r="F34" s="103" t="n">
        <f aca="false">'Low scenario'!$BO12-SUM($K$114:$Q$114)+Projected_fiscal_income!$D12</f>
        <v>-0.0311278213669238</v>
      </c>
      <c r="G34" s="103" t="n">
        <f aca="false">'High scenario'!AL12-SUM($K$114:$Q$114)+Projected_fiscal_income!E12+$I$114</f>
        <v>-0.0123202219429924</v>
      </c>
      <c r="H34" s="103" t="n">
        <f aca="false">'High scenario'!$BO12-SUM($K$114:$Q$114)+Projected_fiscal_income!$E12</f>
        <v>-0.0302657182178298</v>
      </c>
      <c r="I34" s="103"/>
    </row>
    <row r="35" customFormat="false" ht="12.8" hidden="false" customHeight="false" outlineLevel="0" collapsed="false">
      <c r="A35" s="98" t="n">
        <v>2024</v>
      </c>
      <c r="B35" s="95"/>
      <c r="C35" s="104" t="n">
        <f aca="false">'Central scenario'!AL13-SUM($K$114:$Q$114)+Projected_fiscal_income!C13+$I$114</f>
        <v>-0.0135202675058818</v>
      </c>
      <c r="D35" s="104" t="n">
        <f aca="false">'Central scenario'!$BO13-SUM($K$114:$Q$114)+Projected_fiscal_income!$C13</f>
        <v>-0.0317777583289795</v>
      </c>
      <c r="E35" s="103" t="n">
        <f aca="false">'Low scenario'!AL13-SUM($K$114:$Q$114)+Projected_fiscal_income!D13+$I$114</f>
        <v>-0.014758388590528</v>
      </c>
      <c r="F35" s="103" t="n">
        <f aca="false">'Low scenario'!$BO13-SUM($K$114:$Q$114)+Projected_fiscal_income!$D13</f>
        <v>-0.0330688269065232</v>
      </c>
      <c r="G35" s="103" t="n">
        <f aca="false">'High scenario'!AL13-SUM($K$114:$Q$114)+Projected_fiscal_income!E13+$I$114</f>
        <v>-0.0134747574284013</v>
      </c>
      <c r="H35" s="103" t="n">
        <f aca="false">'High scenario'!$BO13-SUM($K$114:$Q$114)+Projected_fiscal_income!$E13</f>
        <v>-0.0319107842997815</v>
      </c>
      <c r="I35" s="103"/>
    </row>
    <row r="36" customFormat="false" ht="12.8" hidden="false" customHeight="false" outlineLevel="0" collapsed="false">
      <c r="A36" s="98" t="n">
        <v>2025</v>
      </c>
      <c r="B36" s="95"/>
      <c r="C36" s="105" t="n">
        <f aca="false">'Central scenario'!AL14-SUM($K$114:$Q$114)+Projected_fiscal_income!C14+$I$114</f>
        <v>-0.0139717562416041</v>
      </c>
      <c r="D36" s="105" t="n">
        <f aca="false">'Central scenario'!$BO14-SUM($K$114:$Q$114)+Projected_fiscal_income!$C14</f>
        <v>-0.0331042429783496</v>
      </c>
      <c r="E36" s="103" t="n">
        <f aca="false">'Low scenario'!AL14-SUM($K$114:$Q$114)+Projected_fiscal_income!D14+$I$114</f>
        <v>-0.0159760357461393</v>
      </c>
      <c r="F36" s="103" t="n">
        <f aca="false">'Low scenario'!$BO14-SUM($K$114:$Q$114)+Projected_fiscal_income!$D14</f>
        <v>-0.0352668262793394</v>
      </c>
      <c r="G36" s="103" t="n">
        <f aca="false">'High scenario'!AL14-SUM($K$114:$Q$114)+Projected_fiscal_income!E14+$I$114</f>
        <v>-0.0140042632707796</v>
      </c>
      <c r="H36" s="103" t="n">
        <f aca="false">'High scenario'!$BO14-SUM($K$114:$Q$114)+Projected_fiscal_income!$E14</f>
        <v>-0.0333408745873405</v>
      </c>
      <c r="I36" s="103"/>
    </row>
    <row r="37" customFormat="false" ht="12.8" hidden="false" customHeight="false" outlineLevel="0" collapsed="false">
      <c r="A37" s="98" t="n">
        <v>2026</v>
      </c>
      <c r="B37" s="95"/>
      <c r="C37" s="106" t="n">
        <f aca="false">'Central scenario'!AL15-SUM($K$114:$Q$114)+Projected_fiscal_income!C15+$I$114</f>
        <v>-0.0143450126966913</v>
      </c>
      <c r="D37" s="106" t="n">
        <f aca="false">'Central scenario'!$BO15-SUM($K$114:$Q$114)+Projected_fiscal_income!$C15</f>
        <v>-0.034545006921756</v>
      </c>
      <c r="E37" s="103" t="n">
        <f aca="false">'Low scenario'!AL15-SUM($K$114:$Q$114)+Projected_fiscal_income!D15+$I$114</f>
        <v>-0.0179066213880365</v>
      </c>
      <c r="F37" s="103" t="n">
        <f aca="false">'Low scenario'!$BO15-SUM($K$114:$Q$114)+Projected_fiscal_income!$D15</f>
        <v>-0.0383216611347152</v>
      </c>
      <c r="G37" s="103" t="n">
        <f aca="false">'High scenario'!AL15-SUM($K$114:$Q$114)+Projected_fiscal_income!E15+$I$114</f>
        <v>-0.0139575399700482</v>
      </c>
      <c r="H37" s="103" t="n">
        <f aca="false">'High scenario'!$BO15-SUM($K$114:$Q$114)+Projected_fiscal_income!$E15</f>
        <v>-0.0343469349786923</v>
      </c>
      <c r="I37" s="103"/>
    </row>
    <row r="38" customFormat="false" ht="12.8" hidden="false" customHeight="false" outlineLevel="0" collapsed="false">
      <c r="A38" s="98" t="n">
        <v>2027</v>
      </c>
      <c r="B38" s="95"/>
      <c r="C38" s="106" t="n">
        <f aca="false">'Central scenario'!AL16-SUM($K$114:$Q$114)+Projected_fiscal_income!C16+$I$114</f>
        <v>-0.0153057095610457</v>
      </c>
      <c r="D38" s="106" t="n">
        <f aca="false">'Central scenario'!$BO16-SUM($K$114:$Q$114)+Projected_fiscal_income!$C16</f>
        <v>-0.0364724023670405</v>
      </c>
      <c r="E38" s="103" t="n">
        <f aca="false">'Low scenario'!AL16-SUM($K$114:$Q$114)+Projected_fiscal_income!D16+$I$114</f>
        <v>-0.0169517009813812</v>
      </c>
      <c r="F38" s="103" t="n">
        <f aca="false">'Low scenario'!$BO16-SUM($K$114:$Q$114)+Projected_fiscal_income!$D16</f>
        <v>-0.0382614382842334</v>
      </c>
      <c r="G38" s="103" t="n">
        <f aca="false">'High scenario'!AL16-SUM($K$114:$Q$114)+Projected_fiscal_income!E16+$I$114</f>
        <v>-0.0137913187947634</v>
      </c>
      <c r="H38" s="103" t="n">
        <f aca="false">'High scenario'!$BO16-SUM($K$114:$Q$114)+Projected_fiscal_income!$E16</f>
        <v>-0.0348872735084995</v>
      </c>
      <c r="I38" s="103"/>
    </row>
    <row r="39" customFormat="false" ht="12.8" hidden="false" customHeight="false" outlineLevel="0" collapsed="false">
      <c r="A39" s="98" t="n">
        <v>2028</v>
      </c>
      <c r="B39" s="102"/>
      <c r="C39" s="106" t="n">
        <f aca="false">'Central scenario'!AL17-SUM($K$114:$Q$114)+Projected_fiscal_income!C17+$I$114</f>
        <v>-0.0153127715213555</v>
      </c>
      <c r="D39" s="106" t="n">
        <f aca="false">'Central scenario'!$BO17-SUM($K$114:$Q$114)+Projected_fiscal_income!$C17</f>
        <v>-0.0373154982445997</v>
      </c>
      <c r="E39" s="103" t="n">
        <f aca="false">'Low scenario'!AL17-SUM($K$114:$Q$114)+Projected_fiscal_income!D17+$I$114</f>
        <v>-0.0146994543918138</v>
      </c>
      <c r="F39" s="103" t="n">
        <f aca="false">'Low scenario'!$BO17-SUM($K$114:$Q$114)+Projected_fiscal_income!$D17</f>
        <v>-0.0367480866453395</v>
      </c>
      <c r="G39" s="103" t="n">
        <f aca="false">'High scenario'!AL17-SUM($K$114:$Q$114)+Projected_fiscal_income!E17+$I$114</f>
        <v>-0.0116333835281726</v>
      </c>
      <c r="H39" s="103" t="n">
        <f aca="false">'High scenario'!$BO17-SUM($K$114:$Q$114)+Projected_fiscal_income!$E17</f>
        <v>-0.0334308049708615</v>
      </c>
      <c r="I39" s="103"/>
    </row>
    <row r="40" customFormat="false" ht="12.8" hidden="false" customHeight="false" outlineLevel="0" collapsed="false">
      <c r="A40" s="98" t="n">
        <v>2029</v>
      </c>
      <c r="B40" s="102"/>
      <c r="C40" s="105" t="n">
        <f aca="false">'Central scenario'!AL18-SUM($K$114:$Q$114)+Projected_fiscal_income!C18+$I$114</f>
        <v>-0.0143443994346333</v>
      </c>
      <c r="D40" s="105" t="n">
        <f aca="false">'Central scenario'!$BO18-SUM($K$114:$Q$114)+Projected_fiscal_income!$C18</f>
        <v>-0.0372827885020102</v>
      </c>
      <c r="E40" s="103" t="n">
        <f aca="false">'Low scenario'!AL18-SUM($K$114:$Q$114)+Projected_fiscal_income!D18+$I$114</f>
        <v>-0.0134852320632079</v>
      </c>
      <c r="F40" s="103" t="n">
        <f aca="false">'Low scenario'!$BO18-SUM($K$114:$Q$114)+Projected_fiscal_income!$D18</f>
        <v>-0.036303874968966</v>
      </c>
      <c r="G40" s="103" t="n">
        <f aca="false">'High scenario'!AL18-SUM($K$114:$Q$114)+Projected_fiscal_income!E18+$I$114</f>
        <v>-0.010508715329919</v>
      </c>
      <c r="H40" s="103" t="n">
        <f aca="false">'High scenario'!$BO18-SUM($K$114:$Q$114)+Projected_fiscal_income!$E18</f>
        <v>-0.0332604698331963</v>
      </c>
      <c r="I40" s="103"/>
    </row>
    <row r="41" customFormat="false" ht="12.8" hidden="false" customHeight="false" outlineLevel="0" collapsed="false">
      <c r="A41" s="98" t="n">
        <v>2030</v>
      </c>
      <c r="B41" s="102"/>
      <c r="C41" s="106" t="n">
        <f aca="false">'Central scenario'!AL19-SUM($K$114:$Q$114)+Projected_fiscal_income!C19+$I$114</f>
        <v>-0.0134665896372201</v>
      </c>
      <c r="D41" s="106" t="n">
        <f aca="false">'Central scenario'!$BO19-SUM($K$114:$Q$114)+Projected_fiscal_income!$C19</f>
        <v>-0.0370911775179837</v>
      </c>
      <c r="E41" s="103" t="n">
        <f aca="false">'Low scenario'!AL19-SUM($K$114:$Q$114)+Projected_fiscal_income!D19+$I$114</f>
        <v>-0.0129789139923609</v>
      </c>
      <c r="F41" s="103" t="n">
        <f aca="false">'Low scenario'!$BO19-SUM($K$114:$Q$114)+Projected_fiscal_income!$D19</f>
        <v>-0.0364329148516477</v>
      </c>
      <c r="G41" s="103" t="n">
        <f aca="false">'High scenario'!AL19-SUM($K$114:$Q$114)+Projected_fiscal_income!E19+$I$114</f>
        <v>-0.0088098376786822</v>
      </c>
      <c r="H41" s="103" t="n">
        <f aca="false">'High scenario'!$BO19-SUM($K$114:$Q$114)+Projected_fiscal_income!$E19</f>
        <v>-0.0322249379540678</v>
      </c>
      <c r="I41" s="103"/>
    </row>
    <row r="42" customFormat="false" ht="12.8" hidden="false" customHeight="false" outlineLevel="0" collapsed="false">
      <c r="A42" s="98" t="n">
        <v>2031</v>
      </c>
      <c r="B42" s="102"/>
      <c r="C42" s="106" t="n">
        <f aca="false">'Central scenario'!AL20-SUM($K$114:$Q$114)+Projected_fiscal_income!C20+$I$114</f>
        <v>-0.0122376415235269</v>
      </c>
      <c r="D42" s="106" t="n">
        <f aca="false">'Central scenario'!$BO20-SUM($K$114:$Q$114)+Projected_fiscal_income!$C20</f>
        <v>-0.0366169254499335</v>
      </c>
      <c r="E42" s="103" t="n">
        <f aca="false">'Low scenario'!AL20-SUM($K$114:$Q$114)+Projected_fiscal_income!D20+$I$114</f>
        <v>-0.0120365473198132</v>
      </c>
      <c r="F42" s="103" t="n">
        <f aca="false">'Low scenario'!$BO20-SUM($K$114:$Q$114)+Projected_fiscal_income!$D20</f>
        <v>-0.0364178956530765</v>
      </c>
      <c r="G42" s="103" t="n">
        <f aca="false">'High scenario'!AL20-SUM($K$114:$Q$114)+Projected_fiscal_income!E20+$I$114</f>
        <v>-0.00835976233127781</v>
      </c>
      <c r="H42" s="103" t="n">
        <f aca="false">'High scenario'!$BO20-SUM($K$114:$Q$114)+Projected_fiscal_income!$E20</f>
        <v>-0.0326230758938116</v>
      </c>
      <c r="I42" s="103"/>
    </row>
    <row r="43" customFormat="false" ht="12.8" hidden="false" customHeight="false" outlineLevel="0" collapsed="false">
      <c r="A43" s="98" t="n">
        <v>2032</v>
      </c>
      <c r="B43" s="102"/>
      <c r="C43" s="106" t="n">
        <f aca="false">'Central scenario'!AL21-SUM($K$114:$Q$114)+Projected_fiscal_income!C21+$I$114</f>
        <v>-0.0112171706549942</v>
      </c>
      <c r="D43" s="106" t="n">
        <f aca="false">'Central scenario'!$BO21-SUM($K$114:$Q$114)+Projected_fiscal_income!$C21</f>
        <v>-0.0363150306428012</v>
      </c>
      <c r="E43" s="103" t="n">
        <f aca="false">'Low scenario'!AL21-SUM($K$114:$Q$114)+Projected_fiscal_income!D21+$I$114</f>
        <v>-0.0119459510565168</v>
      </c>
      <c r="F43" s="103" t="n">
        <f aca="false">'Low scenario'!$BO21-SUM($K$114:$Q$114)+Projected_fiscal_income!$D21</f>
        <v>-0.0371849815981761</v>
      </c>
      <c r="G43" s="103" t="n">
        <f aca="false">'High scenario'!AL21-SUM($K$114:$Q$114)+Projected_fiscal_income!E21+$I$114</f>
        <v>-0.00641199182928828</v>
      </c>
      <c r="H43" s="103" t="n">
        <f aca="false">'High scenario'!$BO21-SUM($K$114:$Q$114)+Projected_fiscal_income!$E21</f>
        <v>-0.0314545577848483</v>
      </c>
      <c r="I43" s="103"/>
    </row>
    <row r="44" customFormat="false" ht="12.8" hidden="false" customHeight="false" outlineLevel="0" collapsed="false">
      <c r="A44" s="98" t="n">
        <v>2033</v>
      </c>
      <c r="B44" s="102"/>
      <c r="C44" s="105" t="n">
        <f aca="false">'Central scenario'!AL22-SUM($K$114:$Q$114)+Projected_fiscal_income!C22+$I$114</f>
        <v>-0.00911492396228887</v>
      </c>
      <c r="D44" s="105" t="n">
        <f aca="false">'Central scenario'!$BO22-SUM($K$114:$Q$114)+Projected_fiscal_income!$C22</f>
        <v>-0.0349463427828355</v>
      </c>
      <c r="E44" s="103" t="n">
        <f aca="false">'Low scenario'!AL22-SUM($K$114:$Q$114)+Projected_fiscal_income!D22+$I$114</f>
        <v>-0.0117853042132835</v>
      </c>
      <c r="F44" s="103" t="n">
        <f aca="false">'Low scenario'!$BO22-SUM($K$114:$Q$114)+Projected_fiscal_income!$D22</f>
        <v>-0.0379064910560781</v>
      </c>
      <c r="G44" s="103" t="n">
        <f aca="false">'High scenario'!AL22-SUM($K$114:$Q$114)+Projected_fiscal_income!E22+$I$114</f>
        <v>-0.00483984226273343</v>
      </c>
      <c r="H44" s="103" t="n">
        <f aca="false">'High scenario'!$BO22-SUM($K$114:$Q$114)+Projected_fiscal_income!$E22</f>
        <v>-0.0306323680159866</v>
      </c>
      <c r="I44" s="103"/>
    </row>
    <row r="45" customFormat="false" ht="12.8" hidden="false" customHeight="false" outlineLevel="0" collapsed="false">
      <c r="A45" s="98" t="n">
        <v>2034</v>
      </c>
      <c r="B45" s="102"/>
      <c r="C45" s="106" t="n">
        <f aca="false">'Central scenario'!AL23-SUM($K$114:$Q$114)+Projected_fiscal_income!C23+$I$114</f>
        <v>-0.00813890088568599</v>
      </c>
      <c r="D45" s="106" t="n">
        <f aca="false">'Central scenario'!$BO23-SUM($K$114:$Q$114)+Projected_fiscal_income!$C23</f>
        <v>-0.0346054818937792</v>
      </c>
      <c r="E45" s="103" t="n">
        <f aca="false">'Low scenario'!AL23-SUM($K$114:$Q$114)+Projected_fiscal_income!D23+$I$114</f>
        <v>-0.0110241065251844</v>
      </c>
      <c r="F45" s="103" t="n">
        <f aca="false">'Low scenario'!$BO23-SUM($K$114:$Q$114)+Projected_fiscal_income!$D23</f>
        <v>-0.0376906839730572</v>
      </c>
      <c r="G45" s="103" t="n">
        <f aca="false">'High scenario'!AL23-SUM($K$114:$Q$114)+Projected_fiscal_income!E23+$I$114</f>
        <v>-0.00286232141963201</v>
      </c>
      <c r="H45" s="103" t="n">
        <f aca="false">'High scenario'!$BO23-SUM($K$114:$Q$114)+Projected_fiscal_income!$E23</f>
        <v>-0.0290651094611764</v>
      </c>
      <c r="I45" s="103"/>
    </row>
    <row r="46" customFormat="false" ht="12.8" hidden="false" customHeight="false" outlineLevel="0" collapsed="false">
      <c r="A46" s="98" t="n">
        <v>2035</v>
      </c>
      <c r="B46" s="102"/>
      <c r="C46" s="106" t="n">
        <f aca="false">'Central scenario'!AL24-SUM($K$114:$Q$114)+Projected_fiscal_income!C24+$I$114</f>
        <v>-0.00690637739654911</v>
      </c>
      <c r="D46" s="106" t="n">
        <f aca="false">'Central scenario'!$BO24-SUM($K$114:$Q$114)+Projected_fiscal_income!$C24</f>
        <v>-0.0338862756067248</v>
      </c>
      <c r="E46" s="103" t="n">
        <f aca="false">'Low scenario'!AL24-SUM($K$114:$Q$114)+Projected_fiscal_income!D24+$I$114</f>
        <v>-0.00971030870876996</v>
      </c>
      <c r="F46" s="103" t="n">
        <f aca="false">'Low scenario'!$BO24-SUM($K$114:$Q$114)+Projected_fiscal_income!$D24</f>
        <v>-0.0370591974881061</v>
      </c>
      <c r="G46" s="103" t="n">
        <f aca="false">'High scenario'!AL24-SUM($K$114:$Q$114)+Projected_fiscal_income!E24+$I$114</f>
        <v>-0.000272877262746357</v>
      </c>
      <c r="H46" s="103" t="n">
        <f aca="false">'High scenario'!$BO24-SUM($K$114:$Q$114)+Projected_fiscal_income!$E24</f>
        <v>-0.0271004382162495</v>
      </c>
      <c r="I46" s="103"/>
    </row>
    <row r="47" customFormat="false" ht="12.8" hidden="false" customHeight="false" outlineLevel="0" collapsed="false">
      <c r="A47" s="98" t="n">
        <v>2036</v>
      </c>
      <c r="B47" s="102"/>
      <c r="C47" s="106" t="n">
        <f aca="false">'Central scenario'!AL25-SUM($K$114:$Q$114)+Projected_fiscal_income!C25+$I$114</f>
        <v>-0.00548101772864625</v>
      </c>
      <c r="D47" s="106" t="n">
        <f aca="false">'Central scenario'!$BO25-SUM($K$114:$Q$114)+Projected_fiscal_income!$C25</f>
        <v>-0.0330872591614236</v>
      </c>
      <c r="E47" s="103" t="n">
        <f aca="false">'Low scenario'!AL25-SUM($K$114:$Q$114)+Projected_fiscal_income!D25+$I$114</f>
        <v>-0.00844140318930524</v>
      </c>
      <c r="F47" s="103" t="n">
        <f aca="false">'Low scenario'!$BO25-SUM($K$114:$Q$114)+Projected_fiscal_income!$D25</f>
        <v>-0.0364202368981168</v>
      </c>
      <c r="G47" s="103" t="n">
        <f aca="false">'High scenario'!AL25-SUM($K$114:$Q$114)+Projected_fiscal_income!E25+$I$114</f>
        <v>0.00173205338878345</v>
      </c>
      <c r="H47" s="103" t="n">
        <f aca="false">'High scenario'!$BO25-SUM($K$114:$Q$114)+Projected_fiscal_income!$E25</f>
        <v>-0.0258920986513681</v>
      </c>
      <c r="I47" s="103"/>
    </row>
    <row r="48" customFormat="false" ht="12.8" hidden="false" customHeight="false" outlineLevel="0" collapsed="false">
      <c r="A48" s="98" t="n">
        <v>2037</v>
      </c>
      <c r="B48" s="102"/>
      <c r="C48" s="105" t="n">
        <f aca="false">'Central scenario'!AL26-SUM($K$114:$Q$114)+Projected_fiscal_income!C26+$I$114</f>
        <v>-0.00452189448574174</v>
      </c>
      <c r="D48" s="105" t="n">
        <f aca="false">'Central scenario'!$BO26-SUM($K$114:$Q$114)+Projected_fiscal_income!$C26</f>
        <v>-0.0328815728239426</v>
      </c>
      <c r="E48" s="103" t="n">
        <f aca="false">'Low scenario'!AL26-SUM($K$114:$Q$114)+Projected_fiscal_income!D26+$I$114</f>
        <v>-0.0080068283682543</v>
      </c>
      <c r="F48" s="103" t="n">
        <f aca="false">'Low scenario'!$BO26-SUM($K$114:$Q$114)+Projected_fiscal_income!$D26</f>
        <v>-0.0368177925559562</v>
      </c>
      <c r="G48" s="103" t="n">
        <f aca="false">'High scenario'!AL26-SUM($K$114:$Q$114)+Projected_fiscal_income!E26+$I$114</f>
        <v>0.00337961081820946</v>
      </c>
      <c r="H48" s="103" t="n">
        <f aca="false">'High scenario'!$BO26-SUM($K$114:$Q$114)+Projected_fiscal_income!$E26</f>
        <v>-0.0249818974861837</v>
      </c>
      <c r="I48" s="103"/>
    </row>
    <row r="49" customFormat="false" ht="12.8" hidden="false" customHeight="false" outlineLevel="0" collapsed="false">
      <c r="A49" s="98" t="n">
        <v>2038</v>
      </c>
      <c r="B49" s="102"/>
      <c r="C49" s="106" t="n">
        <f aca="false">'Central scenario'!AL27-SUM($K$114:$Q$114)+Projected_fiscal_income!C27+$I$114</f>
        <v>-0.0023957910128544</v>
      </c>
      <c r="D49" s="106" t="n">
        <f aca="false">'Central scenario'!$BO27-SUM($K$114:$Q$114)+Projected_fiscal_income!$C27</f>
        <v>-0.0312256021645399</v>
      </c>
      <c r="E49" s="103" t="n">
        <f aca="false">'Low scenario'!AL27-SUM($K$114:$Q$114)+Projected_fiscal_income!D27+$I$114</f>
        <v>-0.0062768874753974</v>
      </c>
      <c r="F49" s="103" t="n">
        <f aca="false">'Low scenario'!$BO27-SUM($K$114:$Q$114)+Projected_fiscal_income!$D27</f>
        <v>-0.0356600415318418</v>
      </c>
      <c r="G49" s="103" t="n">
        <f aca="false">'High scenario'!AL27-SUM($K$114:$Q$114)+Projected_fiscal_income!E27+$I$114</f>
        <v>0.00545217603869527</v>
      </c>
      <c r="H49" s="103" t="n">
        <f aca="false">'High scenario'!$BO27-SUM($K$114:$Q$114)+Projected_fiscal_income!$E27</f>
        <v>-0.0233526356075807</v>
      </c>
      <c r="I49" s="103"/>
    </row>
    <row r="50" customFormat="false" ht="12.8" hidden="false" customHeight="false" outlineLevel="0" collapsed="false">
      <c r="A50" s="98" t="n">
        <v>2039</v>
      </c>
      <c r="B50" s="107"/>
      <c r="C50" s="106" t="n">
        <f aca="false">'Central scenario'!AL28-SUM($K$114:$Q$114)+Projected_fiscal_income!C28+$I$114</f>
        <v>-0.00152188081947531</v>
      </c>
      <c r="D50" s="106" t="n">
        <f aca="false">'Central scenario'!$BO28-SUM($K$114:$Q$114)+Projected_fiscal_income!$C28</f>
        <v>-0.0311399872036959</v>
      </c>
      <c r="E50" s="103" t="n">
        <f aca="false">'Low scenario'!AL28-SUM($K$114:$Q$114)+Projected_fiscal_income!D28+$I$114</f>
        <v>-0.00600390784603717</v>
      </c>
      <c r="F50" s="103" t="n">
        <f aca="false">'Low scenario'!$BO28-SUM($K$114:$Q$114)+Projected_fiscal_income!$D28</f>
        <v>-0.0363153972129104</v>
      </c>
      <c r="G50" s="103" t="n">
        <f aca="false">'High scenario'!AL28-SUM($K$114:$Q$114)+Projected_fiscal_income!E28+$I$114</f>
        <v>0.00743896714096468</v>
      </c>
      <c r="H50" s="103" t="n">
        <f aca="false">'High scenario'!$BO28-SUM($K$114:$Q$114)+Projected_fiscal_income!$E28</f>
        <v>-0.0220359597603684</v>
      </c>
      <c r="I50" s="103"/>
    </row>
    <row r="51" customFormat="false" ht="12.8" hidden="false" customHeight="false" outlineLevel="0" collapsed="false">
      <c r="A51" s="98" t="n">
        <v>2040</v>
      </c>
      <c r="B51" s="108"/>
      <c r="C51" s="106" t="n">
        <f aca="false">'Central scenario'!AL29-SUM($K$114:$Q$114)+Projected_fiscal_income!C29+$I$114</f>
        <v>-0.000763129693060464</v>
      </c>
      <c r="D51" s="106" t="n">
        <f aca="false">'Central scenario'!$BO29-SUM($K$114:$Q$114)+Projected_fiscal_income!$C29</f>
        <v>-0.0311785922227765</v>
      </c>
      <c r="E51" s="103" t="n">
        <f aca="false">'Low scenario'!AL29-SUM($K$114:$Q$114)+Projected_fiscal_income!D29+$I$114</f>
        <v>-0.00497598596803472</v>
      </c>
      <c r="F51" s="103" t="n">
        <f aca="false">'Low scenario'!$BO29-SUM($K$114:$Q$114)+Projected_fiscal_income!$D29</f>
        <v>-0.0360439036560078</v>
      </c>
      <c r="G51" s="103" t="n">
        <f aca="false">'High scenario'!AL29-SUM($K$114:$Q$114)+Projected_fiscal_income!E29+$I$114</f>
        <v>0.00760239246780861</v>
      </c>
      <c r="H51" s="103" t="n">
        <f aca="false">'High scenario'!$BO29-SUM($K$114:$Q$114)+Projected_fiscal_income!$E29</f>
        <v>-0.0224129103843843</v>
      </c>
      <c r="I51" s="103"/>
    </row>
    <row r="54" customFormat="false" ht="12.8" hidden="false" customHeight="false" outlineLevel="0" collapsed="false">
      <c r="C54" s="111"/>
      <c r="D54" s="111"/>
      <c r="E54" s="111"/>
      <c r="F54" s="111" t="s">
        <v>140</v>
      </c>
      <c r="G54" s="111"/>
      <c r="H54" s="111"/>
      <c r="I54" s="111"/>
      <c r="J54" s="111"/>
    </row>
    <row r="55" customFormat="false" ht="12.8" hidden="false" customHeight="false" outlineLevel="0" collapsed="false">
      <c r="C55" s="112" t="s">
        <v>141</v>
      </c>
      <c r="D55" s="112"/>
      <c r="E55" s="112"/>
      <c r="F55" s="112"/>
      <c r="G55" s="112"/>
      <c r="H55" s="112"/>
      <c r="I55" s="111"/>
      <c r="J55" s="112" t="s">
        <v>142</v>
      </c>
      <c r="K55" s="112"/>
      <c r="L55" s="112"/>
      <c r="M55" s="112"/>
      <c r="N55" s="112"/>
      <c r="O55" s="112"/>
      <c r="P55" s="112"/>
    </row>
    <row r="56" customFormat="false" ht="12.8" hidden="false" customHeight="false" outlineLevel="0" collapsed="false">
      <c r="B56" s="113"/>
      <c r="C56" s="114" t="s">
        <v>143</v>
      </c>
      <c r="D56" s="114"/>
      <c r="E56" s="114"/>
      <c r="F56" s="114"/>
      <c r="G56" s="114"/>
      <c r="H56" s="114"/>
      <c r="I56" s="114"/>
      <c r="J56" s="114"/>
      <c r="K56" s="115"/>
      <c r="L56" s="115" t="s">
        <v>144</v>
      </c>
      <c r="M56" s="115"/>
      <c r="N56" s="115"/>
      <c r="O56" s="115"/>
      <c r="P56" s="115"/>
      <c r="Q56" s="115"/>
      <c r="R56" s="115"/>
    </row>
    <row r="57" customFormat="false" ht="12.8" hidden="false" customHeight="false" outlineLevel="0" collapsed="false">
      <c r="B57" s="113"/>
      <c r="C57" s="116" t="s">
        <v>145</v>
      </c>
      <c r="D57" s="117" t="s">
        <v>146</v>
      </c>
      <c r="E57" s="116" t="s">
        <v>147</v>
      </c>
      <c r="F57" s="117" t="s">
        <v>148</v>
      </c>
      <c r="G57" s="116" t="s">
        <v>149</v>
      </c>
      <c r="H57" s="117" t="s">
        <v>150</v>
      </c>
      <c r="I57" s="116" t="s">
        <v>151</v>
      </c>
      <c r="J57" s="117" t="s">
        <v>152</v>
      </c>
      <c r="K57" s="117" t="s">
        <v>153</v>
      </c>
      <c r="L57" s="118" t="s">
        <v>154</v>
      </c>
      <c r="M57" s="117" t="s">
        <v>155</v>
      </c>
      <c r="N57" s="118" t="s">
        <v>156</v>
      </c>
      <c r="O57" s="117" t="s">
        <v>157</v>
      </c>
      <c r="P57" s="118" t="s">
        <v>158</v>
      </c>
      <c r="Q57" s="117" t="s">
        <v>159</v>
      </c>
      <c r="R57" s="118" t="s">
        <v>160</v>
      </c>
    </row>
    <row r="58" customFormat="false" ht="12.8" hidden="false" customHeight="false" outlineLevel="0" collapsed="false">
      <c r="B58" s="117" t="n">
        <v>1993</v>
      </c>
      <c r="C58" s="119" t="n">
        <v>853307.6</v>
      </c>
      <c r="D58" s="117"/>
      <c r="E58" s="117"/>
      <c r="F58" s="120"/>
      <c r="G58" s="117"/>
      <c r="H58" s="119"/>
      <c r="I58" s="119" t="n">
        <v>3015865.81949566</v>
      </c>
      <c r="J58" s="119"/>
      <c r="K58" s="121" t="n">
        <v>352371.13373</v>
      </c>
      <c r="L58" s="121"/>
      <c r="M58" s="121" t="n">
        <v>1036245.35282</v>
      </c>
      <c r="N58" s="121" t="n">
        <v>214541.63623</v>
      </c>
      <c r="O58" s="121" t="n">
        <v>0</v>
      </c>
      <c r="P58" s="121"/>
      <c r="Q58" s="121"/>
      <c r="R58" s="121"/>
    </row>
    <row r="59" customFormat="false" ht="12.8" hidden="false" customHeight="false" outlineLevel="0" collapsed="false">
      <c r="B59" s="113" t="n">
        <v>1994</v>
      </c>
      <c r="C59" s="122" t="n">
        <v>1164662.22</v>
      </c>
      <c r="D59" s="123"/>
      <c r="E59" s="123"/>
      <c r="F59" s="123"/>
      <c r="G59" s="123"/>
      <c r="H59" s="122"/>
      <c r="I59" s="122" t="n">
        <v>3226509.52498154</v>
      </c>
      <c r="J59" s="122"/>
      <c r="K59" s="119" t="n">
        <v>293763.12069</v>
      </c>
      <c r="L59" s="119"/>
      <c r="M59" s="119" t="n">
        <v>1287640.9398</v>
      </c>
      <c r="N59" s="119" t="n">
        <v>456594.30016</v>
      </c>
      <c r="O59" s="119" t="n">
        <v>0</v>
      </c>
      <c r="P59" s="119"/>
      <c r="Q59" s="119"/>
      <c r="R59" s="119"/>
    </row>
    <row r="60" customFormat="false" ht="12.8" hidden="false" customHeight="false" outlineLevel="0" collapsed="false">
      <c r="B60" s="113" t="n">
        <v>1995</v>
      </c>
      <c r="C60" s="119" t="n">
        <v>1243225.6</v>
      </c>
      <c r="D60" s="117"/>
      <c r="E60" s="117"/>
      <c r="F60" s="117"/>
      <c r="G60" s="117"/>
      <c r="H60" s="119"/>
      <c r="I60" s="119" t="n">
        <v>2990988.48141767</v>
      </c>
      <c r="J60" s="119"/>
      <c r="K60" s="121" t="n">
        <v>296927.9492</v>
      </c>
      <c r="L60" s="121"/>
      <c r="M60" s="121" t="n">
        <v>1187925.9343</v>
      </c>
      <c r="N60" s="121" t="n">
        <v>524982.07006</v>
      </c>
      <c r="O60" s="121" t="n">
        <v>0</v>
      </c>
      <c r="P60" s="121"/>
      <c r="Q60" s="121"/>
      <c r="R60" s="121"/>
    </row>
    <row r="61" customFormat="false" ht="12.8" hidden="false" customHeight="false" outlineLevel="0" collapsed="false">
      <c r="B61" s="113" t="n">
        <v>1996</v>
      </c>
      <c r="C61" s="122" t="n">
        <v>1456325.4</v>
      </c>
      <c r="D61" s="122"/>
      <c r="E61" s="123" t="n">
        <v>1903838.651715</v>
      </c>
      <c r="F61" s="122" t="n">
        <v>2338287</v>
      </c>
      <c r="G61" s="123" t="n">
        <v>172304</v>
      </c>
      <c r="H61" s="122"/>
      <c r="I61" s="122" t="n">
        <v>3231346.71425055</v>
      </c>
      <c r="J61" s="122" t="n">
        <v>516954.41</v>
      </c>
      <c r="K61" s="119" t="n">
        <v>330883.704</v>
      </c>
      <c r="L61" s="119"/>
      <c r="M61" s="119" t="n">
        <v>1011324.76855</v>
      </c>
      <c r="N61" s="119" t="n">
        <v>1019118.98165</v>
      </c>
      <c r="O61" s="119" t="n">
        <v>0</v>
      </c>
      <c r="P61" s="119"/>
      <c r="Q61" s="119"/>
      <c r="R61" s="119"/>
    </row>
    <row r="62" customFormat="false" ht="12.8" hidden="false" customHeight="false" outlineLevel="0" collapsed="false">
      <c r="B62" s="113" t="n">
        <v>1997</v>
      </c>
      <c r="C62" s="119" t="n">
        <v>1669177.74063</v>
      </c>
      <c r="D62" s="119"/>
      <c r="E62" s="117" t="n">
        <v>2043538.989492</v>
      </c>
      <c r="F62" s="119" t="n">
        <v>3917421</v>
      </c>
      <c r="G62" s="117" t="n">
        <v>193825</v>
      </c>
      <c r="H62" s="119"/>
      <c r="I62" s="119" t="n">
        <v>3598188.08761998</v>
      </c>
      <c r="J62" s="119" t="n">
        <v>1986806.99</v>
      </c>
      <c r="K62" s="121" t="n">
        <v>246102.79437</v>
      </c>
      <c r="L62" s="121"/>
      <c r="M62" s="121" t="n">
        <v>1102667.44057</v>
      </c>
      <c r="N62" s="121" t="n">
        <v>1011029.82583</v>
      </c>
      <c r="O62" s="121" t="n">
        <v>0</v>
      </c>
      <c r="P62" s="121"/>
      <c r="Q62" s="121"/>
      <c r="R62" s="121"/>
    </row>
    <row r="63" customFormat="false" ht="12.8" hidden="false" customHeight="false" outlineLevel="0" collapsed="false">
      <c r="B63" s="113" t="n">
        <v>1998</v>
      </c>
      <c r="C63" s="122" t="n">
        <v>1902253.64072</v>
      </c>
      <c r="D63" s="122" t="n">
        <v>43509.9</v>
      </c>
      <c r="E63" s="123" t="n">
        <v>2097707.449838</v>
      </c>
      <c r="F63" s="122" t="n">
        <v>3692434</v>
      </c>
      <c r="G63" s="123" t="n">
        <v>197766</v>
      </c>
      <c r="H63" s="122"/>
      <c r="I63" s="122" t="n">
        <v>3797640.46271228</v>
      </c>
      <c r="J63" s="122" t="n">
        <v>1855405.55</v>
      </c>
      <c r="K63" s="119" t="n">
        <v>231684.89787</v>
      </c>
      <c r="L63" s="119"/>
      <c r="M63" s="119" t="n">
        <v>1323795.24164</v>
      </c>
      <c r="N63" s="119" t="n">
        <v>1121821.99199</v>
      </c>
      <c r="O63" s="119" t="n">
        <v>0</v>
      </c>
      <c r="P63" s="119"/>
      <c r="Q63" s="119"/>
      <c r="R63" s="119"/>
    </row>
    <row r="64" customFormat="false" ht="12.8" hidden="false" customHeight="false" outlineLevel="0" collapsed="false">
      <c r="B64" s="113" t="n">
        <v>1999</v>
      </c>
      <c r="C64" s="119" t="n">
        <v>1850960.88511</v>
      </c>
      <c r="D64" s="119" t="n">
        <v>193381.3</v>
      </c>
      <c r="E64" s="117" t="n">
        <v>1876157.764481</v>
      </c>
      <c r="F64" s="119" t="n">
        <v>3587875</v>
      </c>
      <c r="G64" s="117" t="n">
        <v>196994</v>
      </c>
      <c r="H64" s="119"/>
      <c r="I64" s="119" t="n">
        <v>3702544.47452621</v>
      </c>
      <c r="J64" s="119" t="n">
        <v>1868434.31</v>
      </c>
      <c r="K64" s="121" t="n">
        <v>239526.32367</v>
      </c>
      <c r="L64" s="121"/>
      <c r="M64" s="121" t="n">
        <v>1408351.81663</v>
      </c>
      <c r="N64" s="121" t="n">
        <v>1053075.5174</v>
      </c>
      <c r="O64" s="121" t="n">
        <v>0</v>
      </c>
      <c r="P64" s="121"/>
      <c r="Q64" s="121"/>
      <c r="R64" s="121"/>
    </row>
    <row r="65" customFormat="false" ht="12.8" hidden="false" customHeight="false" outlineLevel="0" collapsed="false">
      <c r="B65" s="113" t="n">
        <v>2000</v>
      </c>
      <c r="C65" s="122" t="n">
        <v>2095954.20594</v>
      </c>
      <c r="D65" s="122" t="n">
        <v>225126.798267</v>
      </c>
      <c r="E65" s="123" t="n">
        <v>1959837.85384788</v>
      </c>
      <c r="F65" s="122" t="n">
        <v>3478201</v>
      </c>
      <c r="G65" s="123" t="n">
        <v>487254.75526</v>
      </c>
      <c r="H65" s="122"/>
      <c r="I65" s="122" t="n">
        <v>3765213.6844696</v>
      </c>
      <c r="J65" s="122" t="n">
        <v>1776845.4022295</v>
      </c>
      <c r="K65" s="119" t="n">
        <v>215402.99416</v>
      </c>
      <c r="L65" s="119"/>
      <c r="M65" s="119" t="n">
        <v>1300825.33734</v>
      </c>
      <c r="N65" s="119" t="n">
        <v>1093248.25442</v>
      </c>
      <c r="O65" s="119" t="n">
        <v>0</v>
      </c>
      <c r="P65" s="119"/>
      <c r="Q65" s="119"/>
      <c r="R65" s="119"/>
    </row>
    <row r="66" customFormat="false" ht="12.8" hidden="false" customHeight="false" outlineLevel="0" collapsed="false">
      <c r="B66" s="113" t="n">
        <v>2001</v>
      </c>
      <c r="C66" s="119" t="n">
        <v>1994592.07047</v>
      </c>
      <c r="D66" s="119" t="n">
        <v>213002.63159</v>
      </c>
      <c r="E66" s="117" t="n">
        <v>1582734.84789566</v>
      </c>
      <c r="F66" s="119" t="n">
        <v>3419627</v>
      </c>
      <c r="G66" s="117" t="n">
        <v>225853.29969</v>
      </c>
      <c r="H66" s="119" t="n">
        <v>2933082</v>
      </c>
      <c r="I66" s="119" t="n">
        <v>3343942.45631307</v>
      </c>
      <c r="J66" s="119" t="n">
        <v>1739519.1815753</v>
      </c>
      <c r="K66" s="121" t="n">
        <v>184976.21637</v>
      </c>
      <c r="L66" s="121"/>
      <c r="M66" s="121" t="n">
        <v>1232567.64749</v>
      </c>
      <c r="N66" s="121" t="n">
        <v>1053013.16575</v>
      </c>
      <c r="O66" s="121" t="n">
        <v>0</v>
      </c>
      <c r="P66" s="121"/>
      <c r="Q66" s="121"/>
      <c r="R66" s="121"/>
    </row>
    <row r="67" customFormat="false" ht="12.8" hidden="false" customHeight="false" outlineLevel="0" collapsed="false">
      <c r="B67" s="113" t="n">
        <v>2002</v>
      </c>
      <c r="C67" s="122" t="n">
        <v>1721480.99196</v>
      </c>
      <c r="D67" s="122" t="n">
        <v>161900.70904</v>
      </c>
      <c r="E67" s="123" t="n">
        <v>1571513.88819431</v>
      </c>
      <c r="F67" s="122" t="n">
        <v>4483171</v>
      </c>
      <c r="G67" s="123" t="n">
        <v>217634.09198</v>
      </c>
      <c r="H67" s="122" t="n">
        <v>4857335</v>
      </c>
      <c r="I67" s="122" t="n">
        <v>3012321.73270982</v>
      </c>
      <c r="J67" s="122" t="n">
        <v>1808967.1664198</v>
      </c>
      <c r="K67" s="119" t="n">
        <v>210715.14495</v>
      </c>
      <c r="L67" s="119"/>
      <c r="M67" s="119" t="n">
        <v>1228490.33447</v>
      </c>
      <c r="N67" s="119" t="n">
        <v>896657.02276</v>
      </c>
      <c r="O67" s="119" t="n">
        <v>0</v>
      </c>
      <c r="P67" s="119"/>
      <c r="Q67" s="119"/>
      <c r="R67" s="119"/>
    </row>
    <row r="68" customFormat="false" ht="12.8" hidden="false" customHeight="false" outlineLevel="0" collapsed="false">
      <c r="B68" s="113" t="n">
        <v>2003</v>
      </c>
      <c r="C68" s="119" t="n">
        <v>2926862.80533</v>
      </c>
      <c r="D68" s="119" t="n">
        <v>206266.978848</v>
      </c>
      <c r="E68" s="117" t="n">
        <v>2159757.59570741</v>
      </c>
      <c r="F68" s="119" t="n">
        <v>4973177</v>
      </c>
      <c r="G68" s="117" t="n">
        <v>256304.73254</v>
      </c>
      <c r="H68" s="119" t="n">
        <v>5900237</v>
      </c>
      <c r="I68" s="119" t="n">
        <v>4436735.16197493</v>
      </c>
      <c r="J68" s="119" t="n">
        <v>1866693.826383</v>
      </c>
      <c r="K68" s="121" t="n">
        <v>256579.96757</v>
      </c>
      <c r="L68" s="121"/>
      <c r="M68" s="121" t="n">
        <v>1474636.94382</v>
      </c>
      <c r="N68" s="121" t="n">
        <v>1080109.03364</v>
      </c>
      <c r="O68" s="121" t="n">
        <v>0</v>
      </c>
      <c r="P68" s="121"/>
      <c r="Q68" s="121"/>
      <c r="R68" s="121"/>
    </row>
    <row r="69" customFormat="false" ht="12.8" hidden="false" customHeight="false" outlineLevel="0" collapsed="false">
      <c r="B69" s="113" t="n">
        <v>2004</v>
      </c>
      <c r="C69" s="122" t="n">
        <v>4445674.9968</v>
      </c>
      <c r="D69" s="122" t="n">
        <v>319188.208521</v>
      </c>
      <c r="E69" s="123" t="n">
        <v>3193816.385506</v>
      </c>
      <c r="F69" s="122" t="n">
        <v>5378515</v>
      </c>
      <c r="G69" s="123" t="n">
        <v>343399.86403</v>
      </c>
      <c r="H69" s="122" t="n">
        <v>7681862</v>
      </c>
      <c r="I69" s="122" t="n">
        <v>6613425.98806711</v>
      </c>
      <c r="J69" s="122" t="n">
        <v>2024594.8909331</v>
      </c>
      <c r="K69" s="119" t="n">
        <v>292385.97512</v>
      </c>
      <c r="L69" s="119"/>
      <c r="M69" s="119" t="n">
        <v>1469347.76251</v>
      </c>
      <c r="N69" s="119" t="n">
        <v>1558850.89528</v>
      </c>
      <c r="O69" s="119" t="n">
        <v>0</v>
      </c>
      <c r="P69" s="119"/>
      <c r="Q69" s="119"/>
      <c r="R69" s="119"/>
    </row>
    <row r="70" customFormat="false" ht="12.8" hidden="false" customHeight="false" outlineLevel="0" collapsed="false">
      <c r="B70" s="113" t="n">
        <v>2005</v>
      </c>
      <c r="C70" s="119" t="n">
        <v>5603319.4768</v>
      </c>
      <c r="D70" s="119" t="n">
        <v>414100.619296</v>
      </c>
      <c r="E70" s="117" t="n">
        <v>3799668.14863337</v>
      </c>
      <c r="F70" s="119" t="n">
        <v>6017379</v>
      </c>
      <c r="G70" s="117" t="n">
        <v>392086.011</v>
      </c>
      <c r="H70" s="119" t="n">
        <v>9434291</v>
      </c>
      <c r="I70" s="119" t="n">
        <v>8146311.50442478</v>
      </c>
      <c r="J70" s="119" t="n">
        <v>2283146.7197573</v>
      </c>
      <c r="K70" s="121" t="n">
        <v>443286.29688</v>
      </c>
      <c r="L70" s="121"/>
      <c r="M70" s="121" t="n">
        <v>1538056.66477</v>
      </c>
      <c r="N70" s="121" t="n">
        <v>1940345.98108</v>
      </c>
      <c r="O70" s="121" t="n">
        <v>0</v>
      </c>
      <c r="P70" s="121"/>
      <c r="Q70" s="121"/>
      <c r="R70" s="121"/>
    </row>
    <row r="71" customFormat="false" ht="12.8" hidden="false" customHeight="false" outlineLevel="0" collapsed="false">
      <c r="B71" s="113" t="n">
        <v>2006</v>
      </c>
      <c r="C71" s="122" t="n">
        <v>6733513.05459</v>
      </c>
      <c r="D71" s="122" t="n">
        <v>463050.868035</v>
      </c>
      <c r="E71" s="123" t="n">
        <v>4856595.57018673</v>
      </c>
      <c r="F71" s="122" t="n">
        <v>6572626</v>
      </c>
      <c r="G71" s="123" t="n">
        <v>398243.52609</v>
      </c>
      <c r="H71" s="122" t="n">
        <v>11685685</v>
      </c>
      <c r="I71" s="122" t="n">
        <v>10103645.4250591</v>
      </c>
      <c r="J71" s="122" t="n">
        <v>2437923.9389405</v>
      </c>
      <c r="K71" s="119" t="n">
        <v>596706.40429</v>
      </c>
      <c r="L71" s="119"/>
      <c r="M71" s="119" t="n">
        <v>1685933.6627</v>
      </c>
      <c r="N71" s="119" t="n">
        <v>2798293.27906</v>
      </c>
      <c r="O71" s="119" t="n">
        <v>0</v>
      </c>
      <c r="P71" s="119"/>
      <c r="Q71" s="119"/>
      <c r="R71" s="119"/>
    </row>
    <row r="72" customFormat="false" ht="12.8" hidden="false" customHeight="false" outlineLevel="0" collapsed="false">
      <c r="B72" s="113" t="n">
        <v>2007</v>
      </c>
      <c r="C72" s="119" t="n">
        <v>8488745.60076</v>
      </c>
      <c r="D72" s="119" t="n">
        <v>525160.252624</v>
      </c>
      <c r="E72" s="117" t="n">
        <v>6461394.65383149</v>
      </c>
      <c r="F72" s="119" t="n">
        <v>7465676</v>
      </c>
      <c r="G72" s="117" t="n">
        <v>447075.21997</v>
      </c>
      <c r="H72" s="119" t="n">
        <v>15064961</v>
      </c>
      <c r="I72" s="119" t="n">
        <v>13371549.19129</v>
      </c>
      <c r="J72" s="119" t="n">
        <v>2704319.9941651</v>
      </c>
      <c r="K72" s="121" t="n">
        <v>838168.47267</v>
      </c>
      <c r="L72" s="121"/>
      <c r="M72" s="121" t="n">
        <v>2059936.26201</v>
      </c>
      <c r="N72" s="121" t="n">
        <v>4169261.10058</v>
      </c>
      <c r="O72" s="121" t="n">
        <v>0</v>
      </c>
      <c r="P72" s="121"/>
      <c r="Q72" s="121"/>
      <c r="R72" s="121"/>
    </row>
    <row r="73" customFormat="false" ht="12.8" hidden="false" customHeight="false" outlineLevel="0" collapsed="false">
      <c r="B73" s="113" t="n">
        <v>2008</v>
      </c>
      <c r="C73" s="122" t="n">
        <v>10735671.1304</v>
      </c>
      <c r="D73" s="122" t="n">
        <v>710091.538779</v>
      </c>
      <c r="E73" s="123" t="n">
        <v>8271840.77363275</v>
      </c>
      <c r="F73" s="122" t="n">
        <v>9693850</v>
      </c>
      <c r="G73" s="123" t="n">
        <v>555098.17588</v>
      </c>
      <c r="H73" s="122" t="n">
        <v>19495157</v>
      </c>
      <c r="I73" s="122" t="n">
        <v>16753835.7595</v>
      </c>
      <c r="J73" s="122" t="n">
        <v>3269922.0771961</v>
      </c>
      <c r="K73" s="119" t="n">
        <v>1265908.80827</v>
      </c>
      <c r="L73" s="119"/>
      <c r="M73" s="119" t="n">
        <v>2527385.48547</v>
      </c>
      <c r="N73" s="119" t="n">
        <v>6157865.94606</v>
      </c>
      <c r="O73" s="119" t="n">
        <v>1341518.04191</v>
      </c>
      <c r="P73" s="119"/>
      <c r="Q73" s="119"/>
      <c r="R73" s="119"/>
    </row>
    <row r="74" customFormat="false" ht="12.8" hidden="false" customHeight="false" outlineLevel="0" collapsed="false">
      <c r="B74" s="113" t="n">
        <v>2009</v>
      </c>
      <c r="C74" s="119" t="n">
        <v>11102856.8612</v>
      </c>
      <c r="D74" s="119" t="n">
        <v>900098.5</v>
      </c>
      <c r="E74" s="117" t="n">
        <v>9009731.229499</v>
      </c>
      <c r="F74" s="119" t="n">
        <v>11593279</v>
      </c>
      <c r="G74" s="117" t="n">
        <v>658385</v>
      </c>
      <c r="H74" s="119" t="n">
        <v>20561471</v>
      </c>
      <c r="I74" s="119" t="n">
        <v>18241431.1264</v>
      </c>
      <c r="J74" s="119" t="n">
        <v>3806449.67</v>
      </c>
      <c r="K74" s="121" t="n">
        <v>2218502.32568</v>
      </c>
      <c r="L74" s="121"/>
      <c r="M74" s="121" t="n">
        <v>3449309.24374</v>
      </c>
      <c r="N74" s="121" t="n">
        <v>8571574.85123</v>
      </c>
      <c r="O74" s="121" t="n">
        <v>2090315.13795</v>
      </c>
      <c r="P74" s="121"/>
      <c r="Q74" s="121"/>
      <c r="R74" s="121"/>
    </row>
    <row r="75" customFormat="false" ht="12.8" hidden="false" customHeight="false" outlineLevel="0" collapsed="false">
      <c r="B75" s="113" t="n">
        <v>2010</v>
      </c>
      <c r="C75" s="122" t="n">
        <v>15263717.30188</v>
      </c>
      <c r="D75" s="122" t="n">
        <v>1463000</v>
      </c>
      <c r="E75" s="123" t="n">
        <v>11741500</v>
      </c>
      <c r="F75" s="122" t="n">
        <v>15269008</v>
      </c>
      <c r="G75" s="123" t="n">
        <v>771500</v>
      </c>
      <c r="H75" s="122" t="n">
        <v>26884733</v>
      </c>
      <c r="I75" s="122" t="n">
        <v>24500782.05837</v>
      </c>
      <c r="J75" s="122" t="n">
        <v>4960800</v>
      </c>
      <c r="K75" s="119" t="n">
        <v>3204177.57701</v>
      </c>
      <c r="L75" s="119"/>
      <c r="M75" s="119" t="n">
        <v>4575635.74562</v>
      </c>
      <c r="N75" s="119" t="n">
        <v>11981071.62296</v>
      </c>
      <c r="O75" s="119" t="n">
        <v>2146300</v>
      </c>
      <c r="P75" s="119"/>
      <c r="Q75" s="119"/>
      <c r="R75" s="119"/>
    </row>
    <row r="76" customFormat="false" ht="12.8" hidden="false" customHeight="false" outlineLevel="0" collapsed="false">
      <c r="B76" s="113" t="n">
        <v>2011</v>
      </c>
      <c r="C76" s="119" t="n">
        <v>21562243.17099</v>
      </c>
      <c r="D76" s="119" t="n">
        <v>2085600</v>
      </c>
      <c r="E76" s="117" t="n">
        <v>15229500</v>
      </c>
      <c r="F76" s="119" t="n">
        <v>18131477</v>
      </c>
      <c r="G76" s="117" t="n">
        <v>1013100</v>
      </c>
      <c r="H76" s="119" t="n">
        <v>36179425</v>
      </c>
      <c r="I76" s="119" t="n">
        <v>32436095.45798</v>
      </c>
      <c r="J76" s="119" t="n">
        <v>5715000</v>
      </c>
      <c r="K76" s="121" t="n">
        <v>4769282.46596</v>
      </c>
      <c r="L76" s="121" t="n">
        <v>729678.74661</v>
      </c>
      <c r="M76" s="121" t="n">
        <v>5370180.45524</v>
      </c>
      <c r="N76" s="121" t="n">
        <v>17562855.03792</v>
      </c>
      <c r="O76" s="121" t="n">
        <v>2247300</v>
      </c>
      <c r="P76" s="121"/>
      <c r="Q76" s="121" t="n">
        <v>716700</v>
      </c>
      <c r="R76" s="121"/>
    </row>
    <row r="77" customFormat="false" ht="12.8" hidden="false" customHeight="false" outlineLevel="0" collapsed="false">
      <c r="B77" s="113" t="n">
        <v>2012</v>
      </c>
      <c r="C77" s="122" t="n">
        <v>27594331.3664</v>
      </c>
      <c r="D77" s="122" t="n">
        <v>2672800</v>
      </c>
      <c r="E77" s="123" t="n">
        <v>19313800</v>
      </c>
      <c r="F77" s="122" t="n">
        <v>25785407</v>
      </c>
      <c r="G77" s="123" t="n">
        <v>1229100</v>
      </c>
      <c r="H77" s="122" t="n">
        <v>43931228</v>
      </c>
      <c r="I77" s="122" t="n">
        <v>41041468.20529</v>
      </c>
      <c r="J77" s="122" t="n">
        <v>8238600</v>
      </c>
      <c r="K77" s="119" t="n">
        <v>6238307.1858</v>
      </c>
      <c r="L77" s="119" t="n">
        <v>953762.92164</v>
      </c>
      <c r="M77" s="119" t="n">
        <v>6683313.77334</v>
      </c>
      <c r="N77" s="119" t="n">
        <v>26606758.85089</v>
      </c>
      <c r="O77" s="119" t="n">
        <v>3258800</v>
      </c>
      <c r="P77" s="119"/>
      <c r="Q77" s="119" t="n">
        <v>0</v>
      </c>
      <c r="R77" s="119"/>
    </row>
    <row r="78" customFormat="false" ht="12.8" hidden="false" customHeight="false" outlineLevel="0" collapsed="false">
      <c r="B78" s="113" t="n">
        <v>2013</v>
      </c>
      <c r="C78" s="119" t="n">
        <v>36576358.35</v>
      </c>
      <c r="D78" s="119" t="n">
        <v>3099000</v>
      </c>
      <c r="E78" s="117" t="n">
        <v>24906800</v>
      </c>
      <c r="F78" s="119" t="n">
        <v>31010317</v>
      </c>
      <c r="G78" s="117" t="n">
        <v>1332400</v>
      </c>
      <c r="H78" s="119" t="n">
        <v>56514839</v>
      </c>
      <c r="I78" s="119" t="n">
        <v>53287660.80492</v>
      </c>
      <c r="J78" s="119" t="n">
        <v>8682000</v>
      </c>
      <c r="K78" s="121" t="n">
        <v>7042799.31211</v>
      </c>
      <c r="L78" s="121" t="n">
        <v>1253574.1296</v>
      </c>
      <c r="M78" s="121" t="n">
        <v>8856389.21015</v>
      </c>
      <c r="N78" s="121" t="n">
        <v>36122011.13802</v>
      </c>
      <c r="O78" s="121" t="n">
        <v>5590600</v>
      </c>
      <c r="P78" s="121"/>
      <c r="Q78" s="121" t="n">
        <v>0</v>
      </c>
      <c r="R78" s="121"/>
    </row>
    <row r="79" customFormat="false" ht="12.8" hidden="false" customHeight="false" outlineLevel="0" collapsed="false">
      <c r="B79" s="113" t="n">
        <v>2014</v>
      </c>
      <c r="C79" s="122" t="n">
        <v>53294684.66403</v>
      </c>
      <c r="D79" s="122" t="n">
        <v>2940800</v>
      </c>
      <c r="E79" s="123" t="n">
        <v>32721600</v>
      </c>
      <c r="F79" s="122" t="n">
        <v>44490091</v>
      </c>
      <c r="G79" s="123" t="n">
        <v>1984900</v>
      </c>
      <c r="H79" s="122" t="n">
        <v>76739818</v>
      </c>
      <c r="I79" s="122" t="n">
        <v>72676066.20744</v>
      </c>
      <c r="J79" s="122" t="n">
        <v>12167700</v>
      </c>
      <c r="K79" s="119" t="n">
        <v>9516808.09741</v>
      </c>
      <c r="L79" s="119" t="n">
        <v>1610245.75254</v>
      </c>
      <c r="M79" s="119" t="n">
        <v>11872462.07607</v>
      </c>
      <c r="N79" s="119" t="n">
        <v>49042610.26827</v>
      </c>
      <c r="O79" s="119" t="n">
        <v>8266200</v>
      </c>
      <c r="P79" s="119"/>
      <c r="Q79" s="119" t="n">
        <v>0</v>
      </c>
      <c r="R79" s="119"/>
    </row>
    <row r="80" customFormat="false" ht="12.8" hidden="false" customHeight="false" outlineLevel="0" collapsed="false">
      <c r="B80" s="113" t="n">
        <v>2015</v>
      </c>
      <c r="C80" s="119" t="n">
        <v>75797809.1</v>
      </c>
      <c r="D80" s="119" t="n">
        <v>3969300</v>
      </c>
      <c r="E80" s="124" t="n">
        <v>43272400</v>
      </c>
      <c r="F80" s="119" t="n">
        <v>56478261</v>
      </c>
      <c r="G80" s="117" t="n">
        <v>2916400</v>
      </c>
      <c r="H80" s="119" t="n">
        <v>97479599</v>
      </c>
      <c r="I80" s="119" t="n">
        <v>95600316.12798</v>
      </c>
      <c r="J80" s="119" t="n">
        <v>14199800</v>
      </c>
      <c r="K80" s="121" t="n">
        <v>12485483.44174</v>
      </c>
      <c r="L80" s="121" t="n">
        <v>2178603.64548</v>
      </c>
      <c r="M80" s="121" t="n">
        <v>16038444.76165</v>
      </c>
      <c r="N80" s="121" t="n">
        <v>68361691.35172</v>
      </c>
      <c r="O80" s="121" t="n">
        <v>10207500</v>
      </c>
      <c r="P80" s="121"/>
      <c r="Q80" s="121" t="n">
        <v>0</v>
      </c>
      <c r="R80" s="121"/>
    </row>
    <row r="81" customFormat="false" ht="12.8" hidden="false" customHeight="false" outlineLevel="0" collapsed="false">
      <c r="B81" s="113" t="n">
        <v>2016</v>
      </c>
      <c r="C81" s="122" t="n">
        <v>86485940.4164</v>
      </c>
      <c r="D81" s="122" t="n">
        <v>4810100</v>
      </c>
      <c r="E81" s="122" t="n">
        <v>58259500</v>
      </c>
      <c r="F81" s="122" t="n">
        <v>75663968</v>
      </c>
      <c r="G81" s="123" t="n">
        <v>4187600</v>
      </c>
      <c r="H81" s="122" t="n">
        <v>131669079</v>
      </c>
      <c r="I81" s="122" t="n">
        <v>126199197.124</v>
      </c>
      <c r="J81" s="122" t="n">
        <v>19962000</v>
      </c>
      <c r="K81" s="119" t="n">
        <v>14554479.38537</v>
      </c>
      <c r="L81" s="119" t="n">
        <v>2916910.09244</v>
      </c>
      <c r="M81" s="119" t="n">
        <v>22415518.30814</v>
      </c>
      <c r="N81" s="119" t="n">
        <v>88401916.12013</v>
      </c>
      <c r="O81" s="119" t="n">
        <v>16218300</v>
      </c>
      <c r="P81" s="119"/>
      <c r="Q81" s="119" t="n">
        <v>12099400</v>
      </c>
      <c r="R81" s="119" t="n">
        <v>31300557.6342019</v>
      </c>
    </row>
    <row r="82" customFormat="false" ht="12.8" hidden="false" customHeight="false" outlineLevel="0" collapsed="false">
      <c r="B82" s="125" t="n">
        <v>2017</v>
      </c>
      <c r="C82" s="126" t="n">
        <v>109245834.21693</v>
      </c>
      <c r="D82" s="126" t="n">
        <v>7282225.6</v>
      </c>
      <c r="E82" s="126" t="n">
        <v>74727533.13788</v>
      </c>
      <c r="F82" s="126" t="n">
        <v>102845595</v>
      </c>
      <c r="G82" s="127" t="n">
        <v>5625587</v>
      </c>
      <c r="H82" s="126" t="n">
        <v>172838482</v>
      </c>
      <c r="I82" s="126" t="n">
        <v>166461992.04945</v>
      </c>
      <c r="J82" s="126" t="n">
        <v>29455686.93297</v>
      </c>
      <c r="K82" s="128" t="n">
        <v>18322852.72915</v>
      </c>
      <c r="L82" s="128" t="n">
        <v>5017571.50117</v>
      </c>
      <c r="M82" s="128" t="n">
        <v>30933083.00808</v>
      </c>
      <c r="N82" s="128" t="n">
        <v>104611186.68281</v>
      </c>
      <c r="O82" s="128" t="n">
        <v>18023556.12808</v>
      </c>
      <c r="P82" s="128" t="n">
        <v>9373728.112</v>
      </c>
      <c r="Q82" s="128" t="n">
        <v>10845000</v>
      </c>
      <c r="R82" s="128" t="n">
        <v>77978329.8140266</v>
      </c>
    </row>
    <row r="83" customFormat="false" ht="12.8" hidden="false" customHeight="false" outlineLevel="0" collapsed="false">
      <c r="B83" s="113" t="n">
        <v>2018</v>
      </c>
      <c r="C83" s="129"/>
      <c r="D83" s="129" t="n">
        <v>11016890.5</v>
      </c>
      <c r="E83" s="129" t="n">
        <v>106984441.63282</v>
      </c>
      <c r="F83" s="129" t="n">
        <v>116408746.14157</v>
      </c>
      <c r="G83" s="129" t="n">
        <v>6845924</v>
      </c>
      <c r="H83" s="129" t="n">
        <v>232591321.05233</v>
      </c>
      <c r="I83" s="129" t="n">
        <v>260430300</v>
      </c>
      <c r="J83" s="129" t="n">
        <v>30341077.9158</v>
      </c>
      <c r="K83" s="119" t="n">
        <v>21525462.73405</v>
      </c>
      <c r="L83" s="119" t="n">
        <v>6263843.69233</v>
      </c>
      <c r="M83" s="119" t="n">
        <v>39299818.62715</v>
      </c>
      <c r="N83" s="119" t="n">
        <v>101267287.8766</v>
      </c>
      <c r="O83" s="119" t="n">
        <v>22662949.94606</v>
      </c>
      <c r="P83" s="119" t="n">
        <v>38198551.272</v>
      </c>
      <c r="Q83" s="119" t="n">
        <v>19529500</v>
      </c>
      <c r="R83" s="119" t="n">
        <v>168141700</v>
      </c>
    </row>
    <row r="84" customFormat="false" ht="12.8" hidden="false" customHeight="false" outlineLevel="0" collapsed="false">
      <c r="B84" s="113" t="n">
        <v>2019</v>
      </c>
      <c r="C84" s="126"/>
      <c r="D84" s="126" t="n">
        <v>14165433.64338</v>
      </c>
      <c r="E84" s="126" t="n">
        <v>151152893.48943</v>
      </c>
      <c r="F84" s="126" t="n">
        <v>161666292.57813</v>
      </c>
      <c r="G84" s="126" t="n">
        <v>9268001</v>
      </c>
      <c r="H84" s="126" t="n">
        <v>343312702.70225</v>
      </c>
      <c r="I84" s="126" t="n">
        <v>372410183.4225</v>
      </c>
      <c r="J84" s="126" t="n">
        <v>41698468.8906</v>
      </c>
      <c r="K84" s="130" t="n">
        <v>27068720.54651</v>
      </c>
      <c r="L84" s="130" t="n">
        <v>8542325.81757</v>
      </c>
      <c r="M84" s="130" t="n">
        <v>68320169.71474</v>
      </c>
      <c r="N84" s="130" t="n">
        <v>139790800.5498</v>
      </c>
      <c r="O84" s="130" t="n">
        <v>34713224.42191</v>
      </c>
      <c r="P84" s="130" t="n">
        <v>52849724.776</v>
      </c>
      <c r="Q84" s="130" t="n">
        <v>25059464.64687</v>
      </c>
      <c r="R84" s="130" t="n">
        <v>306424716.35524</v>
      </c>
    </row>
    <row r="85" customFormat="false" ht="12.8" hidden="false" customHeight="false" outlineLevel="0" collapsed="false">
      <c r="B85" s="113" t="n">
        <v>1993</v>
      </c>
      <c r="C85" s="131" t="n">
        <v>0.00360798997870177</v>
      </c>
      <c r="D85" s="131"/>
      <c r="E85" s="131"/>
      <c r="F85" s="131"/>
      <c r="G85" s="131"/>
      <c r="H85" s="131"/>
      <c r="I85" s="131" t="n">
        <v>0.0127518067972787</v>
      </c>
      <c r="J85" s="131" t="n">
        <v>0</v>
      </c>
      <c r="K85" s="132" t="n">
        <v>0.00148990999175634</v>
      </c>
      <c r="L85" s="132"/>
      <c r="M85" s="132" t="n">
        <v>0.00438149484248217</v>
      </c>
      <c r="N85" s="132" t="n">
        <v>0.000907133691920851</v>
      </c>
      <c r="O85" s="132"/>
      <c r="P85" s="132"/>
      <c r="Q85" s="132"/>
      <c r="R85" s="132"/>
    </row>
    <row r="86" customFormat="false" ht="12.8" hidden="false" customHeight="false" outlineLevel="0" collapsed="false">
      <c r="B86" s="113" t="n">
        <v>1994</v>
      </c>
      <c r="C86" s="133" t="n">
        <v>0.00452401493112597</v>
      </c>
      <c r="D86" s="133"/>
      <c r="E86" s="133"/>
      <c r="F86" s="133"/>
      <c r="G86" s="133"/>
      <c r="H86" s="133"/>
      <c r="I86" s="133" t="n">
        <v>0.0125330563795884</v>
      </c>
      <c r="J86" s="133" t="n">
        <v>0</v>
      </c>
      <c r="K86" s="131" t="n">
        <v>0.00114109371918643</v>
      </c>
      <c r="L86" s="131"/>
      <c r="M86" s="131" t="n">
        <v>0.00500171357630564</v>
      </c>
      <c r="N86" s="131" t="n">
        <v>0.00177359529305488</v>
      </c>
      <c r="O86" s="131"/>
      <c r="P86" s="131"/>
      <c r="Q86" s="131"/>
      <c r="R86" s="131"/>
    </row>
    <row r="87" customFormat="false" ht="12.8" hidden="false" customHeight="false" outlineLevel="0" collapsed="false">
      <c r="B87" s="113" t="n">
        <v>1995</v>
      </c>
      <c r="C87" s="131" t="n">
        <v>0.00481810842810914</v>
      </c>
      <c r="D87" s="131"/>
      <c r="E87" s="131"/>
      <c r="F87" s="131"/>
      <c r="G87" s="131"/>
      <c r="H87" s="131"/>
      <c r="I87" s="131" t="n">
        <v>0.011591546064283</v>
      </c>
      <c r="J87" s="131" t="n">
        <v>0</v>
      </c>
      <c r="K87" s="132" t="n">
        <v>0.00115074130920541</v>
      </c>
      <c r="L87" s="132"/>
      <c r="M87" s="132" t="n">
        <v>0.00460379512456971</v>
      </c>
      <c r="N87" s="132" t="n">
        <v>0.00203456278278236</v>
      </c>
      <c r="O87" s="132"/>
      <c r="P87" s="132"/>
      <c r="Q87" s="132"/>
      <c r="R87" s="132"/>
    </row>
    <row r="88" customFormat="false" ht="12.8" hidden="false" customHeight="false" outlineLevel="0" collapsed="false">
      <c r="B88" s="113" t="n">
        <v>1996</v>
      </c>
      <c r="C88" s="133" t="n">
        <v>0.00535119124011765</v>
      </c>
      <c r="D88" s="133"/>
      <c r="E88" s="133" t="n">
        <v>0.00699555519367766</v>
      </c>
      <c r="F88" s="133" t="n">
        <v>0.00859191284535789</v>
      </c>
      <c r="G88" s="133" t="n">
        <v>0.000633122003803018</v>
      </c>
      <c r="H88" s="133"/>
      <c r="I88" s="133" t="n">
        <v>0.0118734138888743</v>
      </c>
      <c r="J88" s="133" t="n">
        <v>0.00189952184472796</v>
      </c>
      <c r="K88" s="131" t="n">
        <v>0.00121581480233915</v>
      </c>
      <c r="L88" s="131"/>
      <c r="M88" s="131" t="n">
        <v>0.00371605977783452</v>
      </c>
      <c r="N88" s="131" t="n">
        <v>0.00374469920475403</v>
      </c>
      <c r="O88" s="131"/>
      <c r="P88" s="131"/>
      <c r="Q88" s="131"/>
      <c r="R88" s="131"/>
    </row>
    <row r="89" customFormat="false" ht="12.8" hidden="false" customHeight="false" outlineLevel="0" collapsed="false">
      <c r="B89" s="113" t="n">
        <v>1997</v>
      </c>
      <c r="C89" s="131" t="n">
        <v>0.00569959755309632</v>
      </c>
      <c r="D89" s="131"/>
      <c r="E89" s="131" t="n">
        <v>0.00697789668568757</v>
      </c>
      <c r="F89" s="131" t="n">
        <v>0.0133764802888043</v>
      </c>
      <c r="G89" s="131" t="n">
        <v>0.000661837543623088</v>
      </c>
      <c r="H89" s="131"/>
      <c r="I89" s="131" t="n">
        <v>0.0122864231415156</v>
      </c>
      <c r="J89" s="131" t="n">
        <v>0.00678417881034325</v>
      </c>
      <c r="K89" s="132" t="n">
        <v>0.000840346028141977</v>
      </c>
      <c r="L89" s="132"/>
      <c r="M89" s="132" t="n">
        <v>0.00376518359499552</v>
      </c>
      <c r="N89" s="132" t="n">
        <v>0.00345227651983493</v>
      </c>
      <c r="O89" s="132"/>
      <c r="P89" s="132"/>
      <c r="Q89" s="132"/>
      <c r="R89" s="132"/>
    </row>
    <row r="90" customFormat="false" ht="12.8" hidden="false" customHeight="false" outlineLevel="0" collapsed="false">
      <c r="B90" s="113" t="n">
        <v>1998</v>
      </c>
      <c r="C90" s="133" t="n">
        <v>0.00636315131456079</v>
      </c>
      <c r="D90" s="133" t="n">
        <v>0.000145543197528915</v>
      </c>
      <c r="E90" s="133" t="n">
        <v>0.00701695590496987</v>
      </c>
      <c r="F90" s="133" t="n">
        <v>0.0123514108518862</v>
      </c>
      <c r="G90" s="133" t="n">
        <v>0.000661539006122823</v>
      </c>
      <c r="H90" s="133"/>
      <c r="I90" s="133" t="n">
        <v>0.0127033327129764</v>
      </c>
      <c r="J90" s="133" t="n">
        <v>0.00620644167097362</v>
      </c>
      <c r="K90" s="131" t="n">
        <v>0.000774999732363437</v>
      </c>
      <c r="L90" s="131"/>
      <c r="M90" s="131" t="n">
        <v>0.0044281736419033</v>
      </c>
      <c r="N90" s="131" t="n">
        <v>0.00375256113602839</v>
      </c>
      <c r="O90" s="131"/>
      <c r="P90" s="131"/>
      <c r="Q90" s="131"/>
      <c r="R90" s="131"/>
    </row>
    <row r="91" customFormat="false" ht="12.8" hidden="false" customHeight="false" outlineLevel="0" collapsed="false">
      <c r="B91" s="113" t="n">
        <v>1999</v>
      </c>
      <c r="C91" s="131" t="n">
        <v>0.00652843236193813</v>
      </c>
      <c r="D91" s="131" t="n">
        <v>0.000682065594832189</v>
      </c>
      <c r="E91" s="131" t="n">
        <v>0.00661730302583426</v>
      </c>
      <c r="F91" s="131" t="n">
        <v>0.0126546160153983</v>
      </c>
      <c r="G91" s="131" t="n">
        <v>0.000694807769874193</v>
      </c>
      <c r="H91" s="131"/>
      <c r="I91" s="131" t="n">
        <v>0.0130590610333592</v>
      </c>
      <c r="J91" s="131" t="n">
        <v>0.00659006201248528</v>
      </c>
      <c r="K91" s="132" t="n">
        <v>0.000844821419816424</v>
      </c>
      <c r="L91" s="132"/>
      <c r="M91" s="132" t="n">
        <v>0.00496732786232554</v>
      </c>
      <c r="N91" s="132" t="n">
        <v>0.00371425044292621</v>
      </c>
      <c r="O91" s="132"/>
      <c r="P91" s="132"/>
      <c r="Q91" s="132"/>
      <c r="R91" s="132"/>
    </row>
    <row r="92" customFormat="false" ht="12.8" hidden="false" customHeight="false" outlineLevel="0" collapsed="false">
      <c r="B92" s="113" t="n">
        <v>2000</v>
      </c>
      <c r="C92" s="133" t="n">
        <v>0.00737482979989829</v>
      </c>
      <c r="D92" s="133" t="n">
        <v>0.000792131724972759</v>
      </c>
      <c r="E92" s="133" t="n">
        <v>0.00689589045722683</v>
      </c>
      <c r="F92" s="133" t="n">
        <v>0.0122384068851027</v>
      </c>
      <c r="G92" s="133" t="n">
        <v>0.00171445582114806</v>
      </c>
      <c r="H92" s="133"/>
      <c r="I92" s="133" t="n">
        <v>0.0132482904466693</v>
      </c>
      <c r="J92" s="133" t="n">
        <v>0.00625201275153695</v>
      </c>
      <c r="K92" s="131" t="n">
        <v>0.000757917523110217</v>
      </c>
      <c r="L92" s="131"/>
      <c r="M92" s="131" t="n">
        <v>0.00457708734050099</v>
      </c>
      <c r="N92" s="131" t="n">
        <v>0.00384670608858436</v>
      </c>
      <c r="O92" s="131"/>
      <c r="P92" s="131"/>
      <c r="Q92" s="131"/>
      <c r="R92" s="131"/>
    </row>
    <row r="93" customFormat="false" ht="12.8" hidden="false" customHeight="false" outlineLevel="0" collapsed="false">
      <c r="B93" s="113" t="n">
        <v>2001</v>
      </c>
      <c r="C93" s="131" t="n">
        <v>0.00742320990503864</v>
      </c>
      <c r="D93" s="131" t="n">
        <v>0.000792725123110313</v>
      </c>
      <c r="E93" s="131" t="n">
        <v>0.00589041397180548</v>
      </c>
      <c r="F93" s="131" t="n">
        <v>0.012726717103591</v>
      </c>
      <c r="G93" s="131" t="n">
        <v>0.000840551046084029</v>
      </c>
      <c r="H93" s="131" t="n">
        <v>0.0109159580432705</v>
      </c>
      <c r="I93" s="131" t="n">
        <v>0.0124450443431941</v>
      </c>
      <c r="J93" s="131" t="n">
        <v>0.006473913242637</v>
      </c>
      <c r="K93" s="132" t="n">
        <v>0.000688420104483218</v>
      </c>
      <c r="L93" s="132"/>
      <c r="M93" s="132" t="n">
        <v>0.00458720783308938</v>
      </c>
      <c r="N93" s="132" t="n">
        <v>0.00391896562603379</v>
      </c>
      <c r="O93" s="132"/>
      <c r="P93" s="132"/>
      <c r="Q93" s="132"/>
      <c r="R93" s="132"/>
    </row>
    <row r="94" customFormat="false" ht="12.8" hidden="false" customHeight="false" outlineLevel="0" collapsed="false">
      <c r="B94" s="113" t="n">
        <v>2002</v>
      </c>
      <c r="C94" s="133" t="n">
        <v>0.00550732676330524</v>
      </c>
      <c r="D94" s="133" t="n">
        <v>0.000517949435432862</v>
      </c>
      <c r="E94" s="133" t="n">
        <v>0.005027555073672</v>
      </c>
      <c r="F94" s="133" t="n">
        <v>0.014342468925354</v>
      </c>
      <c r="G94" s="133" t="n">
        <v>0.000696250533678235</v>
      </c>
      <c r="H94" s="133" t="n">
        <v>0.0155394867377431</v>
      </c>
      <c r="I94" s="133" t="n">
        <v>0.00963695804700716</v>
      </c>
      <c r="J94" s="133" t="n">
        <v>0.00578721074243246</v>
      </c>
      <c r="K94" s="131" t="n">
        <v>0.000674115579920293</v>
      </c>
      <c r="L94" s="131"/>
      <c r="M94" s="131" t="n">
        <v>0.00393016113979006</v>
      </c>
      <c r="N94" s="131" t="n">
        <v>0.00286856679917758</v>
      </c>
      <c r="O94" s="131"/>
      <c r="P94" s="131"/>
      <c r="Q94" s="131"/>
      <c r="R94" s="131"/>
    </row>
    <row r="95" customFormat="false" ht="12.8" hidden="false" customHeight="false" outlineLevel="0" collapsed="false">
      <c r="B95" s="113" t="n">
        <v>2003</v>
      </c>
      <c r="C95" s="131" t="n">
        <v>0.00778608650355386</v>
      </c>
      <c r="D95" s="131" t="n">
        <v>0.000548714663773305</v>
      </c>
      <c r="E95" s="131" t="n">
        <v>0.00574542115068131</v>
      </c>
      <c r="F95" s="131" t="n">
        <v>0.0132297237331965</v>
      </c>
      <c r="G95" s="131" t="n">
        <v>0.000681825883738911</v>
      </c>
      <c r="H95" s="131" t="n">
        <v>0.0156959033371192</v>
      </c>
      <c r="I95" s="131" t="n">
        <v>0.0118026727120887</v>
      </c>
      <c r="J95" s="131" t="n">
        <v>0.00496580829870134</v>
      </c>
      <c r="K95" s="132" t="n">
        <v>0.000682558068297916</v>
      </c>
      <c r="L95" s="132"/>
      <c r="M95" s="132" t="n">
        <v>0.00392285240873266</v>
      </c>
      <c r="N95" s="132" t="n">
        <v>0.00287332305220327</v>
      </c>
      <c r="O95" s="132"/>
      <c r="P95" s="132"/>
      <c r="Q95" s="132"/>
      <c r="R95" s="132"/>
    </row>
    <row r="96" customFormat="false" ht="12.8" hidden="false" customHeight="false" outlineLevel="0" collapsed="false">
      <c r="B96" s="113" t="n">
        <v>2004</v>
      </c>
      <c r="C96" s="133" t="n">
        <v>0.0091641635742257</v>
      </c>
      <c r="D96" s="133" t="n">
        <v>0.000657963741379203</v>
      </c>
      <c r="E96" s="133" t="n">
        <v>0.00658362471478164</v>
      </c>
      <c r="F96" s="133" t="n">
        <v>0.0110870883008554</v>
      </c>
      <c r="G96" s="133" t="n">
        <v>0.000707872826421854</v>
      </c>
      <c r="H96" s="133" t="n">
        <v>0.015835129642473</v>
      </c>
      <c r="I96" s="133" t="n">
        <v>0.0136326919048979</v>
      </c>
      <c r="J96" s="133" t="n">
        <v>0.00417343120345224</v>
      </c>
      <c r="K96" s="131" t="n">
        <v>0.000602714526981359</v>
      </c>
      <c r="L96" s="131"/>
      <c r="M96" s="131" t="n">
        <v>0.00302886361525675</v>
      </c>
      <c r="N96" s="131" t="n">
        <v>0.00321336233585605</v>
      </c>
      <c r="O96" s="131"/>
      <c r="P96" s="131"/>
      <c r="Q96" s="131"/>
      <c r="R96" s="131"/>
    </row>
    <row r="97" customFormat="false" ht="12.8" hidden="false" customHeight="false" outlineLevel="0" collapsed="false">
      <c r="B97" s="113" t="n">
        <v>2005</v>
      </c>
      <c r="C97" s="131" t="n">
        <v>0.00961880222981258</v>
      </c>
      <c r="D97" s="131" t="n">
        <v>0.000710855766254805</v>
      </c>
      <c r="E97" s="131" t="n">
        <v>0.00652260800262184</v>
      </c>
      <c r="F97" s="131" t="n">
        <v>0.0103295874494527</v>
      </c>
      <c r="G97" s="131" t="n">
        <v>0.000673064923836705</v>
      </c>
      <c r="H97" s="131" t="n">
        <v>0.0161951464097716</v>
      </c>
      <c r="I97" s="131" t="n">
        <v>0.0139841677041514</v>
      </c>
      <c r="J97" s="131" t="n">
        <v>0.00391930834033625</v>
      </c>
      <c r="K97" s="132" t="n">
        <v>0.000760956650522766</v>
      </c>
      <c r="L97" s="132"/>
      <c r="M97" s="132" t="n">
        <v>0.00264026760171751</v>
      </c>
      <c r="N97" s="132" t="n">
        <v>0.00333084778169367</v>
      </c>
      <c r="O97" s="132"/>
      <c r="P97" s="132"/>
      <c r="Q97" s="132"/>
      <c r="R97" s="132"/>
    </row>
    <row r="98" customFormat="false" ht="12.8" hidden="false" customHeight="false" outlineLevel="0" collapsed="false">
      <c r="B98" s="113" t="n">
        <v>2006</v>
      </c>
      <c r="C98" s="133" t="n">
        <v>0.00940560535877528</v>
      </c>
      <c r="D98" s="133" t="n">
        <v>0.000646805566494996</v>
      </c>
      <c r="E98" s="133" t="n">
        <v>0.00678386170042615</v>
      </c>
      <c r="F98" s="133" t="n">
        <v>0.00918087272210537</v>
      </c>
      <c r="G98" s="133" t="n">
        <v>0.000556280415991225</v>
      </c>
      <c r="H98" s="133" t="n">
        <v>0.0163229714661409</v>
      </c>
      <c r="I98" s="133" t="n">
        <v>0.0141131235333868</v>
      </c>
      <c r="J98" s="133" t="n">
        <v>0.00340537699689386</v>
      </c>
      <c r="K98" s="131" t="n">
        <v>0.000833500270706357</v>
      </c>
      <c r="L98" s="131"/>
      <c r="M98" s="131" t="n">
        <v>0.00235497081001743</v>
      </c>
      <c r="N98" s="131" t="n">
        <v>0.0039087534319118</v>
      </c>
      <c r="O98" s="131"/>
      <c r="P98" s="131"/>
      <c r="Q98" s="131"/>
      <c r="R98" s="131"/>
    </row>
    <row r="99" customFormat="false" ht="12.8" hidden="false" customHeight="false" outlineLevel="0" collapsed="false">
      <c r="B99" s="113" t="n">
        <v>2007</v>
      </c>
      <c r="C99" s="131" t="n">
        <v>0.00946369367588668</v>
      </c>
      <c r="D99" s="131" t="n">
        <v>0.000585475875391982</v>
      </c>
      <c r="E99" s="131" t="n">
        <v>0.00720349773674433</v>
      </c>
      <c r="F99" s="131" t="n">
        <v>0.00832312264618854</v>
      </c>
      <c r="G99" s="131" t="n">
        <v>0.000498422632844237</v>
      </c>
      <c r="H99" s="131" t="n">
        <v>0.0167951995322389</v>
      </c>
      <c r="I99" s="131" t="n">
        <v>0.0149072962567154</v>
      </c>
      <c r="J99" s="131" t="n">
        <v>0.00301491612895818</v>
      </c>
      <c r="K99" s="132" t="n">
        <v>0.000934433666315139</v>
      </c>
      <c r="L99" s="132"/>
      <c r="M99" s="132" t="n">
        <v>0.00229652373770847</v>
      </c>
      <c r="N99" s="132" t="n">
        <v>0.00464810842100707</v>
      </c>
      <c r="O99" s="132"/>
      <c r="P99" s="132"/>
      <c r="Q99" s="132"/>
      <c r="R99" s="132"/>
    </row>
    <row r="100" customFormat="false" ht="12.8" hidden="false" customHeight="false" outlineLevel="0" collapsed="false">
      <c r="B100" s="113" t="n">
        <v>2008</v>
      </c>
      <c r="C100" s="133" t="n">
        <v>0.00933824001867382</v>
      </c>
      <c r="D100" s="133" t="n">
        <v>0.000617660986798567</v>
      </c>
      <c r="E100" s="133" t="n">
        <v>0.00719511929922144</v>
      </c>
      <c r="F100" s="133" t="n">
        <v>0.00843202971714432</v>
      </c>
      <c r="G100" s="133" t="n">
        <v>0.00048284265951637</v>
      </c>
      <c r="H100" s="133" t="n">
        <v>0.0169575290688833</v>
      </c>
      <c r="I100" s="133" t="n">
        <v>0.0145730376476074</v>
      </c>
      <c r="J100" s="133" t="n">
        <v>0.00284428582324504</v>
      </c>
      <c r="K100" s="131" t="n">
        <v>0.00110112913760037</v>
      </c>
      <c r="L100" s="131"/>
      <c r="M100" s="131" t="n">
        <v>0.00219840306175176</v>
      </c>
      <c r="N100" s="131" t="n">
        <v>0.00535631443145592</v>
      </c>
      <c r="O100" s="131" t="n">
        <v>0.00116689653702816</v>
      </c>
      <c r="P100" s="131"/>
      <c r="Q100" s="131"/>
      <c r="R100" s="131"/>
    </row>
    <row r="101" customFormat="false" ht="12.8" hidden="false" customHeight="false" outlineLevel="0" collapsed="false">
      <c r="B101" s="113" t="n">
        <v>2009</v>
      </c>
      <c r="C101" s="131" t="n">
        <v>0.0088970241644898</v>
      </c>
      <c r="D101" s="131" t="n">
        <v>0.000721273651010169</v>
      </c>
      <c r="E101" s="131" t="n">
        <v>0.00721974510403148</v>
      </c>
      <c r="F101" s="131" t="n">
        <v>0.00929001289471043</v>
      </c>
      <c r="G101" s="131" t="n">
        <v>0.000527581984327637</v>
      </c>
      <c r="H101" s="131" t="n">
        <v>0.0164764714731884</v>
      </c>
      <c r="I101" s="131" t="n">
        <v>0.0146173597980544</v>
      </c>
      <c r="J101" s="131" t="n">
        <v>0.00305021267213239</v>
      </c>
      <c r="K101" s="132" t="n">
        <v>0.00177774684905904</v>
      </c>
      <c r="L101" s="132"/>
      <c r="M101" s="132" t="n">
        <v>0.00276402623901215</v>
      </c>
      <c r="N101" s="132" t="n">
        <v>0.00686863836330536</v>
      </c>
      <c r="O101" s="132" t="n">
        <v>0.00167502693461996</v>
      </c>
      <c r="P101" s="132"/>
      <c r="Q101" s="132"/>
      <c r="R101" s="132"/>
    </row>
    <row r="102" customFormat="false" ht="12.8" hidden="false" customHeight="false" outlineLevel="0" collapsed="false">
      <c r="B102" s="113" t="n">
        <v>2010</v>
      </c>
      <c r="C102" s="133" t="n">
        <v>0.00918548780578398</v>
      </c>
      <c r="D102" s="133" t="n">
        <v>0.000880412575395823</v>
      </c>
      <c r="E102" s="133" t="n">
        <v>0.00706586756938487</v>
      </c>
      <c r="F102" s="133" t="n">
        <v>0.00918867167260385</v>
      </c>
      <c r="G102" s="133" t="n">
        <v>0.000464277718330744</v>
      </c>
      <c r="H102" s="133" t="n">
        <v>0.0161788496372926</v>
      </c>
      <c r="I102" s="133" t="n">
        <v>0.0147442218942046</v>
      </c>
      <c r="J102" s="133" t="n">
        <v>0.0029853388270838</v>
      </c>
      <c r="K102" s="131" t="n">
        <v>0.00192822845700678</v>
      </c>
      <c r="L102" s="131"/>
      <c r="M102" s="131" t="n">
        <v>0.00275355246129494</v>
      </c>
      <c r="N102" s="131" t="n">
        <v>0.00721003836197678</v>
      </c>
      <c r="O102" s="131" t="n">
        <v>0.00129161278918117</v>
      </c>
      <c r="P102" s="131"/>
      <c r="Q102" s="131"/>
      <c r="R102" s="131"/>
    </row>
    <row r="103" customFormat="false" ht="12.8" hidden="false" customHeight="false" outlineLevel="0" collapsed="false">
      <c r="B103" s="113" t="n">
        <v>2011</v>
      </c>
      <c r="C103" s="131" t="n">
        <v>0.00989536698334916</v>
      </c>
      <c r="D103" s="131" t="n">
        <v>0.000957125713536113</v>
      </c>
      <c r="E103" s="131" t="n">
        <v>0.00698913792400184</v>
      </c>
      <c r="F103" s="131" t="n">
        <v>0.00832091621647902</v>
      </c>
      <c r="G103" s="131" t="n">
        <v>0.000464932901986689</v>
      </c>
      <c r="H103" s="131" t="n">
        <v>0.0166034992177078</v>
      </c>
      <c r="I103" s="131" t="n">
        <v>0.0148856065446608</v>
      </c>
      <c r="J103" s="131" t="n">
        <v>0.00262273372308155</v>
      </c>
      <c r="K103" s="132" t="n">
        <v>0.00218872405220907</v>
      </c>
      <c r="L103" s="132" t="n">
        <v>0.000334864926640407</v>
      </c>
      <c r="M103" s="132" t="n">
        <v>0.00246448878022597</v>
      </c>
      <c r="N103" s="132" t="n">
        <v>0.00805996363631593</v>
      </c>
      <c r="O103" s="132" t="n">
        <v>0.00103133324512357</v>
      </c>
      <c r="P103" s="132"/>
      <c r="Q103" s="132" t="n">
        <v>0.000328908706794847</v>
      </c>
      <c r="R103" s="132"/>
    </row>
    <row r="104" customFormat="false" ht="12.8" hidden="false" customHeight="false" outlineLevel="0" collapsed="false">
      <c r="B104" s="113" t="n">
        <v>2012</v>
      </c>
      <c r="C104" s="133" t="n">
        <v>0.0104606643560655</v>
      </c>
      <c r="D104" s="133" t="n">
        <v>0.00101322490187011</v>
      </c>
      <c r="E104" s="133" t="n">
        <v>0.00732161894258414</v>
      </c>
      <c r="F104" s="133" t="n">
        <v>0.00977492385410648</v>
      </c>
      <c r="G104" s="133" t="n">
        <v>0.000465936368934656</v>
      </c>
      <c r="H104" s="133" t="n">
        <v>0.0166537766309987</v>
      </c>
      <c r="I104" s="133" t="n">
        <v>0.0155583049965991</v>
      </c>
      <c r="J104" s="133" t="n">
        <v>0.00312314975925886</v>
      </c>
      <c r="K104" s="131" t="n">
        <v>0.00236486388288229</v>
      </c>
      <c r="L104" s="131" t="n">
        <v>0.000361559541561672</v>
      </c>
      <c r="M104" s="131" t="n">
        <v>0.00253356028964366</v>
      </c>
      <c r="N104" s="131" t="n">
        <v>0.0100862880222144</v>
      </c>
      <c r="O104" s="131" t="n">
        <v>0.00123537014000835</v>
      </c>
      <c r="P104" s="131"/>
      <c r="Q104" s="131" t="n">
        <v>0</v>
      </c>
      <c r="R104" s="131"/>
    </row>
    <row r="105" customFormat="false" ht="12.8" hidden="false" customHeight="false" outlineLevel="0" collapsed="false">
      <c r="B105" s="113" t="n">
        <v>2013</v>
      </c>
      <c r="C105" s="131" t="n">
        <v>0.0109238316835513</v>
      </c>
      <c r="D105" s="131" t="n">
        <v>0.000925541959737644</v>
      </c>
      <c r="E105" s="131" t="n">
        <v>0.0074386216465936</v>
      </c>
      <c r="F105" s="131" t="n">
        <v>0.00926148743732353</v>
      </c>
      <c r="G105" s="131" t="n">
        <v>0.000397932270782329</v>
      </c>
      <c r="H105" s="131" t="n">
        <v>0.0168786236987149</v>
      </c>
      <c r="I105" s="131" t="n">
        <v>0.0159148002617685</v>
      </c>
      <c r="J105" s="131" t="n">
        <v>0.00259295104693199</v>
      </c>
      <c r="K105" s="132" t="n">
        <v>0.00210339021534986</v>
      </c>
      <c r="L105" s="132" t="n">
        <v>0.000374390273180508</v>
      </c>
      <c r="M105" s="132" t="n">
        <v>0.0026450338256733</v>
      </c>
      <c r="N105" s="132" t="n">
        <v>0.0107881371340265</v>
      </c>
      <c r="O105" s="132" t="n">
        <v>0.00166967888999977</v>
      </c>
      <c r="P105" s="132"/>
      <c r="Q105" s="132" t="n">
        <v>0</v>
      </c>
      <c r="R105" s="132"/>
    </row>
    <row r="106" customFormat="false" ht="12.8" hidden="false" customHeight="false" outlineLevel="0" collapsed="false">
      <c r="B106" s="113" t="n">
        <v>2014</v>
      </c>
      <c r="C106" s="133" t="n">
        <v>0.0116387156111073</v>
      </c>
      <c r="D106" s="133" t="n">
        <v>0.000642224174604135</v>
      </c>
      <c r="E106" s="133" t="n">
        <v>0.00714587954016821</v>
      </c>
      <c r="F106" s="133" t="n">
        <v>0.00971593170924165</v>
      </c>
      <c r="G106" s="133" t="n">
        <v>0.000433470744073636</v>
      </c>
      <c r="H106" s="133" t="n">
        <v>0.0167587616547611</v>
      </c>
      <c r="I106" s="133" t="n">
        <v>0.015871302582137</v>
      </c>
      <c r="J106" s="133" t="n">
        <v>0.00265723309620876</v>
      </c>
      <c r="K106" s="131" t="n">
        <v>0.00207832026157001</v>
      </c>
      <c r="L106" s="131" t="n">
        <v>0.000351652186253678</v>
      </c>
      <c r="M106" s="131" t="n">
        <v>0.00259275780648903</v>
      </c>
      <c r="N106" s="131" t="n">
        <v>0.0107101298626129</v>
      </c>
      <c r="O106" s="131" t="n">
        <v>0.00180520724704594</v>
      </c>
      <c r="P106" s="131"/>
      <c r="Q106" s="131" t="n">
        <v>0</v>
      </c>
      <c r="R106" s="131"/>
    </row>
    <row r="107" customFormat="false" ht="12.8" hidden="false" customHeight="false" outlineLevel="0" collapsed="false">
      <c r="B107" s="113" t="n">
        <v>2015</v>
      </c>
      <c r="C107" s="131" t="n">
        <v>0.0127294769340055</v>
      </c>
      <c r="D107" s="131" t="n">
        <v>0.000666603868820108</v>
      </c>
      <c r="E107" s="131" t="n">
        <v>0.00726716278767824</v>
      </c>
      <c r="F107" s="131" t="n">
        <v>0.00948495384244874</v>
      </c>
      <c r="G107" s="131" t="n">
        <v>0.000489779941810133</v>
      </c>
      <c r="H107" s="131" t="n">
        <v>0.0163707146913644</v>
      </c>
      <c r="I107" s="131" t="n">
        <v>0.0160551081025211</v>
      </c>
      <c r="J107" s="131" t="n">
        <v>0.00238471307698379</v>
      </c>
      <c r="K107" s="132" t="n">
        <v>0.00209681091536374</v>
      </c>
      <c r="L107" s="132" t="n">
        <v>0.000365874491397112</v>
      </c>
      <c r="M107" s="132" t="n">
        <v>0.00269349490539226</v>
      </c>
      <c r="N107" s="132" t="n">
        <v>0.0114806560184775</v>
      </c>
      <c r="O107" s="132" t="n">
        <v>0.00171424659032607</v>
      </c>
      <c r="P107" s="132"/>
      <c r="Q107" s="132" t="n">
        <v>0</v>
      </c>
      <c r="R107" s="132" t="n">
        <v>0</v>
      </c>
    </row>
    <row r="108" customFormat="false" ht="12.8" hidden="false" customHeight="false" outlineLevel="0" collapsed="false">
      <c r="B108" s="113" t="n">
        <v>2016</v>
      </c>
      <c r="C108" s="133" t="n">
        <v>0.0105109702628087</v>
      </c>
      <c r="D108" s="133" t="n">
        <v>0.000584590024895527</v>
      </c>
      <c r="E108" s="133" t="n">
        <v>0.00708050197613375</v>
      </c>
      <c r="F108" s="133" t="n">
        <v>0.00919573417118446</v>
      </c>
      <c r="G108" s="133" t="n">
        <v>0.00050893519641016</v>
      </c>
      <c r="H108" s="133" t="n">
        <v>0.0160022515479057</v>
      </c>
      <c r="I108" s="133" t="n">
        <v>0.0153374756841884</v>
      </c>
      <c r="J108" s="133" t="n">
        <v>0.00242605893369462</v>
      </c>
      <c r="K108" s="131" t="n">
        <v>0.00176886207484977</v>
      </c>
      <c r="L108" s="131" t="n">
        <v>0.000354503345784394</v>
      </c>
      <c r="M108" s="131" t="n">
        <v>0.00272424448676778</v>
      </c>
      <c r="N108" s="131" t="n">
        <v>0.0107438261877048</v>
      </c>
      <c r="O108" s="131" t="n">
        <v>0.00197107261819154</v>
      </c>
      <c r="P108" s="131"/>
      <c r="Q108" s="131" t="n">
        <v>0.0014704867980335</v>
      </c>
      <c r="R108" s="131" t="n">
        <v>0.00380407762138458</v>
      </c>
    </row>
    <row r="109" customFormat="false" ht="12.8" hidden="false" customHeight="false" outlineLevel="0" collapsed="false">
      <c r="B109" s="113" t="n">
        <v>2017</v>
      </c>
      <c r="C109" s="131" t="n">
        <v>0.0102628562112773</v>
      </c>
      <c r="D109" s="131" t="n">
        <v>0.000684112440227956</v>
      </c>
      <c r="E109" s="131" t="n">
        <v>0.00702011141307824</v>
      </c>
      <c r="F109" s="131" t="n">
        <v>0.00966160001444418</v>
      </c>
      <c r="G109" s="131" t="n">
        <v>0.000528483222256211</v>
      </c>
      <c r="H109" s="131" t="n">
        <v>0.0162369256572215</v>
      </c>
      <c r="I109" s="131" t="n">
        <v>0.0156379005322433</v>
      </c>
      <c r="J109" s="131" t="n">
        <v>0.00276714880493469</v>
      </c>
      <c r="K109" s="132" t="n">
        <v>0.00172129952860513</v>
      </c>
      <c r="L109" s="132" t="n">
        <v>0.000471364562460638</v>
      </c>
      <c r="M109" s="132" t="n">
        <v>0.00290593948372479</v>
      </c>
      <c r="N109" s="132" t="n">
        <v>0.00982746458674933</v>
      </c>
      <c r="O109" s="132" t="n">
        <v>0.00169318277702992</v>
      </c>
      <c r="P109" s="132" t="n">
        <v>0.000880593978403211</v>
      </c>
      <c r="Q109" s="132" t="n">
        <v>0.00101880933409591</v>
      </c>
      <c r="R109" s="132" t="n">
        <v>0.00732550025557765</v>
      </c>
    </row>
    <row r="110" customFormat="false" ht="12.8" hidden="false" customHeight="false" outlineLevel="0" collapsed="false">
      <c r="B110" s="113" t="n">
        <v>2018</v>
      </c>
      <c r="C110" s="134" t="n">
        <v>0</v>
      </c>
      <c r="D110" s="134" t="n">
        <v>0.00075631386805743</v>
      </c>
      <c r="E110" s="134" t="n">
        <v>0.00734452401730619</v>
      </c>
      <c r="F110" s="134" t="n">
        <v>0.00799150623036929</v>
      </c>
      <c r="G110" s="134" t="n">
        <v>0.000469975376524546</v>
      </c>
      <c r="H110" s="134" t="n">
        <v>0.0159674857167433</v>
      </c>
      <c r="I110" s="134" t="n">
        <v>0.0178786425763565</v>
      </c>
      <c r="J110" s="134" t="n">
        <v>0.00208292693837073</v>
      </c>
      <c r="K110" s="131" t="n">
        <v>0.00147773148713019</v>
      </c>
      <c r="L110" s="131" t="n">
        <v>0.000430015334349855</v>
      </c>
      <c r="M110" s="131" t="n">
        <v>0.00269794801353933</v>
      </c>
      <c r="N110" s="131" t="n">
        <v>0.00695203916219705</v>
      </c>
      <c r="O110" s="131" t="n">
        <v>0.00155582043184477</v>
      </c>
      <c r="P110" s="131" t="n">
        <v>0.00262234557625097</v>
      </c>
      <c r="Q110" s="131" t="n">
        <v>0.00134070786001073</v>
      </c>
      <c r="R110" s="131" t="n">
        <v>0.0115429938700718</v>
      </c>
    </row>
    <row r="111" customFormat="false" ht="12.8" hidden="false" customHeight="false" outlineLevel="0" collapsed="false">
      <c r="B111" s="113" t="n">
        <v>2019</v>
      </c>
      <c r="C111" s="135" t="n">
        <v>0</v>
      </c>
      <c r="D111" s="135" t="n">
        <v>0.000655630335754841</v>
      </c>
      <c r="E111" s="135" t="n">
        <v>0.00699593283225069</v>
      </c>
      <c r="F111" s="135" t="n">
        <v>0.00748253306970056</v>
      </c>
      <c r="G111" s="135" t="n">
        <v>0.00042895846045955</v>
      </c>
      <c r="H111" s="135" t="n">
        <v>0.0158898222397003</v>
      </c>
      <c r="I111" s="135" t="n">
        <v>0.0172365647069281</v>
      </c>
      <c r="J111" s="135" t="n">
        <v>0.00192996429530297</v>
      </c>
      <c r="K111" s="136" t="n">
        <v>0.00125284370299925</v>
      </c>
      <c r="L111" s="136" t="n">
        <v>0.000395371443253911</v>
      </c>
      <c r="M111" s="136" t="n">
        <v>0.00316211821936252</v>
      </c>
      <c r="N111" s="136" t="n">
        <v>0.00647005180407838</v>
      </c>
      <c r="O111" s="136" t="n">
        <v>0.00160666051995564</v>
      </c>
      <c r="P111" s="136" t="n">
        <v>0.00244608697988098</v>
      </c>
      <c r="Q111" s="136" t="n">
        <v>0.00115984767102009</v>
      </c>
      <c r="R111" s="136" t="n">
        <v>0.0141825054372025</v>
      </c>
    </row>
    <row r="114" customFormat="false" ht="12.8" hidden="false" customHeight="false" outlineLevel="0" collapsed="false">
      <c r="B114" s="137" t="s">
        <v>161</v>
      </c>
      <c r="C114" s="137"/>
      <c r="D114" s="138" t="n">
        <f aca="false">AVERAGE(D100:D111)</f>
        <v>0.000758726208392369</v>
      </c>
      <c r="E114" s="138" t="n">
        <f aca="false">AVERAGE(E100:E111)*0.2869</f>
        <v>0.00205813029947858</v>
      </c>
      <c r="F114" s="138" t="n">
        <f aca="false">AVERAGE(F100:F111)/3</f>
        <v>0.00299445280082657</v>
      </c>
      <c r="G114" s="138" t="n">
        <f aca="false">AVERAGE(G100:G111)</f>
        <v>0.000471925570451055</v>
      </c>
      <c r="H114" s="138" t="n">
        <f aca="false">AVERAGE(H100:H111)</f>
        <v>0.0164145592695402</v>
      </c>
      <c r="I114" s="138" t="n">
        <f aca="false">AVERAGE(I100:I111)</f>
        <v>0.0156925271106058</v>
      </c>
      <c r="J114" s="138" t="n">
        <f aca="false">AVERAGE(J100:J111)</f>
        <v>0.00262222641643577</v>
      </c>
      <c r="K114" s="139" t="n">
        <f aca="false">AVERAGE(K100:K111)</f>
        <v>0.00182166254705213</v>
      </c>
      <c r="L114" s="139" t="n">
        <f aca="false">L111</f>
        <v>0.000395371443253911</v>
      </c>
      <c r="M114" s="139" t="n">
        <f aca="false">AVERAGE(M100:M111)</f>
        <v>0.00267796396440646</v>
      </c>
      <c r="N114" s="139" t="n">
        <f aca="false">N111</f>
        <v>0.00647005180407838</v>
      </c>
      <c r="O114" s="139" t="n">
        <f aca="false">AVERAGE(O100:O111)</f>
        <v>0.00153467572669624</v>
      </c>
      <c r="P114" s="139" t="n">
        <f aca="false">AVERAGE(P110:P111)</f>
        <v>0.00253421627806598</v>
      </c>
      <c r="Q114" s="139" t="n">
        <f aca="false">AVERAGE(Q108:Q111)</f>
        <v>0.00124746291579006</v>
      </c>
    </row>
    <row r="116" customFormat="false" ht="12.8" hidden="false" customHeight="false" outlineLevel="0" collapsed="false">
      <c r="D116" s="138" t="n">
        <f aca="false">SUM(D114:J114)-E114</f>
        <v>0.0389544173762517</v>
      </c>
      <c r="F116" s="111" t="s">
        <v>162</v>
      </c>
      <c r="G116" s="111"/>
      <c r="H116" s="111"/>
      <c r="I116" s="138" t="n">
        <v>0.0075</v>
      </c>
      <c r="K116" s="139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163</v>
      </c>
      <c r="D119" s="0" t="s">
        <v>164</v>
      </c>
      <c r="E119" s="0" t="s">
        <v>165</v>
      </c>
      <c r="F119" s="2" t="s">
        <v>166</v>
      </c>
      <c r="G119" s="0" t="s">
        <v>167</v>
      </c>
      <c r="H119" s="0" t="s">
        <v>168</v>
      </c>
    </row>
    <row r="120" customFormat="false" ht="12.8" hidden="false" customHeight="false" outlineLevel="0" collapsed="false">
      <c r="J120" s="0" t="s">
        <v>169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pensions'!$Y$4:$Y$7)/AVERAGE('Central scenario'!$AG$3:$AG$6))</f>
        <v>0.0100080003976103</v>
      </c>
      <c r="D121" s="61" t="n">
        <f aca="false">'Central scenario'!BM3+'Central scenario'!BN3+'Central scenario'!BL3-C121</f>
        <v>0.0636642641339578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0.00115825366281494</v>
      </c>
      <c r="H121" s="32"/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pensions'!$Y$14:$Y$17)/AVERAGE('Central scenario'!$AG$14:$AG$17)</f>
        <v>0.0109202595021298</v>
      </c>
      <c r="D122" s="32" t="n">
        <f aca="false">'Central scenario'!BM4+'Central scenario'!BN4+'Central scenario'!BL4-C122</f>
        <v>0.082878117973868</v>
      </c>
      <c r="E122" s="32" t="n">
        <f aca="false">'Central scenario'!BK4</f>
        <v>0.0608238023860763</v>
      </c>
      <c r="F122" s="32" t="n">
        <f aca="false">SUM($C107:$J107)-$H107-$F107-SUM($K107:$Q107)</f>
        <v>0.0212417617908622</v>
      </c>
      <c r="G122" s="32" t="n">
        <f aca="false">E122+F122-D122-C122</f>
        <v>-0.0117328132990594</v>
      </c>
      <c r="H122" s="32"/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pensions'!$Y$18:$Y$21)/AVERAGE('Central scenario'!$AG$18:$AG$21)</f>
        <v>0.0120403218026096</v>
      </c>
      <c r="D123" s="61" t="n">
        <f aca="false">'Central scenario'!BM5+'Central scenario'!BN5+'Central scenario'!BL5-C123</f>
        <v>0.0819364794999319</v>
      </c>
      <c r="E123" s="61" t="n">
        <f aca="false">'Central scenario'!BK5</f>
        <v>0.0607772092455274</v>
      </c>
      <c r="F123" s="61" t="n">
        <f aca="false">SUM($C108:$J108)-$H108-$F108-SUM($K108:$R108)</f>
        <v>0.0136114589454148</v>
      </c>
      <c r="G123" s="61" t="n">
        <f aca="false">E123+F123-D123-C123</f>
        <v>-0.0195881331115993</v>
      </c>
      <c r="H123" s="32"/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pensions'!$Y$22:$Y$25)/AVERAGE('Central scenario'!$AG$22:$AG$25)</f>
        <v>0.0152644230272318</v>
      </c>
      <c r="D124" s="32" t="n">
        <f aca="false">'Central scenario'!BM6+'Central scenario'!BN6+'Central scenario'!BL6-C124</f>
        <v>0.0850072793541843</v>
      </c>
      <c r="E124" s="32" t="n">
        <f aca="false">'Central scenario'!BK6</f>
        <v>0.0632186182278524</v>
      </c>
      <c r="F124" s="32" t="n">
        <f aca="false">SUM($C109:$J109)-$H109-$F109-SUM($K109:$R109)</f>
        <v>0.0110564581173711</v>
      </c>
      <c r="G124" s="32" t="n">
        <f aca="false">E124+F124-D124-C124</f>
        <v>-0.0259966260361926</v>
      </c>
      <c r="H124" s="32"/>
      <c r="I124" s="32" t="n">
        <f aca="false">SUM($C109:$J109)-$H109-$F109</f>
        <v>0.0369006126240177</v>
      </c>
      <c r="L124" s="140" t="n">
        <f aca="false">+SUM($D$114:$J$114)-$I$114+$I$116</f>
        <v>0.0328200205651245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pensions'!$Y$26:$Y$29)/AVERAGE('Central scenario'!$AG$26:$AG$29)</f>
        <v>0.0142020180814306</v>
      </c>
      <c r="D125" s="61" t="n">
        <f aca="false">'Central scenario'!BM7+'Central scenario'!BN7+'Central scenario'!BL7-C125</f>
        <v>0.0819274924771436</v>
      </c>
      <c r="E125" s="61" t="n">
        <f aca="false">'Central scenario'!BK7</f>
        <v>0.0584562617822061</v>
      </c>
      <c r="F125" s="61" t="n">
        <f aca="false">SUM($C110:$J110)-$F110-SUM($K110:$R110)</f>
        <v>0.015880266757964</v>
      </c>
      <c r="G125" s="61" t="n">
        <f aca="false">E125+F125-D125-C125</f>
        <v>-0.0217929820184041</v>
      </c>
      <c r="H125" s="32"/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pensions'!$Y$30:$Y$33)/AVERAGE('Central scenario'!$AG$30:$AG$33)</f>
        <v>0.0137173289663037</v>
      </c>
      <c r="D126" s="32" t="n">
        <f aca="false">'Central scenario'!BM8+'Central scenario'!BN8+'Central scenario'!BL8-C126</f>
        <v>0.0762877740608489</v>
      </c>
      <c r="E126" s="32" t="n">
        <f aca="false">'Central scenario'!BK8</f>
        <v>0.0514250350291287</v>
      </c>
      <c r="F126" s="32" t="n">
        <f aca="false">SUM($C111:$J111)-$F111-SUM($K111:$R111)</f>
        <v>0.0124613870926432</v>
      </c>
      <c r="G126" s="32" t="n">
        <f aca="false">E126+F126-D126-C126</f>
        <v>-0.0261186809053806</v>
      </c>
      <c r="H126" s="32"/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pensions'!$Y$34:$Y$37)/AVERAGE('Central scenario'!$AG$34:$AG$37)</f>
        <v>0.0145825504311926</v>
      </c>
      <c r="D127" s="61" t="n">
        <f aca="false">'Central scenario'!BM9+'Central scenario'!BN9+'Central scenario'!BL9-C127</f>
        <v>0.0918289547978347</v>
      </c>
      <c r="E127" s="61" t="n">
        <f aca="false">'Central scenario'!BK9</f>
        <v>0.0587999583068625</v>
      </c>
      <c r="F127" s="61" t="n">
        <f aca="false">J127-SUM($K$114:$Q$114)</f>
        <v>0.0143162415877109</v>
      </c>
      <c r="G127" s="61" t="n">
        <f aca="false">E127+F127-D127-C127</f>
        <v>-0.0332953053344539</v>
      </c>
      <c r="H127" s="32" t="n">
        <f aca="false">SUM('Central pensions'!AB35:AB37)/AVERAGE('Central scenario'!AG34:AG37)</f>
        <v>0.0110114942616288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pensions'!$Y$38:$Y$41)/AVERAGE('Central scenario'!$AG$38:$AG$41)</f>
        <v>0.0133380257249833</v>
      </c>
      <c r="D128" s="32" t="n">
        <f aca="false">'Central scenario'!BM10+'Central scenario'!BN10+'Central scenario'!BL10-C128</f>
        <v>0.0825627800445805</v>
      </c>
      <c r="E128" s="32" t="n">
        <f aca="false">'Central scenario'!BK10</f>
        <v>0.0582928986563916</v>
      </c>
      <c r="F128" s="32" t="n">
        <f aca="false">J128-SUM($K$114:$Q$114)</f>
        <v>0.0140853616752376</v>
      </c>
      <c r="G128" s="32" t="n">
        <f aca="false">E128+F128-D128-C128</f>
        <v>-0.0235225454379346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pensions'!$Y$42:$Y$45)/AVERAGE('Central scenario'!$AG$42:$AG$45)</f>
        <v>0.0140955233666028</v>
      </c>
      <c r="D129" s="61" t="n">
        <f aca="false">'Central scenario'!BM11+'Central scenario'!BN11+'Central scenario'!BL11-C129</f>
        <v>0.0867747527164508</v>
      </c>
      <c r="E129" s="61" t="n">
        <f aca="false">'Central scenario'!BK11</f>
        <v>0.058783730525224</v>
      </c>
      <c r="F129" s="61" t="n">
        <f aca="false">J129-SUM($K$114:$Q$114)</f>
        <v>0.0143611196738877</v>
      </c>
      <c r="G129" s="61" t="n">
        <f aca="false">E129+F129-D129-C129</f>
        <v>-0.0277254258839419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pensions'!$Y$46:$Y$49)/AVERAGE('Central scenario'!$AG$46:$AG$49)</f>
        <v>0.0143295318421229</v>
      </c>
      <c r="D130" s="32" t="n">
        <f aca="false">'Central scenario'!BM12+'Central scenario'!BN12+'Central scenario'!BL12-C130</f>
        <v>0.0896049917826965</v>
      </c>
      <c r="E130" s="32" t="n">
        <f aca="false">'Central scenario'!BK12</f>
        <v>0.0595993901230683</v>
      </c>
      <c r="F130" s="32" t="n">
        <f aca="false">J130-SUM($K$114:$Q$114)</f>
        <v>0.0146098308509987</v>
      </c>
      <c r="G130" s="32" t="n">
        <f aca="false">E130+F130-D130-C130</f>
        <v>-0.0297253026507525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pensions'!$Y$50:$Y$53)/AVERAGE('Central scenario'!$AG$50:$AG$53)</f>
        <v>0.0145575592922868</v>
      </c>
      <c r="D131" s="61" t="n">
        <f aca="false">'Central scenario'!BM13+'Central scenario'!BN13+'Central scenario'!BL13-C131</f>
        <v>0.0917119974429603</v>
      </c>
      <c r="E131" s="61" t="n">
        <f aca="false">'Central scenario'!BK13</f>
        <v>0.0598985176681558</v>
      </c>
      <c r="F131" s="61" t="n">
        <f aca="false">J131-SUM($K$114:$Q$114)</f>
        <v>0.0147425454717507</v>
      </c>
      <c r="G131" s="61" t="n">
        <f aca="false">E131+F131-D131-C131</f>
        <v>-0.0316284935953406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pensions'!$Y$54:$Y$57)/AVERAGE('Central scenario'!$AG$54:$AG$57)</f>
        <v>0.0145474442344741</v>
      </c>
      <c r="D132" s="32" t="n">
        <f aca="false">'Central scenario'!BM14+'Central scenario'!BN14+'Central scenario'!BL14-C132</f>
        <v>0.0940918359304135</v>
      </c>
      <c r="E132" s="32" t="n">
        <f aca="false">'Central scenario'!BK14</f>
        <v>0.0609417564484261</v>
      </c>
      <c r="F132" s="32" t="n">
        <f aca="false">J132-SUM($K$114:$Q$114)</f>
        <v>0.0148487389348057</v>
      </c>
      <c r="G132" s="32" t="n">
        <f aca="false">E132+F132-D132-C132</f>
        <v>-0.0328487847816558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pensions'!$Y$58:$Y$61)/AVERAGE('Central scenario'!$AG$58:$AG$61)</f>
        <v>0.0146268908411672</v>
      </c>
      <c r="D133" s="61" t="n">
        <f aca="false">'Central scenario'!BM15+'Central scenario'!BN15+'Central scenario'!BL15-C133</f>
        <v>0.0966568148805338</v>
      </c>
      <c r="E133" s="61" t="n">
        <f aca="false">'Central scenario'!BK15</f>
        <v>0.0621454180618332</v>
      </c>
      <c r="F133" s="61" t="n">
        <f aca="false">SUM($D$114:$J$114)-SUM($K$114:$Q$114)-$I$114+$I$116</f>
        <v>0.0161386158857814</v>
      </c>
      <c r="G133" s="61" t="n">
        <f aca="false">E133+F133-D133-C133</f>
        <v>-0.0329996717740865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pensions'!$Y$62:$Y$65)/AVERAGE('Central scenario'!$AG$62:$AG$65)</f>
        <v>0.0147575191767183</v>
      </c>
      <c r="D134" s="32" t="n">
        <f aca="false">'Central scenario'!BM16+'Central scenario'!BN16+'Central scenario'!BL16-C134</f>
        <v>0.098956378277253</v>
      </c>
      <c r="E134" s="32" t="n">
        <f aca="false">'Central scenario'!BK16</f>
        <v>0.062648214348819</v>
      </c>
      <c r="F134" s="32" t="n">
        <f aca="false">SUM($D$114:$J$114)-SUM($K$114:$Q$114)-$I$114+$I$116</f>
        <v>0.0161386158857814</v>
      </c>
      <c r="G134" s="32" t="n">
        <f aca="false">E134+F134-D134-C134</f>
        <v>-0.0349270672193709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pensions'!$Y$66:$Y$69)/AVERAGE('Central scenario'!$AG$66:$AG$69)</f>
        <v>0.0146399133323452</v>
      </c>
      <c r="D135" s="61" t="n">
        <f aca="false">'Central scenario'!BM17+'Central scenario'!BN17+'Central scenario'!BL17-C135</f>
        <v>0.100217439356843</v>
      </c>
      <c r="E135" s="61" t="n">
        <f aca="false">'Central scenario'!BK17</f>
        <v>0.0629485737064761</v>
      </c>
      <c r="F135" s="61" t="n">
        <f aca="false">SUM($D$114:$J$114)-SUM($K$114:$Q$114)-$I$114+$I$116</f>
        <v>0.0161386158857814</v>
      </c>
      <c r="G135" s="61" t="n">
        <f aca="false">E135+F135-D135-C135</f>
        <v>-0.0357701630969302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pensions'!$Y$70:$Y$73)/AVERAGE('Central scenario'!$AG$70:$AG$73)</f>
        <v>0.01425479579379</v>
      </c>
      <c r="D136" s="32" t="n">
        <f aca="false">'Central scenario'!BM18+'Central scenario'!BN18+'Central scenario'!BL18-C136</f>
        <v>0.100970748348971</v>
      </c>
      <c r="E136" s="32" t="n">
        <f aca="false">'Central scenario'!BK18</f>
        <v>0.0633494749026389</v>
      </c>
      <c r="F136" s="32" t="n">
        <f aca="false">SUM($D$114:$J$114)-SUM($K$114:$Q$114)-$I$114+$I$116</f>
        <v>0.0161386158857814</v>
      </c>
      <c r="G136" s="32" t="n">
        <f aca="false">E136+F136-D136-C136</f>
        <v>-0.0357374533543406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pensions'!$Y$74:$Y$77)/AVERAGE('Central scenario'!$AG$74:$AG$77)</f>
        <v>0.014056683911495</v>
      </c>
      <c r="D137" s="61" t="n">
        <f aca="false">'Central scenario'!BM19+'Central scenario'!BN19+'Central scenario'!BL19-C137</f>
        <v>0.101260570567356</v>
      </c>
      <c r="E137" s="61" t="n">
        <f aca="false">'Central scenario'!BK19</f>
        <v>0.0636327962227557</v>
      </c>
      <c r="F137" s="61" t="n">
        <f aca="false">SUM($D$114:$J$114)-SUM($K$114:$Q$114)-$I$114+$I$116</f>
        <v>0.0161386158857814</v>
      </c>
      <c r="G137" s="61" t="n">
        <f aca="false">E137+F137-D137-C137</f>
        <v>-0.0355458423703141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pensions'!$Y$78:$Y$81)/AVERAGE('Central scenario'!$AG$78:$AG$81)</f>
        <v>0.0136957114716657</v>
      </c>
      <c r="D138" s="32" t="n">
        <f aca="false">'Central scenario'!BM20+'Central scenario'!BN20+'Central scenario'!BL20-C138</f>
        <v>0.101349701592267</v>
      </c>
      <c r="E138" s="32" t="n">
        <f aca="false">'Central scenario'!BK20</f>
        <v>0.063835206875887</v>
      </c>
      <c r="F138" s="32" t="n">
        <f aca="false">SUM($D$114:$J$114)-SUM($K$114:$Q$114)-$I$114+$I$116</f>
        <v>0.0161386158857814</v>
      </c>
      <c r="G138" s="32" t="n">
        <f aca="false">E138+F138-D138-C138</f>
        <v>-0.0350715903022639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pensions'!$Y$82:$Y$85)/AVERAGE('Central scenario'!$AG$82:$AG$85)</f>
        <v>0.0132224525050744</v>
      </c>
      <c r="D139" s="61" t="n">
        <f aca="false">'Central scenario'!BM21+'Central scenario'!BN21+'Central scenario'!BL21-C139</f>
        <v>0.10179713434057</v>
      </c>
      <c r="E139" s="61" t="n">
        <f aca="false">'Central scenario'!BK21</f>
        <v>0.0641112754647311</v>
      </c>
      <c r="F139" s="61" t="n">
        <f aca="false">SUM($D$114:$J$114)-SUM($K$114:$Q$114)-$I$114+$I$116</f>
        <v>0.0161386158857814</v>
      </c>
      <c r="G139" s="61" t="n">
        <f aca="false">E139+F139-D139-C139</f>
        <v>-0.0347696954951317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pensions'!$Y$86:$Y$89)/AVERAGE('Central scenario'!$AG$86:$AG$89)</f>
        <v>0.0127364305844782</v>
      </c>
      <c r="D140" s="32" t="n">
        <f aca="false">'Central scenario'!BM22+'Central scenario'!BN22+'Central scenario'!BL22-C140</f>
        <v>0.101151274815581</v>
      </c>
      <c r="E140" s="32" t="n">
        <f aca="false">'Central scenario'!BK22</f>
        <v>0.0643480818791117</v>
      </c>
      <c r="F140" s="32" t="n">
        <f aca="false">SUM($D$114:$J$114)-SUM($K$114:$Q$114)-$I$114+$I$116</f>
        <v>0.0161386158857814</v>
      </c>
      <c r="G140" s="32" t="n">
        <f aca="false">E140+F140-D140-C140</f>
        <v>-0.0334010076351659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pensions'!$Y$90:$Y$93)/AVERAGE('Central scenario'!$AG$90:$AG$93)</f>
        <v>0.0127469641748386</v>
      </c>
      <c r="D141" s="61" t="n">
        <f aca="false">'Central scenario'!BM23+'Central scenario'!BN23+'Central scenario'!BL23-C141</f>
        <v>0.101458436913143</v>
      </c>
      <c r="E141" s="61" t="n">
        <f aca="false">'Central scenario'!BK23</f>
        <v>0.0650066384560906</v>
      </c>
      <c r="F141" s="61" t="n">
        <f aca="false">SUM($D$114:$J$114)-SUM($K$114:$Q$114)-$I$114+$I$116</f>
        <v>0.0161386158857814</v>
      </c>
      <c r="G141" s="61" t="n">
        <f aca="false">E141+F141-D141-C141</f>
        <v>-0.0330601467461097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pensions'!$Y$94:$Y$97)/AVERAGE('Central scenario'!$AG$94:$AG$97)</f>
        <v>0.0126103335976841</v>
      </c>
      <c r="D142" s="32" t="n">
        <f aca="false">'Central scenario'!BM24+'Central scenario'!BN24+'Central scenario'!BL24-C142</f>
        <v>0.101123199747714</v>
      </c>
      <c r="E142" s="32" t="n">
        <f aca="false">'Central scenario'!BK24</f>
        <v>0.0652539770005614</v>
      </c>
      <c r="F142" s="32" t="n">
        <f aca="false">SUM($D$114:$J$114)-SUM($K$114:$Q$114)-$I$114+$I$116</f>
        <v>0.0161386158857814</v>
      </c>
      <c r="G142" s="32" t="n">
        <f aca="false">E142+F142-D142-C142</f>
        <v>-0.0323409404590552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pensions'!$Y$98:$Y$101)/AVERAGE('Central scenario'!$AG$98:$AG$101)</f>
        <v>0.0123373323081481</v>
      </c>
      <c r="D143" s="61" t="n">
        <f aca="false">'Central scenario'!BM25+'Central scenario'!BN25+'Central scenario'!BL25-C143</f>
        <v>0.100822482151329</v>
      </c>
      <c r="E143" s="61" t="n">
        <f aca="false">'Central scenario'!BK25</f>
        <v>0.0654792745599414</v>
      </c>
      <c r="F143" s="61" t="n">
        <f aca="false">SUM($D$114:$J$114)-SUM($K$114:$Q$114)-$I$114+$I$116</f>
        <v>0.0161386158857814</v>
      </c>
      <c r="G143" s="61" t="n">
        <f aca="false">E143+F143-D143-C143</f>
        <v>-0.031541924013754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pensions'!$Y$102:$Y$105)/AVERAGE('Central scenario'!$AG$102:$AG$105)</f>
        <v>0.0122261293942063</v>
      </c>
      <c r="D144" s="32" t="n">
        <f aca="false">'Central scenario'!BM26+'Central scenario'!BN26+'Central scenario'!BL26-C144</f>
        <v>0.101119117124582</v>
      </c>
      <c r="E144" s="32" t="n">
        <f aca="false">'Central scenario'!BK26</f>
        <v>0.0658703929567341</v>
      </c>
      <c r="F144" s="32" t="n">
        <f aca="false">SUM($D$114:$J$114)-SUM($K$114:$Q$114)-$I$114+$I$116</f>
        <v>0.0161386158857814</v>
      </c>
      <c r="G144" s="32" t="n">
        <f aca="false">E144+F144-D144-C144</f>
        <v>-0.0313362376762731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pensions'!$Y$106:$Y$109)/AVERAGE('Central scenario'!$AG$106:$AG$109)</f>
        <v>0.0116882644164351</v>
      </c>
      <c r="D145" s="61" t="n">
        <f aca="false">'Central scenario'!BM27+'Central scenario'!BN27+'Central scenario'!BL27-C145</f>
        <v>0.100183699332804</v>
      </c>
      <c r="E145" s="61" t="n">
        <f aca="false">'Central scenario'!BK27</f>
        <v>0.066053080846587</v>
      </c>
      <c r="F145" s="61" t="n">
        <f aca="false">SUM($D$114:$J$114)-SUM($K$114:$Q$114)-$I$114+$I$116</f>
        <v>0.0161386158857814</v>
      </c>
      <c r="G145" s="61" t="n">
        <f aca="false">E145+F145-D145-C145</f>
        <v>-0.0296802670168704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pensions'!$Y$110:$Y$113)/AVERAGE('Central scenario'!$AG$110:$AG$113)</f>
        <v>0.0115152813103139</v>
      </c>
      <c r="D146" s="32" t="n">
        <f aca="false">'Central scenario'!BM28+'Central scenario'!BN28+'Central scenario'!BL28-C146</f>
        <v>0.100462407452764</v>
      </c>
      <c r="E146" s="32" t="n">
        <f aca="false">'Central scenario'!BK28</f>
        <v>0.0662444208212698</v>
      </c>
      <c r="F146" s="32" t="n">
        <f aca="false">SUM($D$114:$J$114)-SUM($K$114:$Q$114)-$I$114+$I$116</f>
        <v>0.0161386158857814</v>
      </c>
      <c r="G146" s="32" t="n">
        <f aca="false">E146+F146-D146-C146</f>
        <v>-0.0295946520560263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pensions'!$Y$114:$Y$117)/AVERAGE('Central scenario'!$AG$114:$AG$117)</f>
        <v>0.0111476750087311</v>
      </c>
      <c r="D147" s="61" t="n">
        <f aca="false">'Central scenario'!BM29+'Central scenario'!BN29+'Central scenario'!BL29-C147</f>
        <v>0.100982158932672</v>
      </c>
      <c r="E147" s="61" t="n">
        <f aca="false">'Central scenario'!BK29</f>
        <v>0.0663579609805143</v>
      </c>
      <c r="F147" s="61" t="n">
        <f aca="false">SUM($D$114:$J$114)-SUM($K$114:$Q$114)-$I$114+$I$116</f>
        <v>0.0161386158857814</v>
      </c>
      <c r="G147" s="61" t="n">
        <f aca="false">E147+F147-D147-C147</f>
        <v>-0.029633257075107</v>
      </c>
      <c r="H147" s="32"/>
    </row>
    <row r="148" customFormat="false" ht="12.8" hidden="false" customHeight="false" outlineLevel="0" collapsed="false">
      <c r="C148" s="61" t="s">
        <v>64</v>
      </c>
      <c r="D148" s="61" t="s">
        <v>170</v>
      </c>
      <c r="E148" s="61" t="s">
        <v>171</v>
      </c>
      <c r="F148" s="61" t="s">
        <v>172</v>
      </c>
      <c r="G148" s="61" t="s">
        <v>173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-0.0636642641339578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0.00115825366281494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-0.0109202595021298</v>
      </c>
      <c r="D150" s="32" t="n">
        <f aca="false">-D122</f>
        <v>-0.082878117973868</v>
      </c>
      <c r="E150" s="32" t="n">
        <f aca="false">E122</f>
        <v>0.0608238023860763</v>
      </c>
      <c r="F150" s="32" t="n">
        <f aca="false">F122</f>
        <v>0.0212417617908622</v>
      </c>
      <c r="G150" s="32" t="n">
        <f aca="false">G122</f>
        <v>-0.0117328132990594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-0.0120403218026096</v>
      </c>
      <c r="D151" s="61" t="n">
        <f aca="false">-D123</f>
        <v>-0.0819364794999319</v>
      </c>
      <c r="E151" s="61" t="n">
        <f aca="false">E123</f>
        <v>0.0607772092455274</v>
      </c>
      <c r="F151" s="61" t="n">
        <f aca="false">F123</f>
        <v>0.0136114589454148</v>
      </c>
      <c r="G151" s="61" t="n">
        <f aca="false">G123</f>
        <v>-0.0195881331115993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-0.0152644230272318</v>
      </c>
      <c r="D152" s="32" t="n">
        <f aca="false">-D124</f>
        <v>-0.0850072793541843</v>
      </c>
      <c r="E152" s="32" t="n">
        <f aca="false">E124</f>
        <v>0.0632186182278524</v>
      </c>
      <c r="F152" s="32" t="n">
        <f aca="false">F124</f>
        <v>0.0110564581173711</v>
      </c>
      <c r="G152" s="32" t="n">
        <f aca="false">G124</f>
        <v>-0.0259966260361926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-0.0142020180814306</v>
      </c>
      <c r="D153" s="61" t="n">
        <f aca="false">-D125</f>
        <v>-0.0819274924771436</v>
      </c>
      <c r="E153" s="61" t="n">
        <f aca="false">E125</f>
        <v>0.0584562617822061</v>
      </c>
      <c r="F153" s="61" t="n">
        <f aca="false">F125</f>
        <v>0.015880266757964</v>
      </c>
      <c r="G153" s="61" t="n">
        <f aca="false">G125</f>
        <v>-0.0217929820184041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-0.0137173289663037</v>
      </c>
      <c r="D154" s="32" t="n">
        <f aca="false">-D126</f>
        <v>-0.0762877740608489</v>
      </c>
      <c r="E154" s="32" t="n">
        <f aca="false">E126</f>
        <v>0.0514250350291287</v>
      </c>
      <c r="F154" s="32" t="n">
        <f aca="false">F126</f>
        <v>0.0124613870926432</v>
      </c>
      <c r="G154" s="32" t="n">
        <f aca="false">G126</f>
        <v>-0.0261186809053806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-0.0145825504311926</v>
      </c>
      <c r="D155" s="61" t="n">
        <f aca="false">-D127</f>
        <v>-0.0918289547978347</v>
      </c>
      <c r="E155" s="61" t="n">
        <f aca="false">E127</f>
        <v>0.0587999583068625</v>
      </c>
      <c r="F155" s="61" t="n">
        <f aca="false">F127</f>
        <v>0.0143162415877109</v>
      </c>
      <c r="G155" s="61" t="n">
        <f aca="false">G127</f>
        <v>-0.0332953053344539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-0.0133380257249833</v>
      </c>
      <c r="D156" s="32" t="n">
        <f aca="false">-D128</f>
        <v>-0.0825627800445805</v>
      </c>
      <c r="E156" s="32" t="n">
        <f aca="false">E128</f>
        <v>0.0582928986563916</v>
      </c>
      <c r="F156" s="32" t="n">
        <f aca="false">F128</f>
        <v>0.0140853616752376</v>
      </c>
      <c r="G156" s="32" t="n">
        <f aca="false">G128</f>
        <v>-0.0235225454379346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-0.0140955233666028</v>
      </c>
      <c r="D157" s="61" t="n">
        <f aca="false">-D129</f>
        <v>-0.0867747527164508</v>
      </c>
      <c r="E157" s="61" t="n">
        <f aca="false">E129</f>
        <v>0.058783730525224</v>
      </c>
      <c r="F157" s="61" t="n">
        <f aca="false">F129</f>
        <v>0.0143611196738877</v>
      </c>
      <c r="G157" s="61" t="n">
        <f aca="false">G129</f>
        <v>-0.0277254258839419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-0.0143295318421229</v>
      </c>
      <c r="D158" s="32" t="n">
        <f aca="false">-D130</f>
        <v>-0.0896049917826965</v>
      </c>
      <c r="E158" s="32" t="n">
        <f aca="false">E130</f>
        <v>0.0595993901230683</v>
      </c>
      <c r="F158" s="32" t="n">
        <f aca="false">F130</f>
        <v>0.0146098308509987</v>
      </c>
      <c r="G158" s="32" t="n">
        <f aca="false">G130</f>
        <v>-0.0297253026507525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-0.0145575592922868</v>
      </c>
      <c r="D159" s="61" t="n">
        <f aca="false">-D131</f>
        <v>-0.0917119974429603</v>
      </c>
      <c r="E159" s="61" t="n">
        <f aca="false">E131</f>
        <v>0.0598985176681558</v>
      </c>
      <c r="F159" s="61" t="n">
        <f aca="false">F131</f>
        <v>0.0147425454717507</v>
      </c>
      <c r="G159" s="61" t="n">
        <f aca="false">G131</f>
        <v>-0.0316284935953406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-0.0145474442344741</v>
      </c>
      <c r="D160" s="32" t="n">
        <f aca="false">-D132</f>
        <v>-0.0940918359304135</v>
      </c>
      <c r="E160" s="32" t="n">
        <f aca="false">E132</f>
        <v>0.0609417564484261</v>
      </c>
      <c r="F160" s="32" t="n">
        <f aca="false">F132</f>
        <v>0.0148487389348057</v>
      </c>
      <c r="G160" s="32" t="n">
        <f aca="false">G132</f>
        <v>-0.0328487847816558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-0.0146268908411672</v>
      </c>
      <c r="D161" s="61" t="n">
        <f aca="false">-D133</f>
        <v>-0.0966568148805338</v>
      </c>
      <c r="E161" s="61" t="n">
        <f aca="false">E133</f>
        <v>0.0621454180618332</v>
      </c>
      <c r="F161" s="61" t="n">
        <f aca="false">F133</f>
        <v>0.0161386158857814</v>
      </c>
      <c r="G161" s="61" t="n">
        <f aca="false">G133</f>
        <v>-0.0329996717740865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-0.0147575191767183</v>
      </c>
      <c r="D162" s="32" t="n">
        <f aca="false">-D134</f>
        <v>-0.098956378277253</v>
      </c>
      <c r="E162" s="32" t="n">
        <f aca="false">E134</f>
        <v>0.062648214348819</v>
      </c>
      <c r="F162" s="32" t="n">
        <f aca="false">F134</f>
        <v>0.0161386158857814</v>
      </c>
      <c r="G162" s="32" t="n">
        <f aca="false">G134</f>
        <v>-0.0349270672193709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-0.0146399133323452</v>
      </c>
      <c r="D163" s="61" t="n">
        <f aca="false">-D135</f>
        <v>-0.100217439356843</v>
      </c>
      <c r="E163" s="61" t="n">
        <f aca="false">E135</f>
        <v>0.0629485737064761</v>
      </c>
      <c r="F163" s="61" t="n">
        <f aca="false">F135</f>
        <v>0.0161386158857814</v>
      </c>
      <c r="G163" s="61" t="n">
        <f aca="false">G135</f>
        <v>-0.0357701630969302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-0.01425479579379</v>
      </c>
      <c r="D164" s="32" t="n">
        <f aca="false">-D136</f>
        <v>-0.100970748348971</v>
      </c>
      <c r="E164" s="32" t="n">
        <f aca="false">E136</f>
        <v>0.0633494749026389</v>
      </c>
      <c r="F164" s="32" t="n">
        <f aca="false">F136</f>
        <v>0.0161386158857814</v>
      </c>
      <c r="G164" s="32" t="n">
        <f aca="false">G136</f>
        <v>-0.0357374533543406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-0.014056683911495</v>
      </c>
      <c r="D165" s="61" t="n">
        <f aca="false">-D137</f>
        <v>-0.101260570567356</v>
      </c>
      <c r="E165" s="61" t="n">
        <f aca="false">E137</f>
        <v>0.0636327962227557</v>
      </c>
      <c r="F165" s="61" t="n">
        <f aca="false">F137</f>
        <v>0.0161386158857814</v>
      </c>
      <c r="G165" s="61" t="n">
        <f aca="false">G137</f>
        <v>-0.0355458423703141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-0.0136957114716657</v>
      </c>
      <c r="D166" s="32" t="n">
        <f aca="false">-D138</f>
        <v>-0.101349701592267</v>
      </c>
      <c r="E166" s="32" t="n">
        <f aca="false">E138</f>
        <v>0.063835206875887</v>
      </c>
      <c r="F166" s="32" t="n">
        <f aca="false">F138</f>
        <v>0.0161386158857814</v>
      </c>
      <c r="G166" s="32" t="n">
        <f aca="false">G138</f>
        <v>-0.0350715903022639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-0.0132224525050744</v>
      </c>
      <c r="D167" s="61" t="n">
        <f aca="false">-D139</f>
        <v>-0.10179713434057</v>
      </c>
      <c r="E167" s="61" t="n">
        <f aca="false">E139</f>
        <v>0.0641112754647311</v>
      </c>
      <c r="F167" s="61" t="n">
        <f aca="false">F139</f>
        <v>0.0161386158857814</v>
      </c>
      <c r="G167" s="61" t="n">
        <f aca="false">G139</f>
        <v>-0.0347696954951317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-0.0127364305844782</v>
      </c>
      <c r="D168" s="32" t="n">
        <f aca="false">-D140</f>
        <v>-0.101151274815581</v>
      </c>
      <c r="E168" s="32" t="n">
        <f aca="false">E140</f>
        <v>0.0643480818791117</v>
      </c>
      <c r="F168" s="32" t="n">
        <f aca="false">F140</f>
        <v>0.0161386158857814</v>
      </c>
      <c r="G168" s="32" t="n">
        <f aca="false">G140</f>
        <v>-0.0334010076351659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-0.0127469641748386</v>
      </c>
      <c r="D169" s="61" t="n">
        <f aca="false">-D141</f>
        <v>-0.101458436913143</v>
      </c>
      <c r="E169" s="61" t="n">
        <f aca="false">E141</f>
        <v>0.0650066384560906</v>
      </c>
      <c r="F169" s="61" t="n">
        <f aca="false">F141</f>
        <v>0.0161386158857814</v>
      </c>
      <c r="G169" s="61" t="n">
        <f aca="false">G141</f>
        <v>-0.0330601467461097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-0.0126103335976841</v>
      </c>
      <c r="D170" s="32" t="n">
        <f aca="false">-D142</f>
        <v>-0.101123199747714</v>
      </c>
      <c r="E170" s="32" t="n">
        <f aca="false">E142</f>
        <v>0.0652539770005614</v>
      </c>
      <c r="F170" s="32" t="n">
        <f aca="false">F142</f>
        <v>0.0161386158857814</v>
      </c>
      <c r="G170" s="32" t="n">
        <f aca="false">G142</f>
        <v>-0.0323409404590552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-0.0123373323081481</v>
      </c>
      <c r="D171" s="61" t="n">
        <f aca="false">-D143</f>
        <v>-0.100822482151329</v>
      </c>
      <c r="E171" s="61" t="n">
        <f aca="false">E143</f>
        <v>0.0654792745599414</v>
      </c>
      <c r="F171" s="61" t="n">
        <f aca="false">F143</f>
        <v>0.0161386158857814</v>
      </c>
      <c r="G171" s="61" t="n">
        <f aca="false">G143</f>
        <v>-0.031541924013754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-0.0122261293942063</v>
      </c>
      <c r="D172" s="32" t="n">
        <f aca="false">-D144</f>
        <v>-0.101119117124582</v>
      </c>
      <c r="E172" s="32" t="n">
        <f aca="false">E144</f>
        <v>0.0658703929567341</v>
      </c>
      <c r="F172" s="32" t="n">
        <f aca="false">F144</f>
        <v>0.0161386158857814</v>
      </c>
      <c r="G172" s="32" t="n">
        <f aca="false">G144</f>
        <v>-0.0313362376762731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-0.0116882644164351</v>
      </c>
      <c r="D173" s="61" t="n">
        <f aca="false">-D145</f>
        <v>-0.100183699332804</v>
      </c>
      <c r="E173" s="61" t="n">
        <f aca="false">E145</f>
        <v>0.066053080846587</v>
      </c>
      <c r="F173" s="61" t="n">
        <f aca="false">F145</f>
        <v>0.0161386158857814</v>
      </c>
      <c r="G173" s="61" t="n">
        <f aca="false">G145</f>
        <v>-0.0296802670168704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-0.0115152813103139</v>
      </c>
      <c r="D174" s="32" t="n">
        <f aca="false">-D146</f>
        <v>-0.100462407452764</v>
      </c>
      <c r="E174" s="32" t="n">
        <f aca="false">E146</f>
        <v>0.0662444208212698</v>
      </c>
      <c r="F174" s="32" t="n">
        <f aca="false">F146</f>
        <v>0.0161386158857814</v>
      </c>
      <c r="G174" s="32" t="n">
        <f aca="false">G146</f>
        <v>-0.0295946520560263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-0.0111476750087311</v>
      </c>
      <c r="D175" s="61" t="n">
        <f aca="false">-D147</f>
        <v>-0.100982158932672</v>
      </c>
      <c r="E175" s="61" t="n">
        <f aca="false">E147</f>
        <v>0.0663579609805143</v>
      </c>
      <c r="F175" s="61" t="n">
        <f aca="false">F147</f>
        <v>0.0161386158857814</v>
      </c>
      <c r="G175" s="61" t="n">
        <f aca="false">G147</f>
        <v>-0.029633257075107</v>
      </c>
    </row>
    <row r="178" customFormat="false" ht="12.8" hidden="false" customHeight="false" outlineLevel="0" collapsed="false">
      <c r="C178" s="61" t="s">
        <v>64</v>
      </c>
      <c r="D178" s="61" t="s">
        <v>170</v>
      </c>
      <c r="E178" s="61" t="s">
        <v>171</v>
      </c>
      <c r="F178" s="61" t="s">
        <v>173</v>
      </c>
    </row>
    <row r="179" customFormat="false" ht="12.8" hidden="false" customHeight="false" outlineLevel="0" collapsed="false">
      <c r="B179" s="5" t="n">
        <v>2014</v>
      </c>
      <c r="C179" s="61" t="n">
        <f aca="false">((SUM('Low pensions'!$Y$4:$Y$7)/AVERAGE('Low scenario'!$AG$3:$AG$6)))*-1</f>
        <v>-0.0100080003976103</v>
      </c>
      <c r="D179" s="61" t="n">
        <f aca="false">-('Low scenario'!BM3+'Low scenario'!BN3+'Low scenario'!BL3+C179)</f>
        <v>-0.0636642641339578</v>
      </c>
      <c r="E179" s="61" t="n">
        <f aca="false">'Low scenario'!BK3</f>
        <v>0.0539797598100557</v>
      </c>
      <c r="F179" s="61" t="n">
        <f aca="false">E179+D179+C179</f>
        <v>-0.0196925047215125</v>
      </c>
    </row>
    <row r="180" customFormat="false" ht="12.8" hidden="false" customHeight="false" outlineLevel="0" collapsed="false">
      <c r="B180" s="0" t="n">
        <v>2015</v>
      </c>
      <c r="C180" s="32" t="n">
        <f aca="false">(SUM('Low pensions'!$Y$14:$Y$17)/AVERAGE('Low scenario'!$AG$14:$AG$17))*-1</f>
        <v>-0.0109202595021298</v>
      </c>
      <c r="D180" s="32" t="n">
        <f aca="false">-('Low scenario'!BM4+'Low scenario'!BN4+'Low scenario'!BL4+C180)</f>
        <v>-0.082878117973868</v>
      </c>
      <c r="E180" s="32" t="n">
        <f aca="false">'Low scenario'!BK4</f>
        <v>0.0608238023860763</v>
      </c>
      <c r="F180" s="32" t="n">
        <f aca="false">E180+D180+C180</f>
        <v>-0.0329745750899216</v>
      </c>
    </row>
    <row r="181" customFormat="false" ht="12.8" hidden="false" customHeight="false" outlineLevel="0" collapsed="false">
      <c r="B181" s="5" t="n">
        <v>2016</v>
      </c>
      <c r="C181" s="61" t="n">
        <f aca="false">(SUM('Low pensions'!$Y$18:$Y$21)/AVERAGE('Low scenario'!$AG$18:$AG$21))*-1</f>
        <v>-0.0120403218026096</v>
      </c>
      <c r="D181" s="61" t="n">
        <f aca="false">-('Low scenario'!BM5+'Low scenario'!BN5+'Low scenario'!BL5+C181)</f>
        <v>-0.0819364794999319</v>
      </c>
      <c r="E181" s="61" t="n">
        <f aca="false">'Low scenario'!BK5</f>
        <v>0.0607772092455274</v>
      </c>
      <c r="F181" s="61" t="n">
        <f aca="false">E181+D181+C181</f>
        <v>-0.0331995920570141</v>
      </c>
    </row>
    <row r="182" customFormat="false" ht="12.8" hidden="false" customHeight="false" outlineLevel="0" collapsed="false">
      <c r="B182" s="0" t="n">
        <v>2017</v>
      </c>
      <c r="C182" s="32" t="n">
        <f aca="false">(SUM('Low pensions'!$Y$22:$Y$25)/AVERAGE('Low scenario'!$AG$22:$AG$25))*-1</f>
        <v>-0.0152644230272318</v>
      </c>
      <c r="D182" s="32" t="n">
        <f aca="false">-('Low scenario'!BM6+'Low scenario'!BN6+'Low scenario'!BL6+C182)</f>
        <v>-0.0850072793541843</v>
      </c>
      <c r="E182" s="32" t="n">
        <f aca="false">'Low scenario'!BK6</f>
        <v>0.0632186182278524</v>
      </c>
      <c r="F182" s="32" t="n">
        <f aca="false">E182+D182+C182</f>
        <v>-0.0370530841535637</v>
      </c>
    </row>
    <row r="183" customFormat="false" ht="12.8" hidden="false" customHeight="false" outlineLevel="0" collapsed="false">
      <c r="B183" s="5" t="n">
        <f aca="false">B182+1</f>
        <v>2018</v>
      </c>
      <c r="C183" s="61" t="n">
        <f aca="false">(SUM('Low pensions'!$Y$26:$Y$29)/AVERAGE('Low scenario'!$AG$26:$AG$29))*-1</f>
        <v>-0.0142020180814306</v>
      </c>
      <c r="D183" s="61" t="n">
        <f aca="false">-('Low scenario'!BM7+'Low scenario'!BN7+'Low scenario'!BL7+C183)</f>
        <v>-0.0819274924771436</v>
      </c>
      <c r="E183" s="61" t="n">
        <f aca="false">'Low scenario'!BK7</f>
        <v>0.0584562617822061</v>
      </c>
      <c r="F183" s="61" t="n">
        <f aca="false">E183+D183+C183</f>
        <v>-0.0376732487763681</v>
      </c>
    </row>
    <row r="184" customFormat="false" ht="12.8" hidden="false" customHeight="false" outlineLevel="0" collapsed="false">
      <c r="B184" s="0" t="n">
        <f aca="false">B183+1</f>
        <v>2019</v>
      </c>
      <c r="C184" s="32" t="n">
        <f aca="false">(SUM('Low pensions'!$Y$30:$Y$33)/AVERAGE('Low scenario'!$AG$30:$AG$33))*-1</f>
        <v>-0.0137164817797649</v>
      </c>
      <c r="D184" s="32" t="n">
        <f aca="false">-('Low scenario'!BM8+'Low scenario'!BN8+'Low scenario'!BL8+C184)</f>
        <v>-0.0763314877812945</v>
      </c>
      <c r="E184" s="32" t="n">
        <f aca="false">'Low scenario'!BK8</f>
        <v>0.0514251825698654</v>
      </c>
      <c r="F184" s="32" t="n">
        <f aca="false">E184+D184+C184</f>
        <v>-0.0386227869911939</v>
      </c>
    </row>
    <row r="185" customFormat="false" ht="12.8" hidden="false" customHeight="false" outlineLevel="0" collapsed="false">
      <c r="B185" s="5" t="n">
        <f aca="false">B184+1</f>
        <v>2020</v>
      </c>
      <c r="C185" s="61" t="n">
        <f aca="false">(SUM('Low pensions'!$Y$34:$Y$37)/AVERAGE('Low scenario'!$AG$34:$AG$37))*-1</f>
        <v>-0.0146305712707108</v>
      </c>
      <c r="D185" s="61" t="n">
        <f aca="false">-('Low scenario'!BM9+'Low scenario'!BN9+'Low scenario'!BL9+C185)</f>
        <v>-0.0920801247775264</v>
      </c>
      <c r="E185" s="61" t="n">
        <f aca="false">'Low scenario'!BK9</f>
        <v>0.0587072546075803</v>
      </c>
      <c r="F185" s="61" t="n">
        <f aca="false">E185+D185+C185</f>
        <v>-0.0480034414406569</v>
      </c>
    </row>
    <row r="186" customFormat="false" ht="12.8" hidden="false" customHeight="false" outlineLevel="0" collapsed="false">
      <c r="B186" s="0" t="n">
        <f aca="false">B185+1</f>
        <v>2021</v>
      </c>
      <c r="C186" s="32" t="n">
        <f aca="false">(SUM('Low pensions'!$Y$38:$Y$41)/AVERAGE('Low scenario'!$AG$38:$AG$41))*-1</f>
        <v>-0.0135269669601929</v>
      </c>
      <c r="D186" s="32" t="n">
        <f aca="false">-('Low scenario'!BM10+'Low scenario'!BN10+'Low scenario'!BL10+C186)</f>
        <v>-0.0833953633886181</v>
      </c>
      <c r="E186" s="32" t="n">
        <f aca="false">'Low scenario'!BK10</f>
        <v>0.0583486974495335</v>
      </c>
      <c r="F186" s="32" t="n">
        <f aca="false">E186+D186+C186</f>
        <v>-0.0385736328992775</v>
      </c>
    </row>
    <row r="187" customFormat="false" ht="12.8" hidden="false" customHeight="false" outlineLevel="0" collapsed="false">
      <c r="B187" s="5" t="n">
        <f aca="false">B186+1</f>
        <v>2022</v>
      </c>
      <c r="C187" s="61" t="n">
        <f aca="false">(SUM('Low pensions'!$Y$42:$Y$45)/AVERAGE('Low scenario'!$AG$42:$AG$45))*-1</f>
        <v>-0.0144153194307634</v>
      </c>
      <c r="D187" s="61" t="n">
        <f aca="false">-('Low scenario'!BM11+'Low scenario'!BN11+'Low scenario'!BL11+C187)</f>
        <v>-0.0878624842180089</v>
      </c>
      <c r="E187" s="61" t="n">
        <f aca="false">'Low scenario'!BK11</f>
        <v>0.0584400492971836</v>
      </c>
      <c r="F187" s="61" t="n">
        <f aca="false">E187+D187+C187</f>
        <v>-0.0438377543515886</v>
      </c>
    </row>
    <row r="188" customFormat="false" ht="12.8" hidden="false" customHeight="false" outlineLevel="0" collapsed="false">
      <c r="B188" s="0" t="n">
        <f aca="false">B187+1</f>
        <v>2023</v>
      </c>
      <c r="C188" s="32" t="n">
        <f aca="false">(SUM('Low pensions'!$Y$46:$Y$49)/AVERAGE('Low scenario'!$AG$46:$AG$49))*-1</f>
        <v>-0.0145973372698589</v>
      </c>
      <c r="D188" s="32" t="n">
        <f aca="false">-('Low scenario'!BM12+'Low scenario'!BN12+'Low scenario'!BL12+C188)</f>
        <v>-0.089746771007561</v>
      </c>
      <c r="E188" s="32" t="n">
        <f aca="false">'Low scenario'!BK12</f>
        <v>0.0578654740438381</v>
      </c>
      <c r="F188" s="32" t="n">
        <f aca="false">E188+D188+C188</f>
        <v>-0.0464786342335818</v>
      </c>
    </row>
    <row r="189" customFormat="false" ht="12.8" hidden="false" customHeight="false" outlineLevel="0" collapsed="false">
      <c r="B189" s="5" t="n">
        <f aca="false">B188+1</f>
        <v>2024</v>
      </c>
      <c r="C189" s="61" t="n">
        <f aca="false">(SUM('Low pensions'!$Y$50:$Y$53)/AVERAGE('Low scenario'!$AG$50:$AG$53))*-1</f>
        <v>-0.014953080835994</v>
      </c>
      <c r="D189" s="61" t="n">
        <f aca="false">-('Low scenario'!BM13+'Low scenario'!BN13+'Low scenario'!BL13+C189)</f>
        <v>-0.091442867924271</v>
      </c>
      <c r="E189" s="61" t="n">
        <f aca="false">'Low scenario'!BK13</f>
        <v>0.0580873037027196</v>
      </c>
      <c r="F189" s="61" t="n">
        <f aca="false">E189+D189+C189</f>
        <v>-0.0483086450575454</v>
      </c>
    </row>
    <row r="190" customFormat="false" ht="12.8" hidden="false" customHeight="false" outlineLevel="0" collapsed="false">
      <c r="B190" s="0" t="n">
        <f aca="false">B189+1</f>
        <v>2025</v>
      </c>
      <c r="C190" s="32" t="n">
        <f aca="false">(SUM('Low pensions'!$Y$54:$Y$57)/AVERAGE('Low scenario'!$AG$54:$AG$57))*-1</f>
        <v>-0.0148849266834969</v>
      </c>
      <c r="D190" s="32" t="n">
        <f aca="false">-('Low scenario'!BM14+'Low scenario'!BN14+'Low scenario'!BL14+C190)</f>
        <v>-0.0930441806548025</v>
      </c>
      <c r="E190" s="32" t="n">
        <f aca="false">'Low scenario'!BK14</f>
        <v>0.0575555922556356</v>
      </c>
      <c r="F190" s="32" t="n">
        <f aca="false">E190+D190+C190</f>
        <v>-0.0503735150826638</v>
      </c>
    </row>
    <row r="191" customFormat="false" ht="12.8" hidden="false" customHeight="false" outlineLevel="0" collapsed="false">
      <c r="B191" s="5" t="n">
        <f aca="false">B190+1</f>
        <v>2026</v>
      </c>
      <c r="C191" s="61" t="n">
        <f aca="false">(SUM('Low pensions'!$Y$58:$Y$61)/AVERAGE('Low scenario'!$AG$58:$AG$61))*-1</f>
        <v>-0.0150889004056472</v>
      </c>
      <c r="D191" s="61" t="n">
        <f aca="false">-('Low scenario'!BM15+'Low scenario'!BN15+'Low scenario'!BL15+C191)</f>
        <v>-0.0958558489108318</v>
      </c>
      <c r="E191" s="61" t="n">
        <f aca="false">'Low scenario'!BK15</f>
        <v>0.0580298074436519</v>
      </c>
      <c r="F191" s="61" t="n">
        <f aca="false">E191+D191+C191</f>
        <v>-0.052914941872827</v>
      </c>
    </row>
    <row r="192" customFormat="false" ht="12.8" hidden="false" customHeight="false" outlineLevel="0" collapsed="false">
      <c r="B192" s="0" t="n">
        <f aca="false">B191+1</f>
        <v>2027</v>
      </c>
      <c r="C192" s="32" t="n">
        <f aca="false">(SUM('Low pensions'!$Y$62:$Y$65)/AVERAGE('Low scenario'!$AG$62:$AG$65))*-1</f>
        <v>-0.0148229773390028</v>
      </c>
      <c r="D192" s="32" t="n">
        <f aca="false">-('Low scenario'!BM16+'Low scenario'!BN16+'Low scenario'!BL16+C192)</f>
        <v>-0.0961956458929271</v>
      </c>
      <c r="E192" s="32" t="n">
        <f aca="false">'Low scenario'!BK16</f>
        <v>0.0581639042095846</v>
      </c>
      <c r="F192" s="32" t="n">
        <f aca="false">E192+D192+C192</f>
        <v>-0.0528547190223453</v>
      </c>
    </row>
    <row r="193" customFormat="false" ht="12.8" hidden="false" customHeight="false" outlineLevel="0" collapsed="false">
      <c r="B193" s="5" t="n">
        <f aca="false">B192+1</f>
        <v>2028</v>
      </c>
      <c r="C193" s="61" t="n">
        <f aca="false">(SUM('Low pensions'!$Y$66:$Y$69)/AVERAGE('Low scenario'!$AG$66:$AG$69))*-1</f>
        <v>-0.0144504725033627</v>
      </c>
      <c r="D193" s="61" t="n">
        <f aca="false">-('Low scenario'!BM17+'Low scenario'!BN17+'Low scenario'!BL17+C193)</f>
        <v>-0.0955433651784067</v>
      </c>
      <c r="E193" s="61" t="n">
        <f aca="false">'Low scenario'!BK17</f>
        <v>0.058652470298318</v>
      </c>
      <c r="F193" s="61" t="n">
        <f aca="false">E193+D193+C193</f>
        <v>-0.0513413673834513</v>
      </c>
    </row>
    <row r="194" customFormat="false" ht="12.8" hidden="false" customHeight="false" outlineLevel="0" collapsed="false">
      <c r="B194" s="0" t="n">
        <f aca="false">B193+1</f>
        <v>2029</v>
      </c>
      <c r="C194" s="32" t="n">
        <f aca="false">(SUM('Low pensions'!$Y$70:$Y$73)/AVERAGE('Low scenario'!$AG$70:$AG$73))*-1</f>
        <v>-0.0140286277840121</v>
      </c>
      <c r="D194" s="32" t="n">
        <f aca="false">-('Low scenario'!BM18+'Low scenario'!BN18+'Low scenario'!BL18+C194)</f>
        <v>-0.0959159577106748</v>
      </c>
      <c r="E194" s="32" t="n">
        <f aca="false">'Low scenario'!BK18</f>
        <v>0.059047429787609</v>
      </c>
      <c r="F194" s="32" t="n">
        <f aca="false">E194+D194+C194</f>
        <v>-0.0508971557070778</v>
      </c>
    </row>
    <row r="195" customFormat="false" ht="12.8" hidden="false" customHeight="false" outlineLevel="0" collapsed="false">
      <c r="B195" s="5" t="n">
        <f aca="false">B194+1</f>
        <v>2030</v>
      </c>
      <c r="C195" s="61" t="n">
        <f aca="false">(SUM('Low pensions'!$Y$74:$Y$77)/AVERAGE('Low scenario'!$AG$74:$AG$77))*-1</f>
        <v>-0.0137977024222187</v>
      </c>
      <c r="D195" s="61" t="n">
        <f aca="false">-('Low scenario'!BM19+'Low scenario'!BN19+'Low scenario'!BL19+C195)</f>
        <v>-0.0962864836898514</v>
      </c>
      <c r="E195" s="61" t="n">
        <f aca="false">'Low scenario'!BK19</f>
        <v>0.0590579905223106</v>
      </c>
      <c r="F195" s="61" t="n">
        <f aca="false">E195+D195+C195</f>
        <v>-0.0510261955897595</v>
      </c>
    </row>
    <row r="196" customFormat="false" ht="12.8" hidden="false" customHeight="false" outlineLevel="0" collapsed="false">
      <c r="B196" s="0" t="n">
        <f aca="false">B195+1</f>
        <v>2031</v>
      </c>
      <c r="C196" s="32" t="n">
        <f aca="false">(SUM('Low pensions'!$Y$78:$Y$81)/AVERAGE('Low scenario'!$AG$78:$AG$81))*-1</f>
        <v>-0.013334439481884</v>
      </c>
      <c r="D196" s="32" t="n">
        <f aca="false">-('Low scenario'!BM20+'Low scenario'!BN20+'Low scenario'!BL20+C196)</f>
        <v>-0.0969646933581763</v>
      </c>
      <c r="E196" s="32" t="n">
        <f aca="false">'Low scenario'!BK20</f>
        <v>0.0592879564488719</v>
      </c>
      <c r="F196" s="32" t="n">
        <f aca="false">E196+D196+C196</f>
        <v>-0.0510111763911884</v>
      </c>
    </row>
    <row r="197" customFormat="false" ht="12.8" hidden="false" customHeight="false" outlineLevel="0" collapsed="false">
      <c r="B197" s="5" t="n">
        <f aca="false">B196+1</f>
        <v>2032</v>
      </c>
      <c r="C197" s="61" t="n">
        <f aca="false">(SUM('Low pensions'!$Y$82:$Y$85)/AVERAGE('Low scenario'!$AG$82:$AG$85))*-1</f>
        <v>-0.012988300614417</v>
      </c>
      <c r="D197" s="61" t="n">
        <f aca="false">-('Low scenario'!BM21+'Low scenario'!BN21+'Low scenario'!BL21+C197)</f>
        <v>-0.0979850270394608</v>
      </c>
      <c r="E197" s="61" t="n">
        <f aca="false">'Low scenario'!BK21</f>
        <v>0.0591950653175898</v>
      </c>
      <c r="F197" s="61" t="n">
        <f aca="false">E197+D197+C197</f>
        <v>-0.0517782623362879</v>
      </c>
    </row>
    <row r="198" customFormat="false" ht="12.8" hidden="false" customHeight="false" outlineLevel="0" collapsed="false">
      <c r="B198" s="0" t="n">
        <f aca="false">B197+1</f>
        <v>2033</v>
      </c>
      <c r="C198" s="32" t="n">
        <f aca="false">(SUM('Low pensions'!$Y$86:$Y$89)/AVERAGE('Low scenario'!$AG$86:$AG$89))*-1</f>
        <v>-0.0129744753993988</v>
      </c>
      <c r="D198" s="32" t="n">
        <f aca="false">-('Low scenario'!BM22+'Low scenario'!BN22+'Low scenario'!BL22+C198)</f>
        <v>-0.0988090543162413</v>
      </c>
      <c r="E198" s="32" t="n">
        <f aca="false">'Low scenario'!BK22</f>
        <v>0.0592837579214501</v>
      </c>
      <c r="F198" s="32" t="n">
        <f aca="false">E198+D198+C198</f>
        <v>-0.0524997717941899</v>
      </c>
    </row>
    <row r="199" customFormat="false" ht="12.8" hidden="false" customHeight="false" outlineLevel="0" collapsed="false">
      <c r="B199" s="5" t="n">
        <f aca="false">B198+1</f>
        <v>2034</v>
      </c>
      <c r="C199" s="61" t="n">
        <f aca="false">(SUM('Low pensions'!$Y$90:$Y$93)/AVERAGE('Low scenario'!$AG$90:$AG$93))*-1</f>
        <v>-0.0127915894412026</v>
      </c>
      <c r="D199" s="61" t="n">
        <f aca="false">-('Low scenario'!BM23+'Low scenario'!BN23+'Low scenario'!BL23+C199)</f>
        <v>-0.0991203867694418</v>
      </c>
      <c r="E199" s="61" t="n">
        <f aca="false">'Low scenario'!BK23</f>
        <v>0.0596280114994754</v>
      </c>
      <c r="F199" s="61" t="n">
        <f aca="false">E199+D199+C199</f>
        <v>-0.052283964711169</v>
      </c>
    </row>
    <row r="200" customFormat="false" ht="12.8" hidden="false" customHeight="false" outlineLevel="0" collapsed="false">
      <c r="B200" s="0" t="n">
        <f aca="false">B199+1</f>
        <v>2035</v>
      </c>
      <c r="C200" s="32" t="n">
        <f aca="false">(SUM('Low pensions'!$Y$94:$Y$97)/AVERAGE('Low scenario'!$AG$94:$AG$97))*-1</f>
        <v>-0.0126765450160019</v>
      </c>
      <c r="D200" s="32" t="n">
        <f aca="false">-('Low scenario'!BM24+'Low scenario'!BN24+'Low scenario'!BL24+C200)</f>
        <v>-0.0986024664579066</v>
      </c>
      <c r="E200" s="32" t="n">
        <f aca="false">'Low scenario'!BK24</f>
        <v>0.0596265332476905</v>
      </c>
      <c r="F200" s="32" t="n">
        <f aca="false">E200+D200+C200</f>
        <v>-0.051652478226218</v>
      </c>
    </row>
    <row r="201" customFormat="false" ht="12.8" hidden="false" customHeight="false" outlineLevel="0" collapsed="false">
      <c r="B201" s="5" t="n">
        <f aca="false">B200+1</f>
        <v>2036</v>
      </c>
      <c r="C201" s="61" t="n">
        <f aca="false">(SUM('Low pensions'!$Y$98:$Y$101)/AVERAGE('Low scenario'!$AG$98:$AG$101))*-1</f>
        <v>-0.0124098286227305</v>
      </c>
      <c r="D201" s="61" t="n">
        <f aca="false">-('Low scenario'!BM25+'Low scenario'!BN25+'Low scenario'!BL25+C201)</f>
        <v>-0.0984122474977677</v>
      </c>
      <c r="E201" s="61" t="n">
        <f aca="false">'Low scenario'!BK25</f>
        <v>0.0598085584842696</v>
      </c>
      <c r="F201" s="61" t="n">
        <f aca="false">E201+D201+C201</f>
        <v>-0.0510135176362286</v>
      </c>
    </row>
    <row r="202" customFormat="false" ht="12.8" hidden="false" customHeight="false" outlineLevel="0" collapsed="false">
      <c r="B202" s="0" t="n">
        <f aca="false">B201+1</f>
        <v>2037</v>
      </c>
      <c r="C202" s="32" t="n">
        <f aca="false">(SUM('Low pensions'!$Y$102:$Y$105)/AVERAGE('Low scenario'!$AG$102:$AG$105))*-1</f>
        <v>-0.0121872649520964</v>
      </c>
      <c r="D202" s="32" t="n">
        <f aca="false">-('Low scenario'!BM26+'Low scenario'!BN26+'Low scenario'!BL26+C202)</f>
        <v>-0.0992000990058363</v>
      </c>
      <c r="E202" s="32" t="n">
        <f aca="false">'Low scenario'!BK26</f>
        <v>0.0599762906638647</v>
      </c>
      <c r="F202" s="32" t="n">
        <f aca="false">E202+D202+C202</f>
        <v>-0.051411073294068</v>
      </c>
    </row>
    <row r="203" customFormat="false" ht="12.8" hidden="false" customHeight="false" outlineLevel="0" collapsed="false">
      <c r="B203" s="5" t="n">
        <f aca="false">B202+1</f>
        <v>2038</v>
      </c>
      <c r="C203" s="61" t="n">
        <f aca="false">(SUM('Low pensions'!$Y$106:$Y$109)/AVERAGE('Low scenario'!$AG$106:$AG$109))*-1</f>
        <v>-0.0117614932681997</v>
      </c>
      <c r="D203" s="61" t="n">
        <f aca="false">-('Low scenario'!BM27+'Low scenario'!BN27+'Low scenario'!BL27+C203)</f>
        <v>-0.0987169763326531</v>
      </c>
      <c r="E203" s="61" t="n">
        <f aca="false">'Low scenario'!BK27</f>
        <v>0.0602251473308991</v>
      </c>
      <c r="F203" s="61" t="n">
        <f aca="false">E203+D203+C203</f>
        <v>-0.0502533222699536</v>
      </c>
    </row>
    <row r="204" customFormat="false" ht="12.8" hidden="false" customHeight="false" outlineLevel="0" collapsed="false">
      <c r="B204" s="0" t="n">
        <f aca="false">B203+1</f>
        <v>2039</v>
      </c>
      <c r="C204" s="32" t="n">
        <f aca="false">(SUM('Low pensions'!$Y$110:$Y$113)/AVERAGE('Low scenario'!$AG$110:$AG$113))*-1</f>
        <v>-0.0117997608776294</v>
      </c>
      <c r="D204" s="32" t="n">
        <f aca="false">-('Low scenario'!BM28+'Low scenario'!BN28+'Low scenario'!BL28+C204)</f>
        <v>-0.0994077162482872</v>
      </c>
      <c r="E204" s="32" t="n">
        <f aca="false">'Low scenario'!BK28</f>
        <v>0.0602987991748944</v>
      </c>
      <c r="F204" s="32" t="n">
        <f aca="false">E204+D204+C204</f>
        <v>-0.0509086779510222</v>
      </c>
    </row>
    <row r="205" customFormat="false" ht="12.8" hidden="false" customHeight="false" outlineLevel="0" collapsed="false">
      <c r="B205" s="5" t="n">
        <f aca="false">B204+1</f>
        <v>2040</v>
      </c>
      <c r="C205" s="61" t="n">
        <f aca="false">(SUM('Low pensions'!$Y$114:$Y$117)/AVERAGE('Low scenario'!$AG$114:$AG$117))*-1</f>
        <v>-0.0116386406533632</v>
      </c>
      <c r="D205" s="61" t="n">
        <f aca="false">-('Low scenario'!BM29+'Low scenario'!BN29+'Low scenario'!BL29+C205)</f>
        <v>-0.0992548119475346</v>
      </c>
      <c r="E205" s="61" t="n">
        <f aca="false">'Low scenario'!BK29</f>
        <v>0.0602562682067782</v>
      </c>
      <c r="F205" s="61" t="n">
        <f aca="false">E205+D205+C205</f>
        <v>-0.0506371843941197</v>
      </c>
    </row>
    <row r="210" customFormat="false" ht="12.8" hidden="false" customHeight="false" outlineLevel="0" collapsed="false">
      <c r="D210" s="0" t="n">
        <v>-1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703125" defaultRowHeight="12.8" zeroHeight="false" outlineLevelRow="0" outlineLevelCol="0"/>
  <sheetData>
    <row r="2" customFormat="false" ht="12.8" hidden="false" customHeight="false" outlineLevel="0" collapsed="false">
      <c r="C2" s="0" t="s">
        <v>8</v>
      </c>
      <c r="D2" s="0" t="s">
        <v>10</v>
      </c>
      <c r="E2" s="0" t="s">
        <v>9</v>
      </c>
    </row>
    <row r="3" customFormat="false" ht="12.8" hidden="false" customHeight="false" outlineLevel="0" collapsed="false">
      <c r="B3" s="5" t="n">
        <v>2014</v>
      </c>
      <c r="C3" s="61" t="n">
        <f aca="false">SUM('Economic result'!$C106:$J106)-'Economic result'!$H106-'Economic result'!$F106-'Economic result'!$R106</f>
        <v>0.038388825748299</v>
      </c>
      <c r="D3" s="61" t="n">
        <f aca="false">SUM('Economic result'!$C106:$J106)-'Economic result'!$H106-'Economic result'!$F106-'Economic result'!$R106</f>
        <v>0.038388825748299</v>
      </c>
      <c r="E3" s="61" t="n">
        <f aca="false">SUM('Economic result'!$C106:$J106)-'Economic result'!$H106-'Economic result'!$F106-'Economic result'!$R106</f>
        <v>0.038388825748299</v>
      </c>
      <c r="F3" s="61"/>
    </row>
    <row r="4" customFormat="false" ht="12.8" hidden="false" customHeight="false" outlineLevel="0" collapsed="false">
      <c r="B4" s="0" t="n">
        <v>2015</v>
      </c>
      <c r="C4" s="32" t="n">
        <f aca="false">SUM('Economic result'!$C107:$J107)-'Economic result'!$H107-'Economic result'!$F107-'Economic result'!$R107</f>
        <v>0.0395928447118189</v>
      </c>
      <c r="D4" s="32" t="n">
        <f aca="false">SUM('Economic result'!$C107:$J107)-'Economic result'!$H107-'Economic result'!$F107-'Economic result'!$R107</f>
        <v>0.0395928447118189</v>
      </c>
      <c r="E4" s="32" t="n">
        <f aca="false">SUM('Economic result'!$C107:$J107)-'Economic result'!$H107-'Economic result'!$F107-'Economic result'!$R107</f>
        <v>0.0395928447118189</v>
      </c>
      <c r="F4" s="32"/>
    </row>
    <row r="5" customFormat="false" ht="12.8" hidden="false" customHeight="false" outlineLevel="0" collapsed="false">
      <c r="B5" s="5" t="n">
        <v>2016</v>
      </c>
      <c r="C5" s="61" t="n">
        <f aca="false">SUM('Economic result'!$C108:$J108)-'Economic result'!$H108-'Economic result'!$F108-'Economic result'!$R108</f>
        <v>0.0326444544567466</v>
      </c>
      <c r="D5" s="61" t="n">
        <f aca="false">SUM('Economic result'!$C108:$J108)-'Economic result'!$H108-'Economic result'!$F108-'Economic result'!$R108</f>
        <v>0.0326444544567466</v>
      </c>
      <c r="E5" s="61" t="n">
        <f aca="false">SUM('Economic result'!$C108:$J108)-'Economic result'!$H108-'Economic result'!$F108-'Economic result'!$R108</f>
        <v>0.0326444544567466</v>
      </c>
      <c r="F5" s="61"/>
    </row>
    <row r="6" customFormat="false" ht="12.8" hidden="false" customHeight="false" outlineLevel="0" collapsed="false">
      <c r="B6" s="0" t="n">
        <v>2017</v>
      </c>
      <c r="C6" s="32" t="n">
        <f aca="false">SUM('Economic result'!$C109:$J109)-'Economic result'!$H109-'Economic result'!$F109-'Economic result'!$R109</f>
        <v>0.02957511236844</v>
      </c>
      <c r="D6" s="32" t="n">
        <f aca="false">SUM('Economic result'!$C109:$J109)-'Economic result'!$H109-'Economic result'!$F109-'Economic result'!$R109</f>
        <v>0.02957511236844</v>
      </c>
      <c r="E6" s="32" t="n">
        <f aca="false">SUM('Economic result'!$C109:$J109)-'Economic result'!$H109-'Economic result'!$F109-'Economic result'!$R109</f>
        <v>0.02957511236844</v>
      </c>
      <c r="F6" s="32"/>
    </row>
    <row r="7" customFormat="false" ht="12.8" hidden="false" customHeight="false" outlineLevel="0" collapsed="false">
      <c r="B7" s="5" t="n">
        <f aca="false">B6+1</f>
        <v>2018</v>
      </c>
      <c r="C7" s="61" t="n">
        <f aca="false">SUM('Economic result'!$C110:$J110)-'Economic result'!$C110-'Economic result'!$F110-'Economic result'!$R110</f>
        <v>0.0329568746232869</v>
      </c>
      <c r="D7" s="61" t="n">
        <f aca="false">SUM('Economic result'!$C110:$J110)-'Economic result'!$C110-'Economic result'!$F110-'Economic result'!$R110</f>
        <v>0.0329568746232869</v>
      </c>
      <c r="E7" s="61" t="n">
        <f aca="false">SUM('Economic result'!$C110:$J110)-'Economic result'!$C110-'Economic result'!$F110-'Economic result'!$R110</f>
        <v>0.0329568746232869</v>
      </c>
      <c r="F7" s="61"/>
    </row>
    <row r="8" customFormat="false" ht="12.8" hidden="false" customHeight="false" outlineLevel="0" collapsed="false">
      <c r="B8" s="0" t="n">
        <f aca="false">B7+1</f>
        <v>2019</v>
      </c>
      <c r="C8" s="32" t="n">
        <f aca="false">SUM('Economic result'!$C111:$J111)-'Economic result'!$C111-'Economic result'!$F111-'Economic result'!$R111</f>
        <v>0.0289543674331939</v>
      </c>
      <c r="D8" s="32" t="n">
        <f aca="false">SUM('Economic result'!$C111:$J111)-'Economic result'!$C111-'Economic result'!$F111-'Economic result'!$R111</f>
        <v>0.0289543674331939</v>
      </c>
      <c r="E8" s="32" t="n">
        <f aca="false">SUM('Economic result'!$C111:$J111)-'Economic result'!$C111-'Economic result'!$F111-'Economic result'!$R111</f>
        <v>0.0289543674331939</v>
      </c>
      <c r="F8" s="32"/>
    </row>
    <row r="9" customFormat="false" ht="12.8" hidden="false" customHeight="false" outlineLevel="0" collapsed="false">
      <c r="B9" s="5" t="n">
        <f aca="false">B8+1</f>
        <v>2020</v>
      </c>
      <c r="C9" s="61" t="n">
        <v>0.0337150697088075</v>
      </c>
      <c r="D9" s="61" t="n">
        <v>0.0337919124906323</v>
      </c>
      <c r="E9" s="61" t="n">
        <v>0.0337150697088075</v>
      </c>
      <c r="F9" s="61"/>
    </row>
    <row r="10" customFormat="false" ht="12.8" hidden="false" customHeight="false" outlineLevel="0" collapsed="false">
      <c r="B10" s="0" t="n">
        <f aca="false">B9+1</f>
        <v>2021</v>
      </c>
      <c r="C10" s="32" t="n">
        <f aca="false">D15</f>
        <v>0.031274685417455</v>
      </c>
      <c r="D10" s="32" t="n">
        <v>0.0321273768602313</v>
      </c>
      <c r="E10" s="32" t="n">
        <v>0.031274685417455</v>
      </c>
      <c r="F10" s="32"/>
    </row>
    <row r="11" customFormat="false" ht="12.8" hidden="false" customHeight="false" outlineLevel="0" collapsed="false">
      <c r="B11" s="5" t="n">
        <f aca="false">B10+1</f>
        <v>2022</v>
      </c>
      <c r="C11" s="61" t="n">
        <v>0.031274685417455</v>
      </c>
      <c r="D11" s="61" t="n">
        <v>0.0320844666261635</v>
      </c>
      <c r="E11" s="61" t="n">
        <v>0.031274685417455</v>
      </c>
      <c r="F11" s="61"/>
    </row>
    <row r="12" customFormat="false" ht="12.8" hidden="false" customHeight="false" outlineLevel="0" collapsed="false">
      <c r="B12" s="0" t="n">
        <f aca="false">B11+1</f>
        <v>2023</v>
      </c>
      <c r="C12" s="32" t="n">
        <v>0.031274685417455</v>
      </c>
      <c r="D12" s="32" t="n">
        <v>0.0320322175460012</v>
      </c>
      <c r="E12" s="32" t="n">
        <v>0.031274685417455</v>
      </c>
      <c r="F12" s="32"/>
    </row>
    <row r="13" customFormat="false" ht="12.8" hidden="false" customHeight="false" outlineLevel="0" collapsed="false">
      <c r="B13" s="5" t="n">
        <f aca="false">B12+1</f>
        <v>2024</v>
      </c>
      <c r="C13" s="61" t="n">
        <v>0.031274685417455</v>
      </c>
      <c r="D13" s="61" t="n">
        <v>0.0319212228303654</v>
      </c>
      <c r="E13" s="61" t="n">
        <v>0.031274685417455</v>
      </c>
      <c r="F13" s="61"/>
    </row>
    <row r="14" customFormat="false" ht="12.8" hidden="false" customHeight="false" outlineLevel="0" collapsed="false">
      <c r="B14" s="0" t="n">
        <f aca="false">B13+1</f>
        <v>2025</v>
      </c>
      <c r="C14" s="32" t="n">
        <v>0.031274685417455</v>
      </c>
      <c r="D14" s="32" t="n">
        <v>0.0317880934826676</v>
      </c>
      <c r="E14" s="32" t="n">
        <v>0.031274685417455</v>
      </c>
      <c r="F14" s="32"/>
    </row>
    <row r="15" customFormat="false" ht="12.8" hidden="false" customHeight="false" outlineLevel="0" collapsed="false">
      <c r="B15" s="5" t="n">
        <f aca="false">B14+1</f>
        <v>2026</v>
      </c>
      <c r="C15" s="61" t="n">
        <v>0.031274685417455</v>
      </c>
      <c r="D15" s="61" t="n">
        <v>0.031274685417455</v>
      </c>
      <c r="E15" s="61" t="n">
        <v>0.031274685417455</v>
      </c>
      <c r="F15" s="61"/>
    </row>
    <row r="16" customFormat="false" ht="12.8" hidden="false" customHeight="false" outlineLevel="0" collapsed="false">
      <c r="B16" s="0" t="n">
        <f aca="false">B15+1</f>
        <v>2027</v>
      </c>
      <c r="C16" s="32" t="n">
        <v>0.031274685417455</v>
      </c>
      <c r="D16" s="32" t="n">
        <f aca="false">D15</f>
        <v>0.031274685417455</v>
      </c>
      <c r="E16" s="32" t="n">
        <v>0.031274685417455</v>
      </c>
      <c r="F16" s="32"/>
    </row>
    <row r="17" customFormat="false" ht="12.8" hidden="false" customHeight="false" outlineLevel="0" collapsed="false">
      <c r="B17" s="5" t="n">
        <f aca="false">B16+1</f>
        <v>2028</v>
      </c>
      <c r="C17" s="61" t="n">
        <v>0.031274685417455</v>
      </c>
      <c r="D17" s="61" t="n">
        <f aca="false">D16</f>
        <v>0.031274685417455</v>
      </c>
      <c r="E17" s="61" t="n">
        <v>0.031274685417455</v>
      </c>
      <c r="F17" s="61"/>
    </row>
    <row r="18" customFormat="false" ht="12.8" hidden="false" customHeight="false" outlineLevel="0" collapsed="false">
      <c r="B18" s="0" t="n">
        <f aca="false">B17+1</f>
        <v>2029</v>
      </c>
      <c r="C18" s="32" t="n">
        <v>0.031274685417455</v>
      </c>
      <c r="D18" s="32" t="n">
        <f aca="false">D17</f>
        <v>0.031274685417455</v>
      </c>
      <c r="E18" s="32" t="n">
        <v>0.031274685417455</v>
      </c>
      <c r="F18" s="32"/>
    </row>
    <row r="19" customFormat="false" ht="12.8" hidden="false" customHeight="false" outlineLevel="0" collapsed="false">
      <c r="B19" s="5" t="n">
        <f aca="false">B18+1</f>
        <v>2030</v>
      </c>
      <c r="C19" s="61" t="n">
        <v>0.031274685417455</v>
      </c>
      <c r="D19" s="61" t="n">
        <f aca="false">D18</f>
        <v>0.031274685417455</v>
      </c>
      <c r="E19" s="61" t="n">
        <v>0.031274685417455</v>
      </c>
      <c r="F19" s="61"/>
    </row>
    <row r="20" customFormat="false" ht="12.8" hidden="false" customHeight="false" outlineLevel="0" collapsed="false">
      <c r="B20" s="0" t="n">
        <f aca="false">B19+1</f>
        <v>2031</v>
      </c>
      <c r="C20" s="32" t="n">
        <v>0.031274685417455</v>
      </c>
      <c r="D20" s="32" t="n">
        <f aca="false">D19</f>
        <v>0.031274685417455</v>
      </c>
      <c r="E20" s="32" t="n">
        <v>0.031274685417455</v>
      </c>
      <c r="F20" s="32"/>
    </row>
    <row r="21" customFormat="false" ht="12.8" hidden="false" customHeight="false" outlineLevel="0" collapsed="false">
      <c r="B21" s="5" t="n">
        <f aca="false">B20+1</f>
        <v>2032</v>
      </c>
      <c r="C21" s="61" t="n">
        <v>0.031274685417455</v>
      </c>
      <c r="D21" s="61" t="n">
        <f aca="false">D20</f>
        <v>0.031274685417455</v>
      </c>
      <c r="E21" s="61" t="n">
        <v>0.031274685417455</v>
      </c>
      <c r="F21" s="61"/>
    </row>
    <row r="22" customFormat="false" ht="12.8" hidden="false" customHeight="false" outlineLevel="0" collapsed="false">
      <c r="B22" s="0" t="n">
        <f aca="false">B21+1</f>
        <v>2033</v>
      </c>
      <c r="C22" s="32" t="n">
        <v>0.031274685417455</v>
      </c>
      <c r="D22" s="32" t="n">
        <f aca="false">D21</f>
        <v>0.031274685417455</v>
      </c>
      <c r="E22" s="32" t="n">
        <v>0.031274685417455</v>
      </c>
      <c r="F22" s="32"/>
    </row>
    <row r="23" customFormat="false" ht="12.8" hidden="false" customHeight="false" outlineLevel="0" collapsed="false">
      <c r="B23" s="5" t="n">
        <f aca="false">B22+1</f>
        <v>2034</v>
      </c>
      <c r="C23" s="61" t="n">
        <v>0.031274685417455</v>
      </c>
      <c r="D23" s="61" t="n">
        <f aca="false">D22</f>
        <v>0.031274685417455</v>
      </c>
      <c r="E23" s="61" t="n">
        <v>0.031274685417455</v>
      </c>
      <c r="F23" s="61"/>
    </row>
    <row r="24" customFormat="false" ht="12.8" hidden="false" customHeight="false" outlineLevel="0" collapsed="false">
      <c r="B24" s="0" t="n">
        <f aca="false">B23+1</f>
        <v>2035</v>
      </c>
      <c r="C24" s="32" t="n">
        <v>0.031274685417455</v>
      </c>
      <c r="D24" s="32" t="n">
        <f aca="false">D23</f>
        <v>0.031274685417455</v>
      </c>
      <c r="E24" s="32" t="n">
        <v>0.031274685417455</v>
      </c>
      <c r="F24" s="32"/>
    </row>
    <row r="25" customFormat="false" ht="12.8" hidden="false" customHeight="false" outlineLevel="0" collapsed="false">
      <c r="B25" s="5" t="n">
        <f aca="false">B24+1</f>
        <v>2036</v>
      </c>
      <c r="C25" s="61" t="n">
        <v>0.031274685417455</v>
      </c>
      <c r="D25" s="61" t="n">
        <f aca="false">D24</f>
        <v>0.031274685417455</v>
      </c>
      <c r="E25" s="61" t="n">
        <v>0.031274685417455</v>
      </c>
      <c r="F25" s="61"/>
    </row>
    <row r="26" customFormat="false" ht="12.8" hidden="false" customHeight="false" outlineLevel="0" collapsed="false">
      <c r="B26" s="0" t="n">
        <f aca="false">B25+1</f>
        <v>2037</v>
      </c>
      <c r="C26" s="32" t="n">
        <v>0.031274685417455</v>
      </c>
      <c r="D26" s="32" t="n">
        <f aca="false">D25</f>
        <v>0.031274685417455</v>
      </c>
      <c r="E26" s="32" t="n">
        <v>0.031274685417455</v>
      </c>
      <c r="F26" s="32"/>
    </row>
    <row r="27" customFormat="false" ht="12.8" hidden="false" customHeight="false" outlineLevel="0" collapsed="false">
      <c r="B27" s="5" t="n">
        <f aca="false">B26+1</f>
        <v>2038</v>
      </c>
      <c r="C27" s="61" t="n">
        <v>0.031274685417455</v>
      </c>
      <c r="D27" s="61" t="n">
        <f aca="false">D26</f>
        <v>0.031274685417455</v>
      </c>
      <c r="E27" s="61" t="n">
        <v>0.031274685417455</v>
      </c>
      <c r="F27" s="61"/>
    </row>
    <row r="28" customFormat="false" ht="12.8" hidden="false" customHeight="false" outlineLevel="0" collapsed="false">
      <c r="B28" s="0" t="n">
        <f aca="false">B27+1</f>
        <v>2039</v>
      </c>
      <c r="C28" s="32" t="n">
        <v>0.031274685417455</v>
      </c>
      <c r="D28" s="32" t="n">
        <f aca="false">D27</f>
        <v>0.031274685417455</v>
      </c>
      <c r="E28" s="32" t="n">
        <v>0.031274685417455</v>
      </c>
      <c r="F28" s="32"/>
    </row>
    <row r="29" customFormat="false" ht="12.8" hidden="false" customHeight="false" outlineLevel="0" collapsed="false">
      <c r="B29" s="5" t="n">
        <f aca="false">B28+1</f>
        <v>2040</v>
      </c>
      <c r="C29" s="61" t="n">
        <v>0.031274685417455</v>
      </c>
      <c r="D29" s="61" t="n">
        <f aca="false">D28</f>
        <v>0.031274685417455</v>
      </c>
      <c r="E29" s="61" t="n">
        <v>0.031274685417455</v>
      </c>
      <c r="F29" s="6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X1" colorId="64" zoomScale="60" zoomScaleNormal="60" zoomScalePageLayoutView="100" workbookViewId="0">
      <selection pane="topLeft" activeCell="AA37" activeCellId="0" sqref="AA37"/>
    </sheetView>
  </sheetViews>
  <sheetFormatPr defaultColWidth="9.34375" defaultRowHeight="12.8" zeroHeight="false" outlineLevelRow="0" outlineLevelCol="0"/>
  <cols>
    <col collapsed="false" customWidth="true" hidden="false" outlineLevel="0" max="7" min="6" style="111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1" width="8.83"/>
    <col collapsed="false" customWidth="true" hidden="false" outlineLevel="0" max="14" min="14" style="111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41"/>
      <c r="B1" s="142"/>
      <c r="C1" s="141"/>
      <c r="D1" s="141"/>
      <c r="E1" s="141"/>
      <c r="F1" s="143" t="s">
        <v>174</v>
      </c>
      <c r="G1" s="143" t="s">
        <v>175</v>
      </c>
      <c r="H1" s="141"/>
      <c r="I1" s="141"/>
      <c r="J1" s="144" t="s">
        <v>176</v>
      </c>
      <c r="K1" s="144" t="s">
        <v>177</v>
      </c>
      <c r="L1" s="141"/>
      <c r="M1" s="145"/>
      <c r="N1" s="146" t="s">
        <v>178</v>
      </c>
      <c r="O1" s="141"/>
      <c r="P1" s="142"/>
      <c r="Q1" s="141"/>
      <c r="R1" s="141"/>
      <c r="S1" s="141"/>
      <c r="T1" s="141"/>
      <c r="U1" s="142"/>
      <c r="V1" s="141"/>
      <c r="W1" s="141"/>
      <c r="X1" s="141"/>
      <c r="Y1" s="141"/>
      <c r="Z1" s="141"/>
      <c r="AA1" s="141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</row>
    <row r="2" customFormat="false" ht="12.8" hidden="false" customHeight="true" outlineLevel="0" collapsed="false">
      <c r="A2" s="141"/>
      <c r="B2" s="142"/>
      <c r="C2" s="141"/>
      <c r="D2" s="141"/>
      <c r="E2" s="141"/>
      <c r="F2" s="144" t="s">
        <v>179</v>
      </c>
      <c r="G2" s="144" t="s">
        <v>180</v>
      </c>
      <c r="H2" s="141"/>
      <c r="I2" s="141"/>
      <c r="J2" s="146"/>
      <c r="K2" s="146"/>
      <c r="L2" s="141"/>
      <c r="M2" s="145"/>
      <c r="N2" s="146" t="s">
        <v>181</v>
      </c>
      <c r="O2" s="141"/>
      <c r="P2" s="142"/>
      <c r="Q2" s="141"/>
      <c r="R2" s="141"/>
      <c r="S2" s="141"/>
      <c r="T2" s="141"/>
      <c r="U2" s="142"/>
      <c r="V2" s="141"/>
      <c r="W2" s="141"/>
      <c r="X2" s="141"/>
      <c r="Y2" s="141"/>
      <c r="Z2" s="141"/>
      <c r="AA2" s="141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73.75" hidden="false" customHeight="true" outlineLevel="0" collapsed="false">
      <c r="A3" s="148" t="s">
        <v>182</v>
      </c>
      <c r="B3" s="149"/>
      <c r="C3" s="148" t="s">
        <v>183</v>
      </c>
      <c r="D3" s="148" t="s">
        <v>184</v>
      </c>
      <c r="E3" s="148" t="s">
        <v>185</v>
      </c>
      <c r="F3" s="150" t="s">
        <v>186</v>
      </c>
      <c r="G3" s="150" t="s">
        <v>187</v>
      </c>
      <c r="H3" s="148" t="s">
        <v>188</v>
      </c>
      <c r="I3" s="148" t="s">
        <v>189</v>
      </c>
      <c r="J3" s="150" t="s">
        <v>190</v>
      </c>
      <c r="K3" s="150" t="s">
        <v>191</v>
      </c>
      <c r="L3" s="148" t="s">
        <v>192</v>
      </c>
      <c r="M3" s="151" t="s">
        <v>193</v>
      </c>
      <c r="N3" s="150" t="s">
        <v>194</v>
      </c>
      <c r="O3" s="148" t="s">
        <v>195</v>
      </c>
      <c r="P3" s="149" t="s">
        <v>196</v>
      </c>
      <c r="Q3" s="148" t="s">
        <v>197</v>
      </c>
      <c r="R3" s="148" t="s">
        <v>198</v>
      </c>
      <c r="S3" s="148" t="s">
        <v>199</v>
      </c>
      <c r="T3" s="148" t="s">
        <v>200</v>
      </c>
      <c r="U3" s="149" t="s">
        <v>201</v>
      </c>
      <c r="V3" s="148" t="s">
        <v>202</v>
      </c>
      <c r="W3" s="148" t="s">
        <v>203</v>
      </c>
      <c r="X3" s="148" t="s">
        <v>204</v>
      </c>
      <c r="Y3" s="148" t="s">
        <v>205</v>
      </c>
      <c r="Z3" s="148" t="s">
        <v>206</v>
      </c>
      <c r="AA3" s="150" t="s">
        <v>207</v>
      </c>
      <c r="AB3" s="150" t="s">
        <v>208</v>
      </c>
      <c r="AC3" s="148"/>
      <c r="AD3" s="148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A4" s="153" t="s">
        <v>209</v>
      </c>
      <c r="B4" s="154"/>
      <c r="C4" s="153" t="n">
        <v>2014</v>
      </c>
      <c r="D4" s="153" t="n">
        <v>1</v>
      </c>
      <c r="E4" s="153" t="n">
        <v>1005</v>
      </c>
      <c r="F4" s="155" t="n">
        <v>13919743</v>
      </c>
      <c r="G4" s="155" t="n">
        <v>13367098</v>
      </c>
      <c r="H4" s="156" t="n">
        <f aca="false">F4-J4</f>
        <v>13919743</v>
      </c>
      <c r="I4" s="156" t="n">
        <f aca="false">G4-K4</f>
        <v>13367098</v>
      </c>
      <c r="J4" s="157"/>
      <c r="K4" s="157"/>
      <c r="L4" s="156" t="n">
        <f aca="false">H4-I4</f>
        <v>552645</v>
      </c>
      <c r="M4" s="156" t="n">
        <f aca="false">J4-K4</f>
        <v>0</v>
      </c>
      <c r="N4" s="157" t="n">
        <v>2431521</v>
      </c>
      <c r="O4" s="158" t="n">
        <v>68064666.1181856</v>
      </c>
      <c r="P4" s="153" t="n">
        <f aca="false">O4/I4</f>
        <v>5.09195534574412</v>
      </c>
      <c r="Q4" s="156" t="n">
        <f aca="false">I4*5.5017049523</f>
        <v>73541829.2644794</v>
      </c>
      <c r="R4" s="156" t="n">
        <v>11018747.8054275</v>
      </c>
      <c r="S4" s="156" t="n">
        <v>2463940.91347832</v>
      </c>
      <c r="T4" s="158" t="n">
        <v>13733232.3112091</v>
      </c>
      <c r="U4" s="153" t="n">
        <f aca="false">R4/N4</f>
        <v>4.53162765422445</v>
      </c>
      <c r="V4" s="154"/>
      <c r="W4" s="154"/>
      <c r="X4" s="156" t="n">
        <f aca="false">N4*U12+L4*P13</f>
        <v>15657663.7612308</v>
      </c>
      <c r="Y4" s="156" t="n">
        <f aca="false">N4*5.1890047538</f>
        <v>12617174.0279645</v>
      </c>
      <c r="Z4" s="156" t="n">
        <f aca="false">L4*5.5017049523</f>
        <v>3040489.73336383</v>
      </c>
      <c r="AA4" s="156"/>
      <c r="AB4" s="156"/>
      <c r="AC4" s="156"/>
      <c r="AD4" s="156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</row>
    <row r="5" customFormat="false" ht="12.8" hidden="false" customHeight="false" outlineLevel="0" collapsed="false">
      <c r="B5" s="154"/>
      <c r="C5" s="153" t="n">
        <v>2014</v>
      </c>
      <c r="D5" s="153" t="n">
        <v>2</v>
      </c>
      <c r="E5" s="153" t="n">
        <v>1004</v>
      </c>
      <c r="F5" s="155" t="n">
        <v>14482790</v>
      </c>
      <c r="G5" s="155" t="n">
        <v>13911325</v>
      </c>
      <c r="H5" s="156" t="n">
        <f aca="false">F5-J5</f>
        <v>14482790</v>
      </c>
      <c r="I5" s="156" t="n">
        <f aca="false">G5-K5</f>
        <v>13911325</v>
      </c>
      <c r="J5" s="157"/>
      <c r="K5" s="157"/>
      <c r="L5" s="156" t="n">
        <f aca="false">H5-I5</f>
        <v>571465</v>
      </c>
      <c r="M5" s="156" t="n">
        <f aca="false">J5-K5</f>
        <v>0</v>
      </c>
      <c r="N5" s="157" t="n">
        <v>2156056</v>
      </c>
      <c r="O5" s="158" t="n">
        <v>80470827.8892677</v>
      </c>
      <c r="P5" s="153" t="n">
        <f aca="false">O5/I5</f>
        <v>5.78455523749662</v>
      </c>
      <c r="Q5" s="156" t="n">
        <f aca="false">I5*5.5017049523</f>
        <v>76536005.6455548</v>
      </c>
      <c r="R5" s="156" t="n">
        <v>13090128.797517</v>
      </c>
      <c r="S5" s="156" t="n">
        <v>2913043.96959149</v>
      </c>
      <c r="T5" s="158" t="n">
        <v>16270046.9661959</v>
      </c>
      <c r="U5" s="153" t="n">
        <f aca="false">R5/N5</f>
        <v>6.07133061363759</v>
      </c>
      <c r="V5" s="154"/>
      <c r="W5" s="154"/>
      <c r="X5" s="156" t="n">
        <f aca="false">N5*5.1890047538+L5*5.5017049523</f>
        <v>14331816.6540251</v>
      </c>
      <c r="Y5" s="156" t="n">
        <f aca="false">N5*5.1890047538</f>
        <v>11187784.833459</v>
      </c>
      <c r="Z5" s="156" t="n">
        <f aca="false">L5*5.5017049523</f>
        <v>3144031.82056612</v>
      </c>
      <c r="AA5" s="156"/>
      <c r="AB5" s="156"/>
      <c r="AC5" s="156"/>
      <c r="AD5" s="156"/>
    </row>
    <row r="6" customFormat="false" ht="12.8" hidden="false" customHeight="false" outlineLevel="0" collapsed="false">
      <c r="B6" s="154"/>
      <c r="C6" s="153" t="n">
        <v>2014</v>
      </c>
      <c r="D6" s="153" t="n">
        <v>3</v>
      </c>
      <c r="E6" s="153" t="n">
        <v>1003</v>
      </c>
      <c r="F6" s="155" t="n">
        <v>15149966</v>
      </c>
      <c r="G6" s="155" t="n">
        <v>14531608</v>
      </c>
      <c r="H6" s="156" t="n">
        <f aca="false">F6-J6</f>
        <v>15149966</v>
      </c>
      <c r="I6" s="156" t="n">
        <f aca="false">G6-K6</f>
        <v>14531608</v>
      </c>
      <c r="J6" s="157"/>
      <c r="K6" s="157"/>
      <c r="L6" s="156" t="n">
        <f aca="false">H6-I6</f>
        <v>618358</v>
      </c>
      <c r="M6" s="156" t="n">
        <f aca="false">J6-K6</f>
        <v>0</v>
      </c>
      <c r="N6" s="157" t="n">
        <v>2697106</v>
      </c>
      <c r="O6" s="158" t="n">
        <v>71025009.1540406</v>
      </c>
      <c r="P6" s="153" t="n">
        <f aca="false">O6/I6</f>
        <v>4.88762215124717</v>
      </c>
      <c r="Q6" s="156" t="n">
        <f aca="false">I6*5.5017049523</f>
        <v>79948619.6984823</v>
      </c>
      <c r="R6" s="156" t="n">
        <v>13303482.9648562</v>
      </c>
      <c r="S6" s="156" t="n">
        <v>2571105.33137627</v>
      </c>
      <c r="T6" s="158" t="n">
        <v>17670963.688597</v>
      </c>
      <c r="U6" s="153" t="n">
        <f aca="false">R6/N6</f>
        <v>4.93250282519716</v>
      </c>
      <c r="V6" s="154"/>
      <c r="W6" s="154"/>
      <c r="X6" s="156" t="n">
        <f aca="false">N6*5.1890047538+L6*5.5017049523</f>
        <v>17397319.1263968</v>
      </c>
      <c r="Y6" s="156" t="n">
        <f aca="false">N6*5.1890047538</f>
        <v>13995295.8555025</v>
      </c>
      <c r="Z6" s="156" t="n">
        <f aca="false">L6*5.5017049523</f>
        <v>3402023.27089432</v>
      </c>
      <c r="AA6" s="156"/>
      <c r="AB6" s="156"/>
      <c r="AC6" s="156"/>
      <c r="AD6" s="156"/>
    </row>
    <row r="7" customFormat="false" ht="12.8" hidden="false" customHeight="false" outlineLevel="0" collapsed="false">
      <c r="B7" s="154"/>
      <c r="C7" s="153" t="n">
        <v>2014</v>
      </c>
      <c r="D7" s="153" t="n">
        <v>4</v>
      </c>
      <c r="E7" s="153" t="n">
        <v>160</v>
      </c>
      <c r="F7" s="155" t="n">
        <v>15745971</v>
      </c>
      <c r="G7" s="155" t="n">
        <v>15148486</v>
      </c>
      <c r="H7" s="156" t="n">
        <f aca="false">F7-J7</f>
        <v>15745971</v>
      </c>
      <c r="I7" s="156" t="n">
        <f aca="false">G7-K7</f>
        <v>15148486</v>
      </c>
      <c r="J7" s="157"/>
      <c r="K7" s="157"/>
      <c r="L7" s="156" t="n">
        <f aca="false">H7-I7</f>
        <v>597485</v>
      </c>
      <c r="M7" s="156" t="n">
        <f aca="false">J7-K7</f>
        <v>0</v>
      </c>
      <c r="N7" s="157" t="n">
        <v>2598761</v>
      </c>
      <c r="O7" s="158" t="n">
        <v>90838150.786</v>
      </c>
      <c r="P7" s="153" t="n">
        <f aca="false">O7/I7</f>
        <v>5.99651679950062</v>
      </c>
      <c r="Q7" s="156" t="n">
        <f aca="false">I7*5.5017049523</f>
        <v>83342500.4460472</v>
      </c>
      <c r="R7" s="156" t="n">
        <v>12713686.068</v>
      </c>
      <c r="S7" s="156" t="n">
        <v>3288341.0584532</v>
      </c>
      <c r="T7" s="158" t="n">
        <v>17161490.7544532</v>
      </c>
      <c r="U7" s="153" t="n">
        <f aca="false">R7/N7</f>
        <v>4.89221058342803</v>
      </c>
      <c r="V7" s="154"/>
      <c r="W7" s="154"/>
      <c r="X7" s="156" t="n">
        <f aca="false">N7*5.1890047538+L7*5.5017049523</f>
        <v>16772169.366415</v>
      </c>
      <c r="Y7" s="156" t="n">
        <f aca="false">N7*5.1890047538</f>
        <v>13484983.18299</v>
      </c>
      <c r="Z7" s="156" t="n">
        <f aca="false">L7*5.5017049523</f>
        <v>3287186.18342497</v>
      </c>
      <c r="AA7" s="156"/>
      <c r="AB7" s="156"/>
      <c r="AC7" s="156"/>
      <c r="AD7" s="156"/>
    </row>
    <row r="8" customFormat="false" ht="12.8" hidden="false" customHeight="false" outlineLevel="0" collapsed="false">
      <c r="B8" s="154"/>
      <c r="C8" s="153" t="n">
        <f aca="false">C4+1</f>
        <v>2015</v>
      </c>
      <c r="D8" s="153" t="n">
        <f aca="false">D4</f>
        <v>1</v>
      </c>
      <c r="E8" s="153" t="n">
        <v>1001</v>
      </c>
      <c r="F8" s="155" t="n">
        <v>16507879</v>
      </c>
      <c r="G8" s="155" t="n">
        <v>15853349</v>
      </c>
      <c r="H8" s="156" t="n">
        <f aca="false">F8-J8</f>
        <v>16507879</v>
      </c>
      <c r="I8" s="156" t="n">
        <f aca="false">G8-K8</f>
        <v>15853349</v>
      </c>
      <c r="J8" s="157"/>
      <c r="K8" s="157"/>
      <c r="L8" s="156" t="n">
        <f aca="false">H8-I8</f>
        <v>654530</v>
      </c>
      <c r="M8" s="156" t="n">
        <f aca="false">J8-K8</f>
        <v>0</v>
      </c>
      <c r="N8" s="157" t="n">
        <v>3002195</v>
      </c>
      <c r="O8" s="158" t="n">
        <v>81897043.9675653</v>
      </c>
      <c r="P8" s="153" t="n">
        <f aca="false">O8/I8</f>
        <v>5.16591440506137</v>
      </c>
      <c r="Q8" s="156" t="n">
        <f aca="false">I8*5.5017049523</f>
        <v>87220448.7038403</v>
      </c>
      <c r="R8" s="156" t="n">
        <v>13986686.083894</v>
      </c>
      <c r="S8" s="156" t="n">
        <v>2964672.99162586</v>
      </c>
      <c r="T8" s="158" t="n">
        <v>18231627.4986104</v>
      </c>
      <c r="U8" s="153" t="n">
        <f aca="false">R8/N8</f>
        <v>4.65881999133767</v>
      </c>
      <c r="V8" s="154"/>
      <c r="W8" s="154"/>
      <c r="X8" s="156" t="n">
        <f aca="false">N8*5.1890047538+L8*5.5017049523</f>
        <v>19179435.0692635</v>
      </c>
      <c r="Y8" s="156" t="n">
        <f aca="false">N8*5.1890047538</f>
        <v>15578404.1268346</v>
      </c>
      <c r="Z8" s="156" t="n">
        <f aca="false">L8*5.5017049523</f>
        <v>3601030.94242892</v>
      </c>
      <c r="AA8" s="156" t="s">
        <v>210</v>
      </c>
      <c r="AB8" s="156"/>
      <c r="AC8" s="156"/>
      <c r="AD8" s="156"/>
    </row>
    <row r="9" customFormat="false" ht="12.8" hidden="false" customHeight="false" outlineLevel="0" collapsed="false">
      <c r="B9" s="154"/>
      <c r="C9" s="153" t="n">
        <f aca="false">C5+1</f>
        <v>2015</v>
      </c>
      <c r="D9" s="153" t="n">
        <f aca="false">D5</f>
        <v>2</v>
      </c>
      <c r="E9" s="153" t="n">
        <v>1000</v>
      </c>
      <c r="F9" s="155" t="n">
        <v>17877475</v>
      </c>
      <c r="G9" s="155" t="n">
        <v>17180984</v>
      </c>
      <c r="H9" s="156" t="n">
        <f aca="false">F9-J9</f>
        <v>17877475</v>
      </c>
      <c r="I9" s="156" t="n">
        <f aca="false">G9-K9</f>
        <v>17180984</v>
      </c>
      <c r="J9" s="157"/>
      <c r="K9" s="157"/>
      <c r="L9" s="156" t="n">
        <f aca="false">H9-I9</f>
        <v>696491</v>
      </c>
      <c r="M9" s="156" t="n">
        <f aca="false">J9-K9</f>
        <v>0</v>
      </c>
      <c r="N9" s="157" t="n">
        <v>2371185</v>
      </c>
      <c r="O9" s="158" t="n">
        <v>104523364.336654</v>
      </c>
      <c r="P9" s="153" t="n">
        <f aca="false">O9/I9</f>
        <v>6.08366577471081</v>
      </c>
      <c r="Q9" s="156" t="n">
        <f aca="false">I9*5.5017049523</f>
        <v>94524704.7581871</v>
      </c>
      <c r="R9" s="156" t="n">
        <v>14339828.6769147</v>
      </c>
      <c r="S9" s="156" t="n">
        <v>3783745.78898687</v>
      </c>
      <c r="T9" s="158" t="n">
        <v>19687951.5296409</v>
      </c>
      <c r="U9" s="153" t="n">
        <f aca="false">R9/N9</f>
        <v>6.04753685474339</v>
      </c>
      <c r="V9" s="154"/>
      <c r="W9" s="154"/>
      <c r="X9" s="156" t="n">
        <f aca="false">N9*5.1890047538+L9*5.5017049523</f>
        <v>16135978.2210716</v>
      </c>
      <c r="Y9" s="156" t="n">
        <f aca="false">N9*5.1890047538</f>
        <v>12304090.2371393</v>
      </c>
      <c r="Z9" s="156" t="n">
        <f aca="false">L9*5.5017049523</f>
        <v>3831887.98393238</v>
      </c>
      <c r="AA9" s="156" t="s">
        <v>211</v>
      </c>
      <c r="AB9" s="156" t="n">
        <v>0</v>
      </c>
      <c r="AC9" s="156" t="n">
        <v>0</v>
      </c>
      <c r="AD9" s="156"/>
    </row>
    <row r="10" customFormat="false" ht="12.8" hidden="false" customHeight="false" outlineLevel="0" collapsed="false">
      <c r="B10" s="154"/>
      <c r="C10" s="153" t="n">
        <v>2016</v>
      </c>
      <c r="D10" s="153" t="n">
        <v>2</v>
      </c>
      <c r="E10" s="153" t="n">
        <v>996</v>
      </c>
      <c r="F10" s="155" t="n">
        <v>18529945</v>
      </c>
      <c r="G10" s="155" t="n">
        <v>17797215</v>
      </c>
      <c r="H10" s="156" t="n">
        <f aca="false">F10-J10</f>
        <v>18529945</v>
      </c>
      <c r="I10" s="156" t="n">
        <f aca="false">G10-K10</f>
        <v>17797215</v>
      </c>
      <c r="J10" s="157"/>
      <c r="K10" s="157"/>
      <c r="L10" s="156" t="n">
        <f aca="false">H10-I10</f>
        <v>732730</v>
      </c>
      <c r="M10" s="156" t="n">
        <f aca="false">J10-K10</f>
        <v>0</v>
      </c>
      <c r="N10" s="157"/>
      <c r="O10" s="154"/>
      <c r="P10" s="154"/>
      <c r="Q10" s="156" t="n">
        <f aca="false">I10*5.5017049523</f>
        <v>97915025.9026478</v>
      </c>
      <c r="R10" s="156"/>
      <c r="S10" s="156"/>
      <c r="T10" s="154"/>
      <c r="U10" s="154"/>
      <c r="V10" s="154"/>
      <c r="W10" s="154"/>
      <c r="X10" s="156"/>
      <c r="Y10" s="156"/>
      <c r="Z10" s="156"/>
      <c r="AA10" s="156" t="s">
        <v>18</v>
      </c>
      <c r="AB10" s="156" t="n">
        <v>17079733.2296869</v>
      </c>
      <c r="AC10" s="159" t="n">
        <f aca="false">AB10/AA35</f>
        <v>8.54411221367961</v>
      </c>
      <c r="AD10" s="0" t="s">
        <v>212</v>
      </c>
    </row>
    <row r="11" customFormat="false" ht="12.8" hidden="false" customHeight="false" outlineLevel="0" collapsed="false">
      <c r="B11" s="154"/>
      <c r="C11" s="153" t="n">
        <v>2016</v>
      </c>
      <c r="D11" s="153" t="n">
        <v>3</v>
      </c>
      <c r="E11" s="153" t="n">
        <v>995</v>
      </c>
      <c r="F11" s="155" t="n">
        <v>19118239</v>
      </c>
      <c r="G11" s="155" t="n">
        <v>18342944</v>
      </c>
      <c r="H11" s="156" t="n">
        <f aca="false">F11-J11</f>
        <v>19118239</v>
      </c>
      <c r="I11" s="156" t="n">
        <f aca="false">G11-K11</f>
        <v>18342944</v>
      </c>
      <c r="J11" s="157"/>
      <c r="K11" s="157"/>
      <c r="L11" s="156" t="n">
        <f aca="false">H11-I11</f>
        <v>775295</v>
      </c>
      <c r="M11" s="156" t="n">
        <f aca="false">J11-K11</f>
        <v>0</v>
      </c>
      <c r="N11" s="157"/>
      <c r="O11" s="154"/>
      <c r="P11" s="154"/>
      <c r="Q11" s="156" t="n">
        <f aca="false">I11*5.5017049523</f>
        <v>100917465.844562</v>
      </c>
      <c r="R11" s="156"/>
      <c r="S11" s="156"/>
      <c r="T11" s="154"/>
      <c r="U11" s="154"/>
      <c r="V11" s="154"/>
      <c r="W11" s="154"/>
      <c r="X11" s="156"/>
      <c r="Y11" s="156"/>
      <c r="Z11" s="156"/>
      <c r="AA11" s="156" t="s">
        <v>20</v>
      </c>
      <c r="AB11" s="156" t="n">
        <v>24337291.3360368</v>
      </c>
      <c r="AC11" s="159" t="n">
        <f aca="false">AB11/AA36</f>
        <v>8.98192292529924</v>
      </c>
      <c r="AD11" s="156" t="s">
        <v>213</v>
      </c>
    </row>
    <row r="12" customFormat="false" ht="12.8" hidden="false" customHeight="false" outlineLevel="0" collapsed="false">
      <c r="B12" s="154"/>
      <c r="C12" s="153" t="n">
        <v>2016</v>
      </c>
      <c r="D12" s="153" t="n">
        <v>4</v>
      </c>
      <c r="E12" s="153" t="n">
        <v>994</v>
      </c>
      <c r="F12" s="155" t="n">
        <v>20592277</v>
      </c>
      <c r="G12" s="155" t="n">
        <v>19759371</v>
      </c>
      <c r="H12" s="156" t="n">
        <f aca="false">F12-J12</f>
        <v>20592277</v>
      </c>
      <c r="I12" s="156" t="n">
        <f aca="false">G12-K12</f>
        <v>19759371</v>
      </c>
      <c r="J12" s="157"/>
      <c r="K12" s="157"/>
      <c r="L12" s="156" t="n">
        <f aca="false">H12-I12</f>
        <v>832906</v>
      </c>
      <c r="M12" s="156" t="n">
        <f aca="false">J12-K12</f>
        <v>0</v>
      </c>
      <c r="N12" s="157"/>
      <c r="O12" s="154"/>
      <c r="P12" s="154" t="s">
        <v>214</v>
      </c>
      <c r="Q12" s="156" t="n">
        <f aca="false">I12*5.5017049523</f>
        <v>108710229.285033</v>
      </c>
      <c r="R12" s="156"/>
      <c r="S12" s="156"/>
      <c r="T12" s="154"/>
      <c r="U12" s="153" t="n">
        <f aca="false">AVERAGE(U4:U9)</f>
        <v>5.18900475376138</v>
      </c>
      <c r="V12" s="154"/>
      <c r="W12" s="154"/>
      <c r="X12" s="156"/>
      <c r="Y12" s="156"/>
      <c r="Z12" s="156"/>
      <c r="AA12" s="156" t="s">
        <v>24</v>
      </c>
      <c r="AB12" s="156" t="n">
        <v>7699173.32650563</v>
      </c>
      <c r="AC12" s="159" t="n">
        <f aca="false">AB12/AA37</f>
        <v>9.40365303224635</v>
      </c>
      <c r="AD12" s="156" t="s">
        <v>215</v>
      </c>
    </row>
    <row r="13" customFormat="false" ht="12.8" hidden="false" customHeight="false" outlineLevel="0" collapsed="false">
      <c r="B13" s="154"/>
      <c r="C13" s="153" t="n">
        <v>2017</v>
      </c>
      <c r="D13" s="153" t="n">
        <v>1</v>
      </c>
      <c r="E13" s="153" t="n">
        <v>993</v>
      </c>
      <c r="F13" s="155" t="n">
        <v>20242858</v>
      </c>
      <c r="G13" s="155" t="n">
        <v>19409870</v>
      </c>
      <c r="H13" s="156" t="n">
        <f aca="false">F13-J13</f>
        <v>20242858</v>
      </c>
      <c r="I13" s="156" t="n">
        <f aca="false">G13-K13</f>
        <v>19409870</v>
      </c>
      <c r="J13" s="157"/>
      <c r="K13" s="157"/>
      <c r="L13" s="156" t="n">
        <f aca="false">H13-I13</f>
        <v>832988</v>
      </c>
      <c r="M13" s="156" t="n">
        <f aca="false">J13-K13</f>
        <v>0</v>
      </c>
      <c r="N13" s="157"/>
      <c r="O13" s="154"/>
      <c r="P13" s="153" t="n">
        <f aca="false">AVERAGE(P4:P9)</f>
        <v>5.50170495229345</v>
      </c>
      <c r="Q13" s="156" t="n">
        <f aca="false">I13*5.5017049523</f>
        <v>106787377.902499</v>
      </c>
      <c r="R13" s="156"/>
      <c r="S13" s="156"/>
      <c r="T13" s="154"/>
      <c r="U13" s="154"/>
      <c r="V13" s="154"/>
      <c r="W13" s="154"/>
      <c r="X13" s="156"/>
      <c r="Y13" s="156"/>
      <c r="Z13" s="156"/>
      <c r="AA13" s="156"/>
      <c r="AB13" s="156"/>
      <c r="AC13" s="160" t="n">
        <f aca="false">AVERAGE(AC10:AC12)</f>
        <v>8.97656272374173</v>
      </c>
      <c r="AD13" s="156"/>
    </row>
    <row r="14" customFormat="false" ht="12.8" hidden="false" customHeight="false" outlineLevel="0" collapsed="false">
      <c r="A14" s="161" t="s">
        <v>216</v>
      </c>
      <c r="B14" s="5"/>
      <c r="C14" s="161" t="n">
        <v>2015</v>
      </c>
      <c r="D14" s="161" t="n">
        <v>1</v>
      </c>
      <c r="E14" s="161" t="n">
        <v>161</v>
      </c>
      <c r="F14" s="162" t="n">
        <f aca="false">high_v2_m!B2+temporary_pension_bonus_high!B2</f>
        <v>17739542.6683295</v>
      </c>
      <c r="G14" s="162" t="n">
        <f aca="false">high_v2_m!C2+temporary_pension_bonus_high!B2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3" t="n">
        <f aca="false">high_v2_m!J2</f>
        <v>0</v>
      </c>
      <c r="K14" s="163" t="n">
        <f aca="false">high_v2_m!K2</f>
        <v>0</v>
      </c>
      <c r="L14" s="8" t="n">
        <f aca="false">H14-I14</f>
        <v>693534.21234091</v>
      </c>
      <c r="M14" s="8" t="n">
        <f aca="false">J14-K14</f>
        <v>0</v>
      </c>
      <c r="N14" s="163" t="n">
        <f aca="false">SUM(high_v5_m!C2:J2)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4" t="n">
        <f aca="false">high_v2_m!B3+temporary_pension_bonus_high!B3</f>
        <v>20424458.4543804</v>
      </c>
      <c r="G15" s="164" t="n">
        <f aca="false">high_v2_m!C3+temporary_pension_bonus_high!B3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5" t="n">
        <f aca="false">high_v2_m!J3</f>
        <v>0</v>
      </c>
      <c r="K15" s="165" t="n">
        <f aca="false">high_v2_m!K3</f>
        <v>0</v>
      </c>
      <c r="L15" s="67" t="n">
        <f aca="false">H15-I15</f>
        <v>800067.552071896</v>
      </c>
      <c r="M15" s="67" t="n">
        <f aca="false">J15-K15</f>
        <v>0</v>
      </c>
      <c r="N15" s="165" t="n">
        <f aca="false">SUM(high_v5_m!C3:J3)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4" t="n">
        <f aca="false">high_v2_m!B4+temporary_pension_bonus_high!B4</f>
        <v>19770972.3841794</v>
      </c>
      <c r="G16" s="164" t="n">
        <f aca="false">high_v2_m!C4+temporary_pension_bonus_high!B4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5" t="n">
        <f aca="false">high_v2_m!J4</f>
        <v>0</v>
      </c>
      <c r="K16" s="165" t="n">
        <f aca="false">high_v2_m!K4</f>
        <v>0</v>
      </c>
      <c r="L16" s="67" t="n">
        <f aca="false">H16-I16</f>
        <v>775309.268529587</v>
      </c>
      <c r="M16" s="67" t="n">
        <f aca="false">J16-K16</f>
        <v>0</v>
      </c>
      <c r="N16" s="165" t="n">
        <f aca="false">SUM(high_v5_m!C4:J4)</f>
        <v>2964080.7181469</v>
      </c>
      <c r="O16" s="166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6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4" t="n">
        <f aca="false">high_v2_m!B5+temporary_pension_bonus_high!B5</f>
        <v>21368066.5344648</v>
      </c>
      <c r="G17" s="164" t="n">
        <f aca="false">high_v2_m!C5+temporary_pension_bonus_high!B5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5" t="n">
        <f aca="false">high_v2_m!J5</f>
        <v>0</v>
      </c>
      <c r="K17" s="165" t="n">
        <f aca="false">high_v2_m!K5</f>
        <v>0</v>
      </c>
      <c r="L17" s="67" t="n">
        <f aca="false">H17-I17</f>
        <v>840306.694912139</v>
      </c>
      <c r="M17" s="67" t="n">
        <f aca="false">J17-K17</f>
        <v>0</v>
      </c>
      <c r="N17" s="165" t="n">
        <f aca="false">SUM(high_v5_m!C5:J5)</f>
        <v>2823292.24132232</v>
      </c>
      <c r="O17" s="166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6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1"/>
      <c r="B18" s="5"/>
      <c r="C18" s="161" t="n">
        <f aca="false">C14+1</f>
        <v>2016</v>
      </c>
      <c r="D18" s="161" t="n">
        <f aca="false">D14</f>
        <v>1</v>
      </c>
      <c r="E18" s="161" t="n">
        <v>165</v>
      </c>
      <c r="F18" s="162" t="n">
        <f aca="false">high_v2_m!B6+temporary_pension_bonus_high!B6</f>
        <v>18728958.0861916</v>
      </c>
      <c r="G18" s="162" t="n">
        <f aca="false">high_v2_m!C6+temporary_pension_bonus_high!B6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3" t="n">
        <f aca="false">high_v2_m!J6</f>
        <v>0</v>
      </c>
      <c r="K18" s="163" t="n">
        <f aca="false">high_v2_m!K6</f>
        <v>0</v>
      </c>
      <c r="L18" s="8" t="n">
        <f aca="false">H18-I18</f>
        <v>734158.084804092</v>
      </c>
      <c r="M18" s="8" t="n">
        <f aca="false">J18-K18</f>
        <v>0</v>
      </c>
      <c r="N18" s="163" t="n">
        <f aca="false">SUM(high_v5_m!C6:J6)</f>
        <v>2816470.50091539</v>
      </c>
      <c r="O18" s="167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7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4" t="n">
        <f aca="false">high_v2_m!B7+temporary_pension_bonus_high!B7</f>
        <v>19344977.1486059</v>
      </c>
      <c r="G19" s="164" t="n">
        <f aca="false">high_v2_m!C7+temporary_pension_bonus_high!B7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5" t="n">
        <f aca="false">high_v2_m!J7</f>
        <v>0</v>
      </c>
      <c r="K19" s="165" t="n">
        <f aca="false">high_v2_m!K7</f>
        <v>0</v>
      </c>
      <c r="L19" s="67" t="n">
        <f aca="false">H19-I19</f>
        <v>760025.083108328</v>
      </c>
      <c r="M19" s="67" t="n">
        <f aca="false">J19-K19</f>
        <v>0</v>
      </c>
      <c r="N19" s="165" t="n">
        <f aca="false">SUM(high_v5_m!C7:J7)</f>
        <v>2801537.62062767</v>
      </c>
      <c r="O19" s="166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6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5" t="n">
        <f aca="false">high_v2_m!D8+temporary_pension_bonus_high!B8</f>
        <v>18490578.4951819</v>
      </c>
      <c r="G20" s="165" t="n">
        <f aca="false">high_v2_m!E8+temporary_pension_bonus_high!B8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5" t="n">
        <f aca="false">high_v2_m!J8</f>
        <v>0</v>
      </c>
      <c r="K20" s="165" t="n">
        <f aca="false">high_v2_m!K8</f>
        <v>0</v>
      </c>
      <c r="L20" s="67" t="n">
        <f aca="false">H20-I20</f>
        <v>729257.767694697</v>
      </c>
      <c r="M20" s="67" t="n">
        <f aca="false">J20-K20</f>
        <v>0</v>
      </c>
      <c r="N20" s="165" t="n">
        <f aca="false">SUM(high_v5_m!C8:J8)</f>
        <v>2450156.14160319</v>
      </c>
      <c r="O20" s="166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6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5" t="n">
        <f aca="false">high_v2_m!D9+temporary_pension_bonus_high!B9</f>
        <v>20206487.8241816</v>
      </c>
      <c r="G21" s="165" t="n">
        <f aca="false">high_v2_m!E9+temporary_pension_bonus_high!B9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5" t="n">
        <f aca="false">high_v2_m!J9</f>
        <v>18733.8129683629</v>
      </c>
      <c r="K21" s="165" t="n">
        <f aca="false">high_v2_m!K9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5" t="n">
        <f aca="false">SUM(high_v5_m!C9:J9)</f>
        <v>3892938.68981568</v>
      </c>
      <c r="O21" s="166" t="n">
        <v>112083822.294624</v>
      </c>
      <c r="P21" s="7" t="n">
        <v>6.14</v>
      </c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6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1"/>
      <c r="B22" s="5"/>
      <c r="C22" s="161" t="n">
        <f aca="false">C18+1</f>
        <v>2017</v>
      </c>
      <c r="D22" s="161" t="n">
        <f aca="false">D18</f>
        <v>1</v>
      </c>
      <c r="E22" s="161" t="n">
        <v>169</v>
      </c>
      <c r="F22" s="163" t="n">
        <f aca="false">high_v2_m!D10+temporary_pension_bonus_high!B10</f>
        <v>19442559.2610445</v>
      </c>
      <c r="G22" s="163" t="n">
        <f aca="false">high_v2_m!E10+temporary_pension_bonus_high!B10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3" t="n">
        <f aca="false">high_v2_m!J10</f>
        <v>52369.7306842421</v>
      </c>
      <c r="K22" s="163" t="n">
        <f aca="false">high_v2_m!K10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3" t="n">
        <f aca="false">SUM(high_v5_m!C10:J10)</f>
        <v>4222415.9294058</v>
      </c>
      <c r="O22" s="167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7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5" t="n">
        <f aca="false">high_v2_m!D11+temporary_pension_bonus_high!B11</f>
        <v>20770363.766955</v>
      </c>
      <c r="G23" s="165" t="n">
        <f aca="false">high_v2_m!E11+temporary_pension_bonus_high!B11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5" t="n">
        <f aca="false">high_v2_m!J11</f>
        <v>99239.5036172691</v>
      </c>
      <c r="K23" s="165" t="n">
        <f aca="false">high_v2_m!K11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5" t="n">
        <f aca="false">SUM(high_v5_m!C11:J11)</f>
        <v>3867366.74910504</v>
      </c>
      <c r="O23" s="166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6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5" t="n">
        <f aca="false">high_v2_m!D12+temporary_pension_bonus_high!B12</f>
        <v>19946339.4687235</v>
      </c>
      <c r="G24" s="165" t="n">
        <f aca="false">high_v2_m!E12+temporary_pension_bonus_high!B12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5" t="n">
        <f aca="false">high_v2_m!J12</f>
        <v>117229.967816862</v>
      </c>
      <c r="K24" s="165" t="n">
        <f aca="false">high_v2_m!K12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5" t="n">
        <f aca="false">SUM(high_v5_m!C12:J12)</f>
        <v>3510870.42223416</v>
      </c>
      <c r="O24" s="166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6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5" t="n">
        <f aca="false">high_v2_m!D13+temporary_pension_bonus_high!B13</f>
        <v>21733835.2916423</v>
      </c>
      <c r="G25" s="165" t="n">
        <f aca="false">high_v2_m!E13+temporary_pension_bonus_high!B13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5" t="n">
        <f aca="false">high_v2_m!J13</f>
        <v>162721.178424523</v>
      </c>
      <c r="K25" s="165" t="n">
        <f aca="false">high_v2_m!K13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5" t="n">
        <f aca="false">SUM(high_v5_m!C13:J13)</f>
        <v>3990735.76895413</v>
      </c>
      <c r="O25" s="168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8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1"/>
      <c r="B26" s="5"/>
      <c r="C26" s="161" t="n">
        <f aca="false">C22+1</f>
        <v>2018</v>
      </c>
      <c r="D26" s="161" t="n">
        <f aca="false">D22</f>
        <v>1</v>
      </c>
      <c r="E26" s="161" t="n">
        <v>173</v>
      </c>
      <c r="F26" s="163" t="n">
        <f aca="false">high_v2_m!D14+temporary_pension_bonus_high!B14</f>
        <v>20218888.9531109</v>
      </c>
      <c r="G26" s="163" t="n">
        <f aca="false">high_v2_m!E14+temporary_pension_bonus_high!B14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3" t="n">
        <f aca="false">high_v2_m!J14</f>
        <v>175524.962830442</v>
      </c>
      <c r="K26" s="163" t="n">
        <f aca="false">high_v2_m!K14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3" t="n">
        <f aca="false">SUM(high_v5_m!C14:J14)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5" t="n">
        <f aca="false">high_v2_m!D15+temporary_pension_bonus_high!B15</f>
        <v>20296024.1848378</v>
      </c>
      <c r="G27" s="165" t="n">
        <f aca="false">high_v2_m!E15+temporary_pension_bonus_high!B15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5" t="n">
        <f aca="false">high_v2_m!J15</f>
        <v>202742.650637218</v>
      </c>
      <c r="K27" s="165" t="n">
        <f aca="false">high_v2_m!K15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5" t="n">
        <f aca="false">SUM(high_v5_m!C15:J15)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5" t="n">
        <f aca="false">high_v2_m!D16+temporary_pension_bonus_high!B16</f>
        <v>18996972.1123845</v>
      </c>
      <c r="G28" s="165" t="n">
        <f aca="false">high_v2_m!E16+temporary_pension_bonus_high!B16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5" t="n">
        <f aca="false">high_v2_m!J16</f>
        <v>222862.309346122</v>
      </c>
      <c r="K28" s="165" t="n">
        <f aca="false">high_v2_m!K16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5" t="n">
        <f aca="false">SUM(high_v5_m!C16:J16)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5" t="n">
        <f aca="false">high_v2_m!D17+temporary_pension_bonus_high!B17</f>
        <v>17389518.3454195</v>
      </c>
      <c r="G29" s="165" t="n">
        <f aca="false">high_v2_m!E17+temporary_pension_bonus_high!B17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5" t="n">
        <f aca="false">high_v2_m!J17</f>
        <v>230971.30147243</v>
      </c>
      <c r="K29" s="165" t="n">
        <f aca="false">high_v2_m!K17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5" t="n">
        <f aca="false">SUM(high_v5_m!C17:J17)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1"/>
      <c r="B30" s="5"/>
      <c r="C30" s="161" t="n">
        <f aca="false">C26+1</f>
        <v>2019</v>
      </c>
      <c r="D30" s="161" t="n">
        <f aca="false">D26</f>
        <v>1</v>
      </c>
      <c r="E30" s="161" t="n">
        <v>177</v>
      </c>
      <c r="F30" s="163" t="n">
        <f aca="false">high_v2_m!D18+temporary_pension_bonus_high!B18</f>
        <v>17226658.2022373</v>
      </c>
      <c r="G30" s="163" t="n">
        <f aca="false">high_v2_m!E18+temporary_pension_bonus_high!B18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3" t="n">
        <f aca="false">high_v2_m!J18</f>
        <v>195590.567062491</v>
      </c>
      <c r="K30" s="163" t="n">
        <f aca="false">high_v2_m!K18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3" t="n">
        <f aca="false">SUM(high_v5_m!C18:J18)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5" t="n">
        <f aca="false">high_v2_m!D19+temporary_pension_bonus_high!B19</f>
        <v>17407059.925948</v>
      </c>
      <c r="G31" s="165" t="n">
        <f aca="false">high_v2_m!E19+temporary_pension_bonus_high!B19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5" t="n">
        <f aca="false">high_v2_m!J19</f>
        <v>189500.232062338</v>
      </c>
      <c r="K31" s="165" t="n">
        <f aca="false">high_v2_m!K19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5" t="n">
        <f aca="false">SUM(high_v5_m!C19:J19)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5" t="n">
        <f aca="false">high_v2_m!D20+temporary_pension_bonus_high!B20</f>
        <v>17887101.6652212</v>
      </c>
      <c r="G32" s="165" t="n">
        <f aca="false">high_v2_m!E20+temporary_pension_bonus_high!B20</f>
        <v>17173139.8729213</v>
      </c>
      <c r="H32" s="67" t="n">
        <f aca="false">F32-J32</f>
        <v>17682536.0060019</v>
      </c>
      <c r="I32" s="67" t="n">
        <f aca="false">G32-K32</f>
        <v>16974711.1834785</v>
      </c>
      <c r="J32" s="165" t="n">
        <f aca="false">high_v2_m!J20</f>
        <v>204565.659219299</v>
      </c>
      <c r="K32" s="165" t="n">
        <f aca="false">high_v2_m!K20</f>
        <v>198428.68944272</v>
      </c>
      <c r="L32" s="67" t="n">
        <f aca="false">H32-I32</f>
        <v>707824.822523344</v>
      </c>
      <c r="M32" s="67" t="n">
        <f aca="false">J32-K32</f>
        <v>6136.96977657895</v>
      </c>
      <c r="N32" s="165" t="n">
        <f aca="false">SUM(high_v5_m!C20:J20)</f>
        <v>3222133.25828742</v>
      </c>
      <c r="O32" s="7"/>
      <c r="P32" s="7"/>
      <c r="Q32" s="67" t="n">
        <f aca="false">I32*5.5017049523</f>
        <v>93389852.5820061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20613908.126068</v>
      </c>
      <c r="Y32" s="67" t="n">
        <f aca="false">N32*5.1890047538</f>
        <v>16719664.7946305</v>
      </c>
      <c r="Z32" s="67" t="n">
        <f aca="false">L32*5.5017049523</f>
        <v>3894243.33143755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5" t="n">
        <f aca="false">high_v2_m!D21+temporary_pension_bonus_high!B21</f>
        <v>17591672.1891006</v>
      </c>
      <c r="G33" s="165" t="n">
        <f aca="false">high_v2_m!E21+temporary_pension_bonus_high!B21</f>
        <v>16889905.5327719</v>
      </c>
      <c r="H33" s="67" t="n">
        <f aca="false">F33-J33</f>
        <v>17368996.6412425</v>
      </c>
      <c r="I33" s="67" t="n">
        <f aca="false">G33-K33</f>
        <v>16673910.2513495</v>
      </c>
      <c r="J33" s="165" t="n">
        <f aca="false">high_v2_m!J21</f>
        <v>222675.54785813</v>
      </c>
      <c r="K33" s="165" t="n">
        <f aca="false">high_v2_m!K21</f>
        <v>215995.281422386</v>
      </c>
      <c r="L33" s="67" t="n">
        <f aca="false">H33-I33</f>
        <v>695086.389893012</v>
      </c>
      <c r="M33" s="67" t="n">
        <f aca="false">J33-K33</f>
        <v>6680.26643574389</v>
      </c>
      <c r="N33" s="165" t="n">
        <f aca="false">SUM(high_v5_m!C21:J21)</f>
        <v>3292135.92902713</v>
      </c>
      <c r="O33" s="7"/>
      <c r="P33" s="7"/>
      <c r="Q33" s="67" t="n">
        <f aca="false">I33*5.5017049523</f>
        <v>91734934.6040553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20907069.2194283</v>
      </c>
      <c r="Y33" s="67" t="n">
        <f aca="false">N33*5.1890047538</f>
        <v>17082908.9858776</v>
      </c>
      <c r="Z33" s="67" t="n">
        <f aca="false">L33*5.5017049523</f>
        <v>3824160.23355071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1"/>
      <c r="B34" s="5"/>
      <c r="C34" s="161" t="n">
        <f aca="false">C30+1</f>
        <v>2020</v>
      </c>
      <c r="D34" s="161" t="n">
        <f aca="false">D30</f>
        <v>1</v>
      </c>
      <c r="E34" s="161" t="n">
        <v>181</v>
      </c>
      <c r="F34" s="163" t="n">
        <f aca="false">high_v2_m!D22+temporary_pension_bonus_high!B22</f>
        <v>20095224.7597157</v>
      </c>
      <c r="G34" s="163" t="n">
        <f aca="false">high_v2_m!E22+temporary_pension_bonus_high!B22</f>
        <v>19376654.8524301</v>
      </c>
      <c r="H34" s="8" t="n">
        <f aca="false">F34-J34</f>
        <v>19851271.1038108</v>
      </c>
      <c r="I34" s="8" t="n">
        <f aca="false">G34-K34</f>
        <v>19140019.8062023</v>
      </c>
      <c r="J34" s="163" t="n">
        <f aca="false">high_v2_m!J22</f>
        <v>243953.655904947</v>
      </c>
      <c r="K34" s="163" t="n">
        <f aca="false">high_v2_m!K22</f>
        <v>236635.046227798</v>
      </c>
      <c r="L34" s="8" t="n">
        <f aca="false">H34-I34</f>
        <v>711251.297608551</v>
      </c>
      <c r="M34" s="8" t="n">
        <f aca="false">J34-K34</f>
        <v>7318.60967714837</v>
      </c>
      <c r="N34" s="163" t="n">
        <f aca="false">SUM(high_v5_m!C22:J22)</f>
        <v>3802902.90237036</v>
      </c>
      <c r="O34" s="5"/>
      <c r="P34" s="5"/>
      <c r="Q34" s="8" t="n">
        <f aca="false">I34*5.5017049523</f>
        <v>105302741.754903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23646376.0250224</v>
      </c>
      <c r="Y34" s="8" t="n">
        <f aca="false">N34*5.1890047538</f>
        <v>19733281.2386396</v>
      </c>
      <c r="Z34" s="8" t="n">
        <f aca="false">L34*5.5017049523</f>
        <v>3913094.78638276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5" t="n">
        <f aca="false">high_v2_m!D23+temporary_pension_bonus_high!B23</f>
        <v>18610237.6341331</v>
      </c>
      <c r="G35" s="165" t="n">
        <f aca="false">high_v2_m!E23+temporary_pension_bonus_high!B23</f>
        <v>17878263.6368943</v>
      </c>
      <c r="H35" s="67" t="n">
        <f aca="false">F35-J35</f>
        <v>18320088.0995593</v>
      </c>
      <c r="I35" s="67" t="n">
        <f aca="false">G35-K35</f>
        <v>17596818.5883577</v>
      </c>
      <c r="J35" s="165" t="n">
        <f aca="false">high_v2_m!J23</f>
        <v>290149.534573842</v>
      </c>
      <c r="K35" s="165" t="n">
        <f aca="false">high_v2_m!K23</f>
        <v>281445.048536626</v>
      </c>
      <c r="L35" s="67" t="n">
        <f aca="false">H35-I35</f>
        <v>723269.511201572</v>
      </c>
      <c r="M35" s="67" t="n">
        <f aca="false">J35-K35</f>
        <v>8704.48603721522</v>
      </c>
      <c r="N35" s="165" t="n">
        <f aca="false">SUM(high_v5_m!C23:J23)</f>
        <v>2966127.70886977</v>
      </c>
      <c r="O35" s="7"/>
      <c r="P35" s="7"/>
      <c r="Q35" s="67" t="n">
        <f aca="false">I35*5.5017049523</f>
        <v>96812503.9722923</v>
      </c>
      <c r="R35" s="67"/>
      <c r="S35" s="67"/>
      <c r="T35" s="7"/>
      <c r="U35" s="7"/>
      <c r="V35" s="67" t="n">
        <f aca="false">K35*5.5017049523</f>
        <v>1548427.61733427</v>
      </c>
      <c r="W35" s="67" t="n">
        <f aca="false">M35*5.5017049523</f>
        <v>47889.5139381732</v>
      </c>
      <c r="X35" s="67" t="n">
        <f aca="false">N35*5.1890047538+L35*5.5017049523</f>
        <v>19370466.2333284</v>
      </c>
      <c r="Y35" s="67" t="n">
        <f aca="false">N35*5.1890047538</f>
        <v>15391250.7817032</v>
      </c>
      <c r="Z35" s="67" t="n">
        <f aca="false">L35*5.5017049523</f>
        <v>3979215.45162529</v>
      </c>
      <c r="AA35" s="67" t="n">
        <f aca="false">IFE_cost_high!B23*3</f>
        <v>1999006.1931</v>
      </c>
      <c r="AB35" s="67" t="n">
        <f aca="false">AA35*$AC$13</f>
        <v>17944204.4775103</v>
      </c>
      <c r="AC35" s="169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5" t="n">
        <f aca="false">high_v2_m!D24+temporary_pension_bonus_high!B24</f>
        <v>18509471.4014059</v>
      </c>
      <c r="G36" s="165" t="n">
        <f aca="false">high_v2_m!E24+temporary_pension_bonus_high!B24</f>
        <v>17779561.1245809</v>
      </c>
      <c r="H36" s="67" t="n">
        <f aca="false">F36-J36</f>
        <v>18210230.7531183</v>
      </c>
      <c r="I36" s="67" t="n">
        <f aca="false">G36-K36</f>
        <v>17489297.6957418</v>
      </c>
      <c r="J36" s="165" t="n">
        <f aca="false">high_v2_m!J24</f>
        <v>299240.648287684</v>
      </c>
      <c r="K36" s="165" t="n">
        <f aca="false">high_v2_m!K24</f>
        <v>290263.428839053</v>
      </c>
      <c r="L36" s="67" t="n">
        <f aca="false">H36-I36</f>
        <v>720933.057376437</v>
      </c>
      <c r="M36" s="67" t="n">
        <f aca="false">J36-K36</f>
        <v>8977.21944863064</v>
      </c>
      <c r="N36" s="165" t="n">
        <f aca="false">SUM(high_v5_m!C24:J24)</f>
        <v>2955506.1594936</v>
      </c>
      <c r="O36" s="7"/>
      <c r="P36" s="7"/>
      <c r="Q36" s="67" t="n">
        <f aca="false">I36*5.5017049523</f>
        <v>96220955.7449118</v>
      </c>
      <c r="R36" s="67"/>
      <c r="S36" s="67"/>
      <c r="T36" s="7"/>
      <c r="U36" s="7"/>
      <c r="V36" s="67" t="n">
        <f aca="false">K36*5.5017049523</f>
        <v>1596943.7439154</v>
      </c>
      <c r="W36" s="67" t="n">
        <f aca="false">M36*5.5017049523</f>
        <v>49390.0126984151</v>
      </c>
      <c r="X36" s="67" t="n">
        <f aca="false">N36*5.1890047538+L36*5.5017049523</f>
        <v>19302496.4835422</v>
      </c>
      <c r="Y36" s="67" t="n">
        <f aca="false">N36*5.1890047538</f>
        <v>15336135.5114975</v>
      </c>
      <c r="Z36" s="67" t="n">
        <f aca="false">L36*5.5017049523</f>
        <v>3966360.97204472</v>
      </c>
      <c r="AA36" s="67" t="n">
        <f aca="false">IFE_cost_high!B24*3</f>
        <v>2709585.858</v>
      </c>
      <c r="AB36" s="67" t="n">
        <f aca="false">AA36*$AC$13</f>
        <v>24322767.4097006</v>
      </c>
      <c r="AC36" s="169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5" t="n">
        <f aca="false">high_v2_m!D25+temporary_pension_bonus_high!B25</f>
        <v>18000667.4831861</v>
      </c>
      <c r="G37" s="165" t="n">
        <f aca="false">high_v2_m!E25+temporary_pension_bonus_high!B25</f>
        <v>17289554.4614951</v>
      </c>
      <c r="H37" s="67" t="n">
        <f aca="false">F37-J37</f>
        <v>17704100.7450408</v>
      </c>
      <c r="I37" s="67" t="n">
        <f aca="false">G37-K37</f>
        <v>17001884.7254942</v>
      </c>
      <c r="J37" s="165" t="n">
        <f aca="false">high_v2_m!J25</f>
        <v>296566.738145225</v>
      </c>
      <c r="K37" s="165" t="n">
        <f aca="false">high_v2_m!K25</f>
        <v>287669.736000868</v>
      </c>
      <c r="L37" s="67" t="n">
        <f aca="false">H37-I37</f>
        <v>702216.019546598</v>
      </c>
      <c r="M37" s="67" t="n">
        <f aca="false">J37-K37</f>
        <v>8897.00214435678</v>
      </c>
      <c r="N37" s="165" t="n">
        <f aca="false">SUM(high_v5_m!C25:J25)</f>
        <v>2951808.46225217</v>
      </c>
      <c r="O37" s="7"/>
      <c r="P37" s="7"/>
      <c r="Q37" s="67" t="n">
        <f aca="false">I37*5.5017049523</f>
        <v>93539353.3926854</v>
      </c>
      <c r="R37" s="67"/>
      <c r="S37" s="67"/>
      <c r="T37" s="7"/>
      <c r="U37" s="7"/>
      <c r="V37" s="67" t="n">
        <f aca="false">K37*5.5017049523</f>
        <v>1582674.01118281</v>
      </c>
      <c r="W37" s="67" t="n">
        <f aca="false">M37*5.5017049523</f>
        <v>48948.6807582314</v>
      </c>
      <c r="X37" s="67" t="n">
        <f aca="false">N37*5.1890047538+L37*5.5017049523</f>
        <v>19180333.4952575</v>
      </c>
      <c r="Y37" s="67" t="n">
        <f aca="false">N37*5.1890047538</f>
        <v>15316948.1429336</v>
      </c>
      <c r="Z37" s="67" t="n">
        <f aca="false">L37*5.5017049523</f>
        <v>3863385.35232391</v>
      </c>
      <c r="AA37" s="67" t="n">
        <f aca="false">IFE_cost_high!B25*3</f>
        <v>818742.81198</v>
      </c>
      <c r="AB37" s="67" t="n">
        <f aca="false">AA37*$AC$13</f>
        <v>7349496.20635116</v>
      </c>
      <c r="AC37" s="169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1"/>
      <c r="B38" s="5"/>
      <c r="C38" s="161" t="n">
        <f aca="false">C34+1</f>
        <v>2021</v>
      </c>
      <c r="D38" s="161" t="n">
        <f aca="false">D34</f>
        <v>1</v>
      </c>
      <c r="E38" s="161" t="n">
        <v>185</v>
      </c>
      <c r="F38" s="163" t="n">
        <f aca="false">high_v2_m!D26+temporary_pension_bonus_high!B26</f>
        <v>17458745.5463566</v>
      </c>
      <c r="G38" s="163" t="n">
        <f aca="false">high_v2_m!E26+temporary_pension_bonus_high!B26</f>
        <v>16767342.5253206</v>
      </c>
      <c r="H38" s="8" t="n">
        <f aca="false">F38-J38</f>
        <v>17157730.7113852</v>
      </c>
      <c r="I38" s="8" t="n">
        <f aca="false">G38-K38</f>
        <v>16475358.1353984</v>
      </c>
      <c r="J38" s="163" t="n">
        <f aca="false">high_v2_m!J26</f>
        <v>301014.834971356</v>
      </c>
      <c r="K38" s="163" t="n">
        <f aca="false">high_v2_m!K26</f>
        <v>291984.389922215</v>
      </c>
      <c r="L38" s="8" t="n">
        <f aca="false">H38-I38</f>
        <v>682372.575986842</v>
      </c>
      <c r="M38" s="8" t="n">
        <f aca="false">J38-K38</f>
        <v>9030.44504914078</v>
      </c>
      <c r="N38" s="163" t="n">
        <f aca="false">SUM(high_v5_m!C26:J26)</f>
        <v>3386475.78944687</v>
      </c>
      <c r="O38" s="5"/>
      <c r="P38" s="5"/>
      <c r="Q38" s="8" t="n">
        <f aca="false">I38*5.5017049523</f>
        <v>90642559.4444373</v>
      </c>
      <c r="R38" s="8"/>
      <c r="S38" s="8"/>
      <c r="T38" s="5"/>
      <c r="U38" s="5"/>
      <c r="V38" s="8" t="n">
        <f aca="false">K38*5.5017049523</f>
        <v>1606411.96402935</v>
      </c>
      <c r="W38" s="8" t="n">
        <f aca="false">M38*5.5017049523</f>
        <v>49682.8442483308</v>
      </c>
      <c r="X38" s="8" t="n">
        <f aca="false">N38*5.1890047538+L38*5.5017049523</f>
        <v>21326651.5506889</v>
      </c>
      <c r="Y38" s="8" t="n">
        <f aca="false">N38*5.1890047538</f>
        <v>17572438.9700684</v>
      </c>
      <c r="Z38" s="8" t="n">
        <f aca="false">L38*5.5017049523</f>
        <v>3754212.58062051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5" t="n">
        <f aca="false">high_v2_m!D27+temporary_pension_bonus_high!B27</f>
        <v>18002800.0028252</v>
      </c>
      <c r="G39" s="165" t="n">
        <f aca="false">high_v2_m!E27+temporary_pension_bonus_high!B27</f>
        <v>17288680.0737043</v>
      </c>
      <c r="H39" s="67" t="n">
        <f aca="false">F39-J39</f>
        <v>17674421.6296729</v>
      </c>
      <c r="I39" s="67" t="n">
        <f aca="false">G39-K39</f>
        <v>16970153.0517466</v>
      </c>
      <c r="J39" s="165" t="n">
        <f aca="false">high_v2_m!J27</f>
        <v>328378.37315231</v>
      </c>
      <c r="K39" s="165" t="n">
        <f aca="false">high_v2_m!K27</f>
        <v>318527.021957741</v>
      </c>
      <c r="L39" s="67" t="n">
        <f aca="false">H39-I39</f>
        <v>704268.577926356</v>
      </c>
      <c r="M39" s="67" t="n">
        <f aca="false">J39-K39</f>
        <v>9851.35119456932</v>
      </c>
      <c r="N39" s="165" t="n">
        <f aca="false">SUM(high_v5_m!C27:J27)</f>
        <v>2920270.0300548</v>
      </c>
      <c r="O39" s="7"/>
      <c r="P39" s="7"/>
      <c r="Q39" s="67" t="n">
        <f aca="false">I39*5.5017049523</f>
        <v>93364775.086083</v>
      </c>
      <c r="R39" s="67"/>
      <c r="S39" s="67"/>
      <c r="T39" s="7"/>
      <c r="U39" s="7"/>
      <c r="V39" s="67" t="n">
        <f aca="false">K39*5.5017049523</f>
        <v>1752441.69414628</v>
      </c>
      <c r="W39" s="67" t="n">
        <f aca="false">M39*5.5017049523</f>
        <v>54199.2276540085</v>
      </c>
      <c r="X39" s="67" t="n">
        <f aca="false">N39*5.1890047538+L39*5.5017049523</f>
        <v>19027972.9912607</v>
      </c>
      <c r="Y39" s="67" t="n">
        <f aca="false">N39*5.1890047538</f>
        <v>15153295.068334</v>
      </c>
      <c r="Z39" s="67" t="n">
        <f aca="false">L39*5.5017049523</f>
        <v>3874677.92292671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5" t="n">
        <f aca="false">high_v2_m!D28+temporary_pension_bonus_high!B28</f>
        <v>18597309.6583073</v>
      </c>
      <c r="G40" s="165" t="n">
        <f aca="false">high_v2_m!E28+temporary_pension_bonus_high!B28</f>
        <v>17858859.8629008</v>
      </c>
      <c r="H40" s="67" t="n">
        <f aca="false">F40-J40</f>
        <v>18246034.8075389</v>
      </c>
      <c r="I40" s="67" t="n">
        <f aca="false">G40-K40</f>
        <v>17518123.2576555</v>
      </c>
      <c r="J40" s="165" t="n">
        <f aca="false">high_v2_m!J28</f>
        <v>351274.850768367</v>
      </c>
      <c r="K40" s="165" t="n">
        <f aca="false">high_v2_m!K28</f>
        <v>340736.605245316</v>
      </c>
      <c r="L40" s="67" t="n">
        <f aca="false">H40-I40</f>
        <v>727911.549883448</v>
      </c>
      <c r="M40" s="67" t="n">
        <f aca="false">J40-K40</f>
        <v>10538.245523051</v>
      </c>
      <c r="N40" s="165" t="n">
        <f aca="false">SUM(high_v5_m!C28:J28)</f>
        <v>3051933.22723136</v>
      </c>
      <c r="O40" s="7"/>
      <c r="P40" s="7"/>
      <c r="Q40" s="67" t="n">
        <f aca="false">I40*5.5017049523</f>
        <v>96379545.481645</v>
      </c>
      <c r="R40" s="67"/>
      <c r="S40" s="67"/>
      <c r="T40" s="7"/>
      <c r="U40" s="7"/>
      <c r="V40" s="67" t="n">
        <f aca="false">K40*5.5017049523</f>
        <v>1874632.26850805</v>
      </c>
      <c r="W40" s="67" t="n">
        <f aca="false">M40*5.5017049523</f>
        <v>57978.317582723</v>
      </c>
      <c r="X40" s="67" t="n">
        <f aca="false">N40*5.1890047538+L40*5.5017049523</f>
        <v>19841250.6032138</v>
      </c>
      <c r="Y40" s="67" t="n">
        <f aca="false">N40*5.1890047538</f>
        <v>15836496.0243837</v>
      </c>
      <c r="Z40" s="67" t="n">
        <f aca="false">L40*5.5017049523</f>
        <v>4004754.57883013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5" t="n">
        <f aca="false">high_v2_m!D29+temporary_pension_bonus_high!B29</f>
        <v>19571442.9302431</v>
      </c>
      <c r="G41" s="165" t="n">
        <f aca="false">high_v2_m!E29+temporary_pension_bonus_high!B29</f>
        <v>18791836.5351218</v>
      </c>
      <c r="H41" s="67" t="n">
        <f aca="false">F41-J41</f>
        <v>19203238.8440679</v>
      </c>
      <c r="I41" s="67" t="n">
        <f aca="false">G41-K41</f>
        <v>18434678.5715318</v>
      </c>
      <c r="J41" s="165" t="n">
        <f aca="false">high_v2_m!J29</f>
        <v>368204.086175228</v>
      </c>
      <c r="K41" s="165" t="n">
        <f aca="false">high_v2_m!K29</f>
        <v>357157.963589971</v>
      </c>
      <c r="L41" s="67" t="n">
        <f aca="false">H41-I41</f>
        <v>768560.272536054</v>
      </c>
      <c r="M41" s="67" t="n">
        <f aca="false">J41-K41</f>
        <v>11046.1225852569</v>
      </c>
      <c r="N41" s="165" t="n">
        <f aca="false">SUM(high_v5_m!C29:J29)</f>
        <v>3201530.00722401</v>
      </c>
      <c r="O41" s="7"/>
      <c r="P41" s="7"/>
      <c r="Q41" s="67" t="n">
        <f aca="false">I41*5.5017049523</f>
        <v>101422162.391055</v>
      </c>
      <c r="R41" s="67"/>
      <c r="S41" s="67"/>
      <c r="T41" s="7"/>
      <c r="U41" s="7"/>
      <c r="V41" s="67" t="n">
        <f aca="false">K41*5.5017049523</f>
        <v>1964977.73703632</v>
      </c>
      <c r="W41" s="67" t="n">
        <f aca="false">M41*5.5017049523</f>
        <v>60772.507331021</v>
      </c>
      <c r="X41" s="67" t="n">
        <f aca="false">N41*5.1890047538+L41*5.5017049523</f>
        <v>20841146.2844714</v>
      </c>
      <c r="Y41" s="67" t="n">
        <f aca="false">N41*5.1890047538</f>
        <v>16612754.4269188</v>
      </c>
      <c r="Z41" s="67" t="n">
        <f aca="false">L41*5.5017049523</f>
        <v>4228391.85755265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1"/>
      <c r="B42" s="5"/>
      <c r="C42" s="161" t="n">
        <f aca="false">C38+1</f>
        <v>2022</v>
      </c>
      <c r="D42" s="161" t="n">
        <f aca="false">D38</f>
        <v>1</v>
      </c>
      <c r="E42" s="161" t="n">
        <v>189</v>
      </c>
      <c r="F42" s="163" t="n">
        <f aca="false">high_v2_m!D30+temporary_pension_bonus_high!B30</f>
        <v>20398796.0707739</v>
      </c>
      <c r="G42" s="163" t="n">
        <f aca="false">high_v2_m!E30+temporary_pension_bonus_high!B30</f>
        <v>19585634.8802601</v>
      </c>
      <c r="H42" s="8" t="n">
        <f aca="false">F42-J42</f>
        <v>19984109.7624707</v>
      </c>
      <c r="I42" s="8" t="n">
        <f aca="false">G42-K42</f>
        <v>19183389.1612059</v>
      </c>
      <c r="J42" s="163" t="n">
        <f aca="false">high_v2_m!J30</f>
        <v>414686.308303236</v>
      </c>
      <c r="K42" s="163" t="n">
        <f aca="false">high_v2_m!K30</f>
        <v>402245.719054139</v>
      </c>
      <c r="L42" s="8" t="n">
        <f aca="false">H42-I42</f>
        <v>800720.60126476</v>
      </c>
      <c r="M42" s="8" t="n">
        <f aca="false">J42-K42</f>
        <v>12440.5892490971</v>
      </c>
      <c r="N42" s="163" t="n">
        <f aca="false">SUM(high_v5_m!C30:J30)</f>
        <v>4026020.60861718</v>
      </c>
      <c r="O42" s="5"/>
      <c r="P42" s="5"/>
      <c r="Q42" s="8" t="n">
        <f aca="false">I42*5.5017049523</f>
        <v>105541347.150105</v>
      </c>
      <c r="R42" s="8"/>
      <c r="S42" s="8"/>
      <c r="T42" s="5"/>
      <c r="U42" s="5"/>
      <c r="V42" s="8" t="n">
        <f aca="false">K42*5.5017049523</f>
        <v>2213037.26456163</v>
      </c>
      <c r="W42" s="8" t="n">
        <f aca="false">M42*5.5017049523</f>
        <v>68444.4514812877</v>
      </c>
      <c r="X42" s="8" t="n">
        <f aca="false">N42*5.1890047538+L42*5.5017049523</f>
        <v>25296368.5743983</v>
      </c>
      <c r="Y42" s="8" t="n">
        <f aca="false">N42*5.1890047538</f>
        <v>20891040.0770113</v>
      </c>
      <c r="Z42" s="8" t="n">
        <f aca="false">L42*5.5017049523</f>
        <v>4405328.49738696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5" t="n">
        <f aca="false">high_v2_m!D31+temporary_pension_bonus_high!B31</f>
        <v>21001078.0636445</v>
      </c>
      <c r="G43" s="165" t="n">
        <f aca="false">high_v2_m!E31+temporary_pension_bonus_high!B31</f>
        <v>20163096.0803125</v>
      </c>
      <c r="H43" s="67" t="n">
        <f aca="false">F43-J43</f>
        <v>20558576.4234443</v>
      </c>
      <c r="I43" s="67" t="n">
        <f aca="false">G43-K43</f>
        <v>19733869.4893184</v>
      </c>
      <c r="J43" s="165" t="n">
        <f aca="false">high_v2_m!J31</f>
        <v>442501.64020012</v>
      </c>
      <c r="K43" s="165" t="n">
        <f aca="false">high_v2_m!K31</f>
        <v>429226.590994116</v>
      </c>
      <c r="L43" s="67" t="n">
        <f aca="false">H43-I43</f>
        <v>824706.934125908</v>
      </c>
      <c r="M43" s="67" t="n">
        <f aca="false">J43-K43</f>
        <v>13275.0492060035</v>
      </c>
      <c r="N43" s="165" t="n">
        <f aca="false">SUM(high_v5_m!C31:J31)</f>
        <v>3394204.32476686</v>
      </c>
      <c r="O43" s="7"/>
      <c r="P43" s="7"/>
      <c r="Q43" s="67" t="n">
        <f aca="false">I43*5.5017049523</f>
        <v>108569927.497425</v>
      </c>
      <c r="R43" s="67"/>
      <c r="S43" s="67"/>
      <c r="T43" s="7"/>
      <c r="U43" s="7"/>
      <c r="V43" s="67" t="n">
        <f aca="false">K43*5.5017049523</f>
        <v>2361478.06133118</v>
      </c>
      <c r="W43" s="67" t="n">
        <f aca="false">M43*5.5017049523</f>
        <v>73035.4039586959</v>
      </c>
      <c r="X43" s="67" t="n">
        <f aca="false">N43*5.1890047538+L43*5.5017049523</f>
        <v>22149836.6002604</v>
      </c>
      <c r="Y43" s="67" t="n">
        <f aca="false">N43*5.1890047538</f>
        <v>17612542.3765838</v>
      </c>
      <c r="Z43" s="67" t="n">
        <f aca="false">L43*5.5017049523</f>
        <v>4537294.22367666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5" t="n">
        <f aca="false">high_v2_m!D32+temporary_pension_bonus_high!B32</f>
        <v>21610450.2926771</v>
      </c>
      <c r="G44" s="165" t="n">
        <f aca="false">high_v2_m!E32+temporary_pension_bonus_high!B32</f>
        <v>20746003.0943017</v>
      </c>
      <c r="H44" s="67" t="n">
        <f aca="false">F44-J44</f>
        <v>21130324.6891943</v>
      </c>
      <c r="I44" s="67" t="n">
        <f aca="false">G44-K44</f>
        <v>20280281.2589234</v>
      </c>
      <c r="J44" s="165" t="n">
        <f aca="false">high_v2_m!J32</f>
        <v>480125.603482832</v>
      </c>
      <c r="K44" s="165" t="n">
        <f aca="false">high_v2_m!K32</f>
        <v>465721.835378346</v>
      </c>
      <c r="L44" s="67" t="n">
        <f aca="false">H44-I44</f>
        <v>850043.430270892</v>
      </c>
      <c r="M44" s="67" t="n">
        <f aca="false">J44-K44</f>
        <v>14403.768104485</v>
      </c>
      <c r="N44" s="165" t="n">
        <f aca="false">SUM(high_v5_m!C32:J32)</f>
        <v>3493004.95473786</v>
      </c>
      <c r="O44" s="7"/>
      <c r="P44" s="7"/>
      <c r="Q44" s="67" t="n">
        <f aca="false">I44*5.5017049523</f>
        <v>111576123.836256</v>
      </c>
      <c r="R44" s="67"/>
      <c r="S44" s="67"/>
      <c r="T44" s="7"/>
      <c r="U44" s="7"/>
      <c r="V44" s="67" t="n">
        <f aca="false">K44*5.5017049523</f>
        <v>2562264.12809529</v>
      </c>
      <c r="W44" s="67" t="n">
        <f aca="false">M44*5.5017049523</f>
        <v>79245.2823122259</v>
      </c>
      <c r="X44" s="67" t="n">
        <f aca="false">N44*5.1890047538+L44*5.5017049523</f>
        <v>22801907.4651732</v>
      </c>
      <c r="Y44" s="67" t="n">
        <f aca="false">N44*5.1890047538</f>
        <v>18125219.3151817</v>
      </c>
      <c r="Z44" s="67" t="n">
        <f aca="false">L44*5.5017049523</f>
        <v>4676688.14999144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5" t="n">
        <f aca="false">high_v2_m!D33+temporary_pension_bonus_high!B33</f>
        <v>22226640.9348603</v>
      </c>
      <c r="G45" s="165" t="n">
        <f aca="false">high_v2_m!E33+temporary_pension_bonus_high!B33</f>
        <v>21336173.1673869</v>
      </c>
      <c r="H45" s="67" t="n">
        <f aca="false">F45-J45</f>
        <v>21723400.1865756</v>
      </c>
      <c r="I45" s="67" t="n">
        <f aca="false">G45-K45</f>
        <v>20848029.6415508</v>
      </c>
      <c r="J45" s="165" t="n">
        <f aca="false">high_v2_m!J33</f>
        <v>503240.748284703</v>
      </c>
      <c r="K45" s="165" t="n">
        <f aca="false">high_v2_m!K33</f>
        <v>488143.525836161</v>
      </c>
      <c r="L45" s="67" t="n">
        <f aca="false">H45-I45</f>
        <v>875370.545024887</v>
      </c>
      <c r="M45" s="67" t="n">
        <f aca="false">J45-K45</f>
        <v>15097.2224485411</v>
      </c>
      <c r="N45" s="165" t="n">
        <f aca="false">SUM(high_v5_m!C33:J33)</f>
        <v>3634977.8152624</v>
      </c>
      <c r="O45" s="7"/>
      <c r="P45" s="7"/>
      <c r="Q45" s="67" t="n">
        <f aca="false">I45*5.5017049523</f>
        <v>114699707.924617</v>
      </c>
      <c r="R45" s="67"/>
      <c r="S45" s="67"/>
      <c r="T45" s="7"/>
      <c r="U45" s="7"/>
      <c r="V45" s="67" t="n">
        <f aca="false">K45*5.5017049523</f>
        <v>2685621.65352599</v>
      </c>
      <c r="W45" s="67" t="n">
        <f aca="false">M45*5.5017049523</f>
        <v>83060.4635111135</v>
      </c>
      <c r="X45" s="67" t="n">
        <f aca="false">N45*5.1890047538+L45*5.5017049523</f>
        <v>23677947.6260151</v>
      </c>
      <c r="Y45" s="67" t="n">
        <f aca="false">N45*5.1890047538</f>
        <v>18861917.1633542</v>
      </c>
      <c r="Z45" s="67" t="n">
        <f aca="false">L45*5.5017049523</f>
        <v>4816030.46266097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1"/>
      <c r="B46" s="5"/>
      <c r="C46" s="161" t="n">
        <f aca="false">C42+1</f>
        <v>2023</v>
      </c>
      <c r="D46" s="161" t="n">
        <f aca="false">D42</f>
        <v>1</v>
      </c>
      <c r="E46" s="161" t="n">
        <v>193</v>
      </c>
      <c r="F46" s="163" t="n">
        <f aca="false">high_v2_m!D34+temporary_pension_bonus_high!B34</f>
        <v>22700154.9976559</v>
      </c>
      <c r="G46" s="163" t="n">
        <f aca="false">high_v2_m!E34+temporary_pension_bonus_high!B34</f>
        <v>21789408.8048048</v>
      </c>
      <c r="H46" s="8" t="n">
        <f aca="false">F46-J46</f>
        <v>22154489.4884828</v>
      </c>
      <c r="I46" s="8" t="n">
        <f aca="false">G46-K46</f>
        <v>21260113.2609068</v>
      </c>
      <c r="J46" s="163" t="n">
        <f aca="false">high_v2_m!J34</f>
        <v>545665.50917318</v>
      </c>
      <c r="K46" s="163" t="n">
        <f aca="false">high_v2_m!K34</f>
        <v>529295.543897985</v>
      </c>
      <c r="L46" s="8" t="n">
        <f aca="false">H46-I46</f>
        <v>894376.227575954</v>
      </c>
      <c r="M46" s="8" t="n">
        <f aca="false">J46-K46</f>
        <v>16369.9652751953</v>
      </c>
      <c r="N46" s="163" t="n">
        <f aca="false">SUM(high_v5_m!C34:J34)</f>
        <v>4489489.35879214</v>
      </c>
      <c r="O46" s="5"/>
      <c r="P46" s="5"/>
      <c r="Q46" s="8" t="n">
        <f aca="false">I46*5.5017049523</f>
        <v>116966870.41399</v>
      </c>
      <c r="R46" s="8"/>
      <c r="S46" s="8"/>
      <c r="T46" s="5"/>
      <c r="U46" s="5"/>
      <c r="V46" s="8" t="n">
        <f aca="false">K46*5.5017049523</f>
        <v>2912027.91509386</v>
      </c>
      <c r="W46" s="8" t="n">
        <f aca="false">M46*5.5017049523</f>
        <v>90062.7190235211</v>
      </c>
      <c r="X46" s="8" t="n">
        <f aca="false">N46*5.1890047538+L46*5.5017049523</f>
        <v>28216575.7453809</v>
      </c>
      <c r="Y46" s="8" t="n">
        <f aca="false">N46*5.1890047538</f>
        <v>23295981.6249069</v>
      </c>
      <c r="Z46" s="8" t="n">
        <f aca="false">L46*5.5017049523</f>
        <v>4920594.12047402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5" t="n">
        <f aca="false">high_v2_m!D35+temporary_pension_bonus_high!B35</f>
        <v>23128444.6874145</v>
      </c>
      <c r="G47" s="165" t="n">
        <f aca="false">high_v2_m!E35+temporary_pension_bonus_high!B35</f>
        <v>22198791.4138425</v>
      </c>
      <c r="H47" s="67" t="n">
        <f aca="false">F47-J47</f>
        <v>22568803.3496366</v>
      </c>
      <c r="I47" s="67" t="n">
        <f aca="false">G47-K47</f>
        <v>21655939.316198</v>
      </c>
      <c r="J47" s="165" t="n">
        <f aca="false">high_v2_m!J35</f>
        <v>559641.337777928</v>
      </c>
      <c r="K47" s="165" t="n">
        <f aca="false">high_v2_m!K35</f>
        <v>542852.09764459</v>
      </c>
      <c r="L47" s="67" t="n">
        <f aca="false">H47-I47</f>
        <v>912864.033438634</v>
      </c>
      <c r="M47" s="67" t="n">
        <f aca="false">J47-K47</f>
        <v>16789.2401333379</v>
      </c>
      <c r="N47" s="165" t="n">
        <f aca="false">SUM(high_v5_m!C35:J35)</f>
        <v>3751114.85020022</v>
      </c>
      <c r="O47" s="7"/>
      <c r="P47" s="7"/>
      <c r="Q47" s="67" t="n">
        <f aca="false">I47*5.5017049523</f>
        <v>119144588.582635</v>
      </c>
      <c r="R47" s="67"/>
      <c r="S47" s="67"/>
      <c r="T47" s="7"/>
      <c r="U47" s="7"/>
      <c r="V47" s="67" t="n">
        <f aca="false">K47*5.5017049523</f>
        <v>2986612.07397768</v>
      </c>
      <c r="W47" s="67" t="n">
        <f aca="false">M47*5.5017049523</f>
        <v>92369.4455869391</v>
      </c>
      <c r="X47" s="67" t="n">
        <f aca="false">N47*5.1890047538+L47*5.5017049523</f>
        <v>24486861.3632846</v>
      </c>
      <c r="Y47" s="67" t="n">
        <f aca="false">N47*5.1890047538</f>
        <v>19464552.7897387</v>
      </c>
      <c r="Z47" s="67" t="n">
        <f aca="false">L47*5.5017049523</f>
        <v>5022308.57354589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5" t="n">
        <f aca="false">high_v2_m!D36+temporary_pension_bonus_high!B36</f>
        <v>23485547.2754925</v>
      </c>
      <c r="G48" s="165" t="n">
        <f aca="false">high_v2_m!E36+temporary_pension_bonus_high!B36</f>
        <v>22539730.723965</v>
      </c>
      <c r="H48" s="67" t="n">
        <f aca="false">F48-J48</f>
        <v>22907142.404442</v>
      </c>
      <c r="I48" s="67" t="n">
        <f aca="false">G48-K48</f>
        <v>21978677.9990461</v>
      </c>
      <c r="J48" s="165" t="n">
        <f aca="false">high_v2_m!J36</f>
        <v>578404.871050438</v>
      </c>
      <c r="K48" s="165" t="n">
        <f aca="false">high_v2_m!K36</f>
        <v>561052.724918925</v>
      </c>
      <c r="L48" s="67" t="n">
        <f aca="false">H48-I48</f>
        <v>928464.405395966</v>
      </c>
      <c r="M48" s="67" t="n">
        <f aca="false">J48-K48</f>
        <v>17352.1461315132</v>
      </c>
      <c r="N48" s="165" t="n">
        <f aca="false">SUM(high_v5_m!C36:J36)</f>
        <v>3740273.10479768</v>
      </c>
      <c r="O48" s="7"/>
      <c r="P48" s="7"/>
      <c r="Q48" s="67" t="n">
        <f aca="false">I48*5.5017049523</f>
        <v>120920201.592359</v>
      </c>
      <c r="R48" s="67"/>
      <c r="S48" s="67"/>
      <c r="T48" s="7"/>
      <c r="U48" s="7"/>
      <c r="V48" s="67" t="n">
        <f aca="false">K48*5.5017049523</f>
        <v>3086746.55518786</v>
      </c>
      <c r="W48" s="67" t="n">
        <f aca="false">M48*5.5017049523</f>
        <v>95466.3883047793</v>
      </c>
      <c r="X48" s="67" t="n">
        <f aca="false">N48*5.1890047538+L48*5.5017049523</f>
        <v>24516432.1385067</v>
      </c>
      <c r="Y48" s="67" t="n">
        <f aca="false">N48*5.1890047538</f>
        <v>19408294.9213054</v>
      </c>
      <c r="Z48" s="67" t="n">
        <f aca="false">L48*5.5017049523</f>
        <v>5108137.21720126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5" t="n">
        <f aca="false">high_v2_m!D37+temporary_pension_bonus_high!B37</f>
        <v>23828214.2409754</v>
      </c>
      <c r="G49" s="165" t="n">
        <f aca="false">high_v2_m!E37+temporary_pension_bonus_high!B37</f>
        <v>22867784.8879173</v>
      </c>
      <c r="H49" s="67" t="n">
        <f aca="false">F49-J49</f>
        <v>23226856.9831297</v>
      </c>
      <c r="I49" s="67" t="n">
        <f aca="false">G49-K49</f>
        <v>22284468.347807</v>
      </c>
      <c r="J49" s="165" t="n">
        <f aca="false">high_v2_m!J37</f>
        <v>601357.257845695</v>
      </c>
      <c r="K49" s="165" t="n">
        <f aca="false">high_v2_m!K37</f>
        <v>583316.540110324</v>
      </c>
      <c r="L49" s="67" t="n">
        <f aca="false">H49-I49</f>
        <v>942388.635322709</v>
      </c>
      <c r="M49" s="67" t="n">
        <f aca="false">J49-K49</f>
        <v>18040.7177353709</v>
      </c>
      <c r="N49" s="165" t="n">
        <f aca="false">SUM(high_v5_m!C37:J37)</f>
        <v>3878564.04331852</v>
      </c>
      <c r="O49" s="7"/>
      <c r="P49" s="7"/>
      <c r="Q49" s="67" t="n">
        <f aca="false">I49*5.5017049523</f>
        <v>122602569.868502</v>
      </c>
      <c r="R49" s="67"/>
      <c r="S49" s="67"/>
      <c r="T49" s="7"/>
      <c r="U49" s="7"/>
      <c r="V49" s="67" t="n">
        <f aca="false">K49*5.5017049523</f>
        <v>3209235.49748347</v>
      </c>
      <c r="W49" s="67" t="n">
        <f aca="false">M49*5.5017049523</f>
        <v>99254.7061077363</v>
      </c>
      <c r="X49" s="67" t="n">
        <f aca="false">N49*5.1890047538+L49*5.5017049523</f>
        <v>25310631.4806437</v>
      </c>
      <c r="Y49" s="67" t="n">
        <f aca="false">N49*5.1890047538</f>
        <v>20125887.2586975</v>
      </c>
      <c r="Z49" s="67" t="n">
        <f aca="false">L49*5.5017049523</f>
        <v>5184744.22194618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1"/>
      <c r="B50" s="5"/>
      <c r="C50" s="161" t="n">
        <f aca="false">C46+1</f>
        <v>2024</v>
      </c>
      <c r="D50" s="161" t="n">
        <f aca="false">D46</f>
        <v>1</v>
      </c>
      <c r="E50" s="161" t="n">
        <v>197</v>
      </c>
      <c r="F50" s="163" t="n">
        <f aca="false">high_v2_m!D38+temporary_pension_bonus_high!B38</f>
        <v>24168849.0436189</v>
      </c>
      <c r="G50" s="163" t="n">
        <f aca="false">high_v2_m!E38+temporary_pension_bonus_high!B38</f>
        <v>23193568.5280258</v>
      </c>
      <c r="H50" s="8" t="n">
        <f aca="false">F50-J50</f>
        <v>23518371.0579445</v>
      </c>
      <c r="I50" s="8" t="n">
        <f aca="false">G50-K50</f>
        <v>22562604.8819217</v>
      </c>
      <c r="J50" s="163" t="n">
        <f aca="false">high_v2_m!J38</f>
        <v>650477.985674343</v>
      </c>
      <c r="K50" s="163" t="n">
        <f aca="false">high_v2_m!K38</f>
        <v>630963.646104112</v>
      </c>
      <c r="L50" s="8" t="n">
        <f aca="false">H50-I50</f>
        <v>955766.176022858</v>
      </c>
      <c r="M50" s="8" t="n">
        <f aca="false">J50-K50</f>
        <v>19514.3395702303</v>
      </c>
      <c r="N50" s="163" t="n">
        <f aca="false">SUM(high_v5_m!C38:J38)</f>
        <v>4730662.64280196</v>
      </c>
      <c r="O50" s="5"/>
      <c r="P50" s="5"/>
      <c r="Q50" s="8" t="n">
        <f aca="false">I50*5.5017049523</f>
        <v>124132795.015657</v>
      </c>
      <c r="R50" s="8"/>
      <c r="S50" s="8"/>
      <c r="T50" s="5"/>
      <c r="U50" s="5"/>
      <c r="V50" s="8" t="n">
        <f aca="false">K50*5.5017049523</f>
        <v>3471375.81649226</v>
      </c>
      <c r="W50" s="8" t="n">
        <f aca="false">M50*5.5017049523</f>
        <v>107362.1386544</v>
      </c>
      <c r="X50" s="8" t="n">
        <f aca="false">N50*5.1890047538+L50*5.5017049523</f>
        <v>29805774.4459892</v>
      </c>
      <c r="Y50" s="8" t="n">
        <f aca="false">N50*5.1890047538</f>
        <v>24547430.9421234</v>
      </c>
      <c r="Z50" s="8" t="n">
        <f aca="false">L50*5.5017049523</f>
        <v>5258343.50386579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5" t="n">
        <f aca="false">high_v2_m!D39+temporary_pension_bonus_high!B39</f>
        <v>24531422.6199434</v>
      </c>
      <c r="G51" s="165" t="n">
        <f aca="false">high_v2_m!E39+temporary_pension_bonus_high!B39</f>
        <v>23539804.5102154</v>
      </c>
      <c r="H51" s="67" t="n">
        <f aca="false">F51-J51</f>
        <v>23837428.711912</v>
      </c>
      <c r="I51" s="67" t="n">
        <f aca="false">G51-K51</f>
        <v>22866630.4194249</v>
      </c>
      <c r="J51" s="165" t="n">
        <f aca="false">high_v2_m!J39</f>
        <v>693993.908031363</v>
      </c>
      <c r="K51" s="165" t="n">
        <f aca="false">high_v2_m!K39</f>
        <v>673174.090790422</v>
      </c>
      <c r="L51" s="67" t="n">
        <f aca="false">H51-I51</f>
        <v>970798.292487085</v>
      </c>
      <c r="M51" s="67" t="n">
        <f aca="false">J51-K51</f>
        <v>20819.8172409409</v>
      </c>
      <c r="N51" s="165" t="n">
        <f aca="false">SUM(high_v5_m!C39:J39)</f>
        <v>3979795.5164799</v>
      </c>
      <c r="O51" s="7"/>
      <c r="P51" s="7"/>
      <c r="Q51" s="67" t="n">
        <f aca="false">I51*5.5017049523</f>
        <v>125805453.820964</v>
      </c>
      <c r="R51" s="67"/>
      <c r="S51" s="67"/>
      <c r="T51" s="7"/>
      <c r="U51" s="7"/>
      <c r="V51" s="67" t="n">
        <f aca="false">K51*5.5017049523</f>
        <v>3703605.22906171</v>
      </c>
      <c r="W51" s="67" t="n">
        <f aca="false">M51*5.5017049523</f>
        <v>114544.491620465</v>
      </c>
      <c r="X51" s="67" t="n">
        <f aca="false">N51*5.1890047538+L51*5.5017049523</f>
        <v>25992223.6276267</v>
      </c>
      <c r="Y51" s="67" t="n">
        <f aca="false">N51*5.1890047538</f>
        <v>20651177.8541661</v>
      </c>
      <c r="Z51" s="67" t="n">
        <f aca="false">L51*5.5017049523</f>
        <v>5341045.77346058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5" t="n">
        <f aca="false">high_v2_m!D40+temporary_pension_bonus_high!B40</f>
        <v>24877757.2212417</v>
      </c>
      <c r="G52" s="165" t="n">
        <f aca="false">high_v2_m!E40+temporary_pension_bonus_high!B40</f>
        <v>23871237.4123548</v>
      </c>
      <c r="H52" s="67" t="n">
        <f aca="false">F52-J52</f>
        <v>24153551.267819</v>
      </c>
      <c r="I52" s="67" t="n">
        <f aca="false">G52-K52</f>
        <v>23168757.6375348</v>
      </c>
      <c r="J52" s="165" t="n">
        <f aca="false">high_v2_m!J40</f>
        <v>724205.953422706</v>
      </c>
      <c r="K52" s="165" t="n">
        <f aca="false">high_v2_m!K40</f>
        <v>702479.774820025</v>
      </c>
      <c r="L52" s="67" t="n">
        <f aca="false">H52-I52</f>
        <v>984793.630284231</v>
      </c>
      <c r="M52" s="67" t="n">
        <f aca="false">J52-K52</f>
        <v>21726.1786026811</v>
      </c>
      <c r="N52" s="165" t="n">
        <f aca="false">SUM(high_v5_m!C40:J40)</f>
        <v>3966714.45329872</v>
      </c>
      <c r="O52" s="7"/>
      <c r="P52" s="7"/>
      <c r="Q52" s="67" t="n">
        <f aca="false">I52*5.5017049523</f>
        <v>127467668.633064</v>
      </c>
      <c r="R52" s="67"/>
      <c r="S52" s="67"/>
      <c r="T52" s="7"/>
      <c r="U52" s="7"/>
      <c r="V52" s="67" t="n">
        <f aca="false">K52*5.5017049523</f>
        <v>3864836.45601792</v>
      </c>
      <c r="W52" s="67" t="n">
        <f aca="false">M52*5.5017049523</f>
        <v>119531.024412925</v>
      </c>
      <c r="X52" s="67" t="n">
        <f aca="false">N52*5.1890047538+L52*5.5017049523</f>
        <v>26001344.1478625</v>
      </c>
      <c r="Y52" s="67" t="n">
        <f aca="false">N52*5.1890047538</f>
        <v>20583300.1551342</v>
      </c>
      <c r="Z52" s="67" t="n">
        <f aca="false">L52*5.5017049523</f>
        <v>5418043.99272825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5" t="n">
        <f aca="false">high_v2_m!D41+temporary_pension_bonus_high!B41</f>
        <v>25386412.6696364</v>
      </c>
      <c r="G53" s="165" t="n">
        <f aca="false">high_v2_m!E41+temporary_pension_bonus_high!B41</f>
        <v>24357824.2213615</v>
      </c>
      <c r="H53" s="67" t="n">
        <f aca="false">F53-J53</f>
        <v>24561198.4299829</v>
      </c>
      <c r="I53" s="67" t="n">
        <f aca="false">G53-K53</f>
        <v>23557366.4088976</v>
      </c>
      <c r="J53" s="165" t="n">
        <f aca="false">high_v2_m!J41</f>
        <v>825214.239653497</v>
      </c>
      <c r="K53" s="165" t="n">
        <f aca="false">high_v2_m!K41</f>
        <v>800457.812463892</v>
      </c>
      <c r="L53" s="67" t="n">
        <f aca="false">H53-I53</f>
        <v>1003832.0210853</v>
      </c>
      <c r="M53" s="67" t="n">
        <f aca="false">J53-K53</f>
        <v>24756.4271896051</v>
      </c>
      <c r="N53" s="165" t="n">
        <f aca="false">SUM(high_v5_m!C41:J41)</f>
        <v>4083190.90824899</v>
      </c>
      <c r="O53" s="7"/>
      <c r="P53" s="7"/>
      <c r="Q53" s="67" t="n">
        <f aca="false">I53*5.5017049523</f>
        <v>129605679.434978</v>
      </c>
      <c r="R53" s="67"/>
      <c r="S53" s="67"/>
      <c r="T53" s="7"/>
      <c r="U53" s="7"/>
      <c r="V53" s="67" t="n">
        <f aca="false">K53*5.5017049523</f>
        <v>4403882.71093982</v>
      </c>
      <c r="W53" s="67" t="n">
        <f aca="false">M53*5.5017049523</f>
        <v>136202.558070305</v>
      </c>
      <c r="X53" s="67" t="n">
        <f aca="false">N53*5.1890047538+L53*5.5017049523</f>
        <v>26710484.6352593</v>
      </c>
      <c r="Y53" s="67" t="n">
        <f aca="false">N53*5.1890047538</f>
        <v>21187697.033577</v>
      </c>
      <c r="Z53" s="67" t="n">
        <f aca="false">L53*5.5017049523</f>
        <v>5522787.60168231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1"/>
      <c r="B54" s="5"/>
      <c r="C54" s="161" t="n">
        <f aca="false">C50+1</f>
        <v>2025</v>
      </c>
      <c r="D54" s="161" t="n">
        <f aca="false">D50</f>
        <v>1</v>
      </c>
      <c r="E54" s="161" t="n">
        <v>201</v>
      </c>
      <c r="F54" s="163" t="n">
        <f aca="false">high_v2_m!D42+temporary_pension_bonus_high!B42</f>
        <v>25688074.2359778</v>
      </c>
      <c r="G54" s="163" t="n">
        <f aca="false">high_v2_m!E42+temporary_pension_bonus_high!B42</f>
        <v>24644976.1376702</v>
      </c>
      <c r="H54" s="8" t="n">
        <f aca="false">F54-J54</f>
        <v>24799556.4782308</v>
      </c>
      <c r="I54" s="8" t="n">
        <f aca="false">G54-K54</f>
        <v>23783113.9126555</v>
      </c>
      <c r="J54" s="163" t="n">
        <f aca="false">high_v2_m!J42</f>
        <v>888517.757747041</v>
      </c>
      <c r="K54" s="163" t="n">
        <f aca="false">high_v2_m!K42</f>
        <v>861862.22501463</v>
      </c>
      <c r="L54" s="8" t="n">
        <f aca="false">H54-I54</f>
        <v>1016442.56557523</v>
      </c>
      <c r="M54" s="8" t="n">
        <f aca="false">J54-K54</f>
        <v>26655.5327324113</v>
      </c>
      <c r="N54" s="163" t="n">
        <f aca="false">SUM(high_v5_m!C42:J42)</f>
        <v>4948932.54906621</v>
      </c>
      <c r="O54" s="5"/>
      <c r="P54" s="5"/>
      <c r="Q54" s="8" t="n">
        <f aca="false">I54*5.5017049523</f>
        <v>130847675.594372</v>
      </c>
      <c r="R54" s="8"/>
      <c r="S54" s="8"/>
      <c r="T54" s="5"/>
      <c r="U54" s="5"/>
      <c r="V54" s="8" t="n">
        <f aca="false">K54*5.5017049523</f>
        <v>4741711.67156329</v>
      </c>
      <c r="W54" s="8" t="n">
        <f aca="false">M54*5.5017049523</f>
        <v>146650.876440102</v>
      </c>
      <c r="X54" s="8" t="n">
        <f aca="false">N54*5.1890047538+L54*5.5017049523</f>
        <v>31272201.6200939</v>
      </c>
      <c r="Y54" s="8" t="n">
        <f aca="false">N54*5.1890047538</f>
        <v>25680034.5233401</v>
      </c>
      <c r="Z54" s="8" t="n">
        <f aca="false">L54*5.5017049523</f>
        <v>5592167.09675374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5" t="n">
        <f aca="false">high_v2_m!D43+temporary_pension_bonus_high!B43</f>
        <v>25963272.8709802</v>
      </c>
      <c r="G55" s="165" t="n">
        <f aca="false">high_v2_m!E43+temporary_pension_bonus_high!B43</f>
        <v>24908259.0525441</v>
      </c>
      <c r="H55" s="67" t="n">
        <f aca="false">F55-J55</f>
        <v>25001519.8081428</v>
      </c>
      <c r="I55" s="67" t="n">
        <f aca="false">G55-K55</f>
        <v>23975358.5815919</v>
      </c>
      <c r="J55" s="165" t="n">
        <f aca="false">high_v2_m!J43</f>
        <v>961753.062837395</v>
      </c>
      <c r="K55" s="165" t="n">
        <f aca="false">high_v2_m!K43</f>
        <v>932900.470952273</v>
      </c>
      <c r="L55" s="67" t="n">
        <f aca="false">H55-I55</f>
        <v>1026161.22655097</v>
      </c>
      <c r="M55" s="67" t="n">
        <f aca="false">J55-K55</f>
        <v>28852.5918851219</v>
      </c>
      <c r="N55" s="165" t="n">
        <f aca="false">SUM(high_v5_m!C43:J43)</f>
        <v>4109937.15590965</v>
      </c>
      <c r="O55" s="7"/>
      <c r="P55" s="7"/>
      <c r="Q55" s="67" t="n">
        <f aca="false">I55*5.5017049523</f>
        <v>131905349.041512</v>
      </c>
      <c r="R55" s="67"/>
      <c r="S55" s="67"/>
      <c r="T55" s="7"/>
      <c r="U55" s="7"/>
      <c r="V55" s="67" t="n">
        <f aca="false">K55*5.5017049523</f>
        <v>5132543.14104112</v>
      </c>
      <c r="W55" s="67" t="n">
        <f aca="false">M55*5.5017049523</f>
        <v>158738.447661066</v>
      </c>
      <c r="X55" s="67" t="n">
        <f aca="false">N55*5.1890047538+L55*5.5017049523</f>
        <v>26972119.7418081</v>
      </c>
      <c r="Y55" s="67" t="n">
        <f aca="false">N55*5.1890047538</f>
        <v>21326483.4398344</v>
      </c>
      <c r="Z55" s="67" t="n">
        <f aca="false">L55*5.5017049523</f>
        <v>5645636.30197369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5" t="n">
        <f aca="false">high_v2_m!D44+temporary_pension_bonus_high!B44</f>
        <v>26320341.085058</v>
      </c>
      <c r="G56" s="165" t="n">
        <f aca="false">high_v2_m!E44+temporary_pension_bonus_high!B44</f>
        <v>25249943.4343313</v>
      </c>
      <c r="H56" s="67" t="n">
        <f aca="false">F56-J56</f>
        <v>25281438.2991857</v>
      </c>
      <c r="I56" s="67" t="n">
        <f aca="false">G56-K56</f>
        <v>24242207.7320352</v>
      </c>
      <c r="J56" s="165" t="n">
        <f aca="false">high_v2_m!J44</f>
        <v>1038902.78587224</v>
      </c>
      <c r="K56" s="165" t="n">
        <f aca="false">high_v2_m!K44</f>
        <v>1007735.70229607</v>
      </c>
      <c r="L56" s="67" t="n">
        <f aca="false">H56-I56</f>
        <v>1039230.56715051</v>
      </c>
      <c r="M56" s="67" t="n">
        <f aca="false">J56-K56</f>
        <v>31167.0835761671</v>
      </c>
      <c r="N56" s="165" t="n">
        <f aca="false">SUM(high_v5_m!C44:J44)</f>
        <v>4083138.73573761</v>
      </c>
      <c r="O56" s="7"/>
      <c r="P56" s="7"/>
      <c r="Q56" s="67" t="n">
        <f aca="false">I56*5.5017049523</f>
        <v>133373474.334023</v>
      </c>
      <c r="R56" s="67"/>
      <c r="S56" s="67"/>
      <c r="T56" s="7"/>
      <c r="U56" s="7"/>
      <c r="V56" s="67" t="n">
        <f aca="false">K56*5.5017049523</f>
        <v>5544264.50393182</v>
      </c>
      <c r="W56" s="67" t="n">
        <f aca="false">M56*5.5017049523</f>
        <v>171472.098059747</v>
      </c>
      <c r="X56" s="67" t="n">
        <f aca="false">N56*5.1890047538+L56*5.5017049523</f>
        <v>26904966.2680409</v>
      </c>
      <c r="Y56" s="67" t="n">
        <f aca="false">N56*5.1890047538</f>
        <v>21187426.3101674</v>
      </c>
      <c r="Z56" s="67" t="n">
        <f aca="false">L56*5.5017049523</f>
        <v>5717539.9578735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5" t="n">
        <f aca="false">high_v2_m!D45+temporary_pension_bonus_high!B45</f>
        <v>26634413.6457903</v>
      </c>
      <c r="G57" s="165" t="n">
        <f aca="false">high_v2_m!E45+temporary_pension_bonus_high!B45</f>
        <v>25549537.3144842</v>
      </c>
      <c r="H57" s="67" t="n">
        <f aca="false">F57-J57</f>
        <v>25545208.2019239</v>
      </c>
      <c r="I57" s="67" t="n">
        <f aca="false">G57-K57</f>
        <v>24493008.0339338</v>
      </c>
      <c r="J57" s="165" t="n">
        <f aca="false">high_v2_m!J45</f>
        <v>1089205.44386638</v>
      </c>
      <c r="K57" s="165" t="n">
        <f aca="false">high_v2_m!K45</f>
        <v>1056529.28055039</v>
      </c>
      <c r="L57" s="67" t="n">
        <f aca="false">H57-I57</f>
        <v>1052200.16799014</v>
      </c>
      <c r="M57" s="67" t="n">
        <f aca="false">J57-K57</f>
        <v>32676.1633159916</v>
      </c>
      <c r="N57" s="165" t="n">
        <f aca="false">SUM(high_v5_m!C45:J45)</f>
        <v>4112668.2808704</v>
      </c>
      <c r="O57" s="7"/>
      <c r="P57" s="7"/>
      <c r="Q57" s="67" t="n">
        <f aca="false">I57*5.5017049523</f>
        <v>134753303.597017</v>
      </c>
      <c r="R57" s="67"/>
      <c r="S57" s="67"/>
      <c r="T57" s="7"/>
      <c r="U57" s="7"/>
      <c r="V57" s="67" t="n">
        <f aca="false">K57*5.5017049523</f>
        <v>5812712.37505405</v>
      </c>
      <c r="W57" s="67" t="n">
        <f aca="false">M57*5.5017049523</f>
        <v>179774.609537755</v>
      </c>
      <c r="X57" s="67" t="n">
        <f aca="false">N57*5.1890047538+L57*5.5017049523</f>
        <v>27129550.1352812</v>
      </c>
      <c r="Y57" s="67" t="n">
        <f aca="false">N57*5.1890047538</f>
        <v>21340655.260239</v>
      </c>
      <c r="Z57" s="67" t="n">
        <f aca="false">L57*5.5017049523</f>
        <v>5788894.87504225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1"/>
      <c r="B58" s="5"/>
      <c r="C58" s="161" t="n">
        <f aca="false">C54+1</f>
        <v>2026</v>
      </c>
      <c r="D58" s="161" t="n">
        <f aca="false">D54</f>
        <v>1</v>
      </c>
      <c r="E58" s="161" t="n">
        <v>205</v>
      </c>
      <c r="F58" s="163" t="n">
        <f aca="false">high_v2_m!D46+temporary_pension_bonus_high!B46</f>
        <v>27068848.3590828</v>
      </c>
      <c r="G58" s="163" t="n">
        <f aca="false">high_v2_m!E46+temporary_pension_bonus_high!B46</f>
        <v>25967227.0969429</v>
      </c>
      <c r="H58" s="8" t="n">
        <f aca="false">F58-J58</f>
        <v>25853310.8428891</v>
      </c>
      <c r="I58" s="8" t="n">
        <f aca="false">G58-K58</f>
        <v>24788155.706235</v>
      </c>
      <c r="J58" s="163" t="n">
        <f aca="false">high_v2_m!J46</f>
        <v>1215537.51619375</v>
      </c>
      <c r="K58" s="163" t="n">
        <f aca="false">high_v2_m!K46</f>
        <v>1179071.39070793</v>
      </c>
      <c r="L58" s="8" t="n">
        <f aca="false">H58-I58</f>
        <v>1065155.13665408</v>
      </c>
      <c r="M58" s="8" t="n">
        <f aca="false">J58-K58</f>
        <v>36466.1254858123</v>
      </c>
      <c r="N58" s="163" t="n">
        <f aca="false">SUM(high_v5_m!C46:J46)</f>
        <v>5059665.53817211</v>
      </c>
      <c r="O58" s="5"/>
      <c r="P58" s="5"/>
      <c r="Q58" s="8" t="n">
        <f aca="false">I58*5.5017049523</f>
        <v>136377119.007377</v>
      </c>
      <c r="R58" s="8"/>
      <c r="S58" s="8"/>
      <c r="T58" s="5"/>
      <c r="U58" s="5"/>
      <c r="V58" s="8" t="n">
        <f aca="false">K58*5.5017049523</f>
        <v>6486902.90937309</v>
      </c>
      <c r="W58" s="8" t="n">
        <f aca="false">M58*5.5017049523</f>
        <v>200625.863176487</v>
      </c>
      <c r="X58" s="8" t="n">
        <f aca="false">N58*5.1890047538+L58*5.5017049523</f>
        <v>32114797.8205107</v>
      </c>
      <c r="Y58" s="8" t="n">
        <f aca="false">N58*5.1890047538</f>
        <v>26254628.5302131</v>
      </c>
      <c r="Z58" s="8" t="n">
        <f aca="false">L58*5.5017049523</f>
        <v>5860169.29029755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5" t="n">
        <f aca="false">high_v2_m!D47+temporary_pension_bonus_high!B47</f>
        <v>27560413.158679</v>
      </c>
      <c r="G59" s="165" t="n">
        <f aca="false">high_v2_m!E47+temporary_pension_bonus_high!B47</f>
        <v>26438677.566664</v>
      </c>
      <c r="H59" s="67" t="n">
        <f aca="false">F59-J59</f>
        <v>26246448.1024791</v>
      </c>
      <c r="I59" s="67" t="n">
        <f aca="false">G59-K59</f>
        <v>25164131.4621501</v>
      </c>
      <c r="J59" s="165" t="n">
        <f aca="false">high_v2_m!J47</f>
        <v>1313965.05619991</v>
      </c>
      <c r="K59" s="165" t="n">
        <f aca="false">high_v2_m!K47</f>
        <v>1274546.10451391</v>
      </c>
      <c r="L59" s="67" t="n">
        <f aca="false">H59-I59</f>
        <v>1082316.64032898</v>
      </c>
      <c r="M59" s="67" t="n">
        <f aca="false">J59-K59</f>
        <v>39418.9516859972</v>
      </c>
      <c r="N59" s="165" t="n">
        <f aca="false">SUM(high_v5_m!C47:J47)</f>
        <v>4203100.864215</v>
      </c>
      <c r="O59" s="7"/>
      <c r="P59" s="7"/>
      <c r="Q59" s="67" t="n">
        <f aca="false">I59*5.5017049523</f>
        <v>138445626.685639</v>
      </c>
      <c r="R59" s="67"/>
      <c r="S59" s="67"/>
      <c r="T59" s="7"/>
      <c r="U59" s="7"/>
      <c r="V59" s="67" t="n">
        <f aca="false">K59*5.5017049523</f>
        <v>7012176.61513885</v>
      </c>
      <c r="W59" s="67" t="n">
        <f aca="false">M59*5.5017049523</f>
        <v>216871.441705325</v>
      </c>
      <c r="X59" s="67" t="n">
        <f aca="false">N59*5.1890047538+L59*5.5017049523</f>
        <v>27764497.1851672</v>
      </c>
      <c r="Y59" s="67" t="n">
        <f aca="false">N59*5.1890047538</f>
        <v>21809910.3651125</v>
      </c>
      <c r="Z59" s="67" t="n">
        <f aca="false">L59*5.5017049523</f>
        <v>5954586.82005467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5" t="n">
        <f aca="false">high_v2_m!D48+temporary_pension_bonus_high!B48</f>
        <v>27968713.2600197</v>
      </c>
      <c r="G60" s="165" t="n">
        <f aca="false">high_v2_m!E48+temporary_pension_bonus_high!B48</f>
        <v>26829222.19051</v>
      </c>
      <c r="H60" s="67" t="n">
        <f aca="false">F60-J60</f>
        <v>26590969.4903379</v>
      </c>
      <c r="I60" s="67" t="n">
        <f aca="false">G60-K60</f>
        <v>25492810.7339186</v>
      </c>
      <c r="J60" s="165" t="n">
        <f aca="false">high_v2_m!J48</f>
        <v>1377743.7696818</v>
      </c>
      <c r="K60" s="165" t="n">
        <f aca="false">high_v2_m!K48</f>
        <v>1336411.45659135</v>
      </c>
      <c r="L60" s="67" t="n">
        <f aca="false">H60-I60</f>
        <v>1098158.75641933</v>
      </c>
      <c r="M60" s="67" t="n">
        <f aca="false">J60-K60</f>
        <v>41332.3130904539</v>
      </c>
      <c r="N60" s="165" t="n">
        <f aca="false">SUM(high_v5_m!C48:J48)</f>
        <v>4241167.89702759</v>
      </c>
      <c r="O60" s="7"/>
      <c r="P60" s="7"/>
      <c r="Q60" s="67" t="n">
        <f aca="false">I60*5.5017049523</f>
        <v>140253923.062847</v>
      </c>
      <c r="R60" s="67"/>
      <c r="S60" s="67"/>
      <c r="T60" s="7"/>
      <c r="U60" s="7"/>
      <c r="V60" s="67" t="n">
        <f aca="false">K60*5.5017049523</f>
        <v>7352541.52903907</v>
      </c>
      <c r="W60" s="67" t="n">
        <f aca="false">M60*5.5017049523</f>
        <v>227398.191619764</v>
      </c>
      <c r="X60" s="67" t="n">
        <f aca="false">N60*5.1890047538+L60*5.5017049523</f>
        <v>28049185.847944</v>
      </c>
      <c r="Y60" s="67" t="n">
        <f aca="false">N60*5.1890047538</f>
        <v>22007440.3793401</v>
      </c>
      <c r="Z60" s="67" t="n">
        <f aca="false">L60*5.5017049523</f>
        <v>6041745.46860384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5" t="n">
        <f aca="false">high_v2_m!D49+temporary_pension_bonus_high!B49</f>
        <v>28198370.7613174</v>
      </c>
      <c r="G61" s="165" t="n">
        <f aca="false">high_v2_m!E49+temporary_pension_bonus_high!B49</f>
        <v>27049431.8191565</v>
      </c>
      <c r="H61" s="67" t="n">
        <f aca="false">F61-J61</f>
        <v>26780924.6108084</v>
      </c>
      <c r="I61" s="67" t="n">
        <f aca="false">G61-K61</f>
        <v>25674509.0531627</v>
      </c>
      <c r="J61" s="165" t="n">
        <f aca="false">high_v2_m!J49</f>
        <v>1417446.15050907</v>
      </c>
      <c r="K61" s="165" t="n">
        <f aca="false">high_v2_m!K49</f>
        <v>1374922.7659938</v>
      </c>
      <c r="L61" s="67" t="n">
        <f aca="false">H61-I61</f>
        <v>1106415.55764562</v>
      </c>
      <c r="M61" s="67" t="n">
        <f aca="false">J61-K61</f>
        <v>42523.384515272</v>
      </c>
      <c r="N61" s="165" t="n">
        <f aca="false">SUM(high_v5_m!C49:J49)</f>
        <v>4324905.17675879</v>
      </c>
      <c r="O61" s="7"/>
      <c r="P61" s="7"/>
      <c r="Q61" s="67" t="n">
        <f aca="false">I61*5.5017049523</f>
        <v>141253573.605657</v>
      </c>
      <c r="R61" s="67"/>
      <c r="S61" s="67"/>
      <c r="T61" s="7"/>
      <c r="U61" s="7"/>
      <c r="V61" s="67" t="n">
        <f aca="false">K61*5.5017049523</f>
        <v>7564419.39069809</v>
      </c>
      <c r="W61" s="67" t="n">
        <f aca="false">M61*5.5017049523</f>
        <v>233951.115176229</v>
      </c>
      <c r="X61" s="67" t="n">
        <f aca="false">N61*5.1890047538+L61*5.5017049523</f>
        <v>28529125.4747363</v>
      </c>
      <c r="Y61" s="67" t="n">
        <f aca="false">N61*5.1890047538</f>
        <v>22441953.5219356</v>
      </c>
      <c r="Z61" s="67" t="n">
        <f aca="false">L61*5.5017049523</f>
        <v>6087171.95280069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1"/>
      <c r="B62" s="5"/>
      <c r="C62" s="161" t="n">
        <f aca="false">C58+1</f>
        <v>2027</v>
      </c>
      <c r="D62" s="161" t="n">
        <f aca="false">D58</f>
        <v>1</v>
      </c>
      <c r="E62" s="161" t="n">
        <v>209</v>
      </c>
      <c r="F62" s="163" t="n">
        <f aca="false">high_v2_m!D50+temporary_pension_bonus_high!B50</f>
        <v>28560901.8423276</v>
      </c>
      <c r="G62" s="163" t="n">
        <f aca="false">high_v2_m!E50+temporary_pension_bonus_high!B50</f>
        <v>27396784.3812061</v>
      </c>
      <c r="H62" s="8" t="n">
        <f aca="false">F62-J62</f>
        <v>27107020.1719054</v>
      </c>
      <c r="I62" s="8" t="n">
        <f aca="false">G62-K62</f>
        <v>25986519.1608966</v>
      </c>
      <c r="J62" s="163" t="n">
        <f aca="false">high_v2_m!J50</f>
        <v>1453881.67042225</v>
      </c>
      <c r="K62" s="163" t="n">
        <f aca="false">high_v2_m!K50</f>
        <v>1410265.22030958</v>
      </c>
      <c r="L62" s="8" t="n">
        <f aca="false">H62-I62</f>
        <v>1120501.01100884</v>
      </c>
      <c r="M62" s="8" t="n">
        <f aca="false">J62-K62</f>
        <v>43616.4501126674</v>
      </c>
      <c r="N62" s="163" t="n">
        <f aca="false">SUM(high_v5_m!C50:J50)</f>
        <v>5306144.16185791</v>
      </c>
      <c r="O62" s="5"/>
      <c r="P62" s="5"/>
      <c r="Q62" s="8" t="n">
        <f aca="false">I62*5.5017049523</f>
        <v>142970161.160544</v>
      </c>
      <c r="R62" s="8"/>
      <c r="S62" s="8"/>
      <c r="T62" s="5"/>
      <c r="U62" s="5"/>
      <c r="V62" s="8" t="n">
        <f aca="false">K62*5.5017049523</f>
        <v>7758863.14663365</v>
      </c>
      <c r="W62" s="8" t="n">
        <f aca="false">M62*5.5017049523</f>
        <v>239964.839586608</v>
      </c>
      <c r="X62" s="8" t="n">
        <f aca="false">N62*5.1890047538+L62*5.5017049523</f>
        <v>33698273.2415533</v>
      </c>
      <c r="Y62" s="8" t="n">
        <f aca="false">N62*5.1890047538</f>
        <v>27533607.2802288</v>
      </c>
      <c r="Z62" s="8" t="n">
        <f aca="false">L62*5.5017049523</f>
        <v>6164665.96132447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5" t="n">
        <f aca="false">high_v2_m!D51+temporary_pension_bonus_high!B51</f>
        <v>28978269.6079513</v>
      </c>
      <c r="G63" s="165" t="n">
        <f aca="false">high_v2_m!E51+temporary_pension_bonus_high!B51</f>
        <v>27797281.839131</v>
      </c>
      <c r="H63" s="67" t="n">
        <f aca="false">F63-J63</f>
        <v>27409695.1294974</v>
      </c>
      <c r="I63" s="67" t="n">
        <f aca="false">G63-K63</f>
        <v>26275764.5950307</v>
      </c>
      <c r="J63" s="165" t="n">
        <f aca="false">high_v2_m!J51</f>
        <v>1568574.47845386</v>
      </c>
      <c r="K63" s="165" t="n">
        <f aca="false">high_v2_m!K51</f>
        <v>1521517.24410025</v>
      </c>
      <c r="L63" s="67" t="n">
        <f aca="false">H63-I63</f>
        <v>1133930.5344667</v>
      </c>
      <c r="M63" s="67" t="n">
        <f aca="false">J63-K63</f>
        <v>47057.2343536159</v>
      </c>
      <c r="N63" s="165" t="n">
        <f aca="false">SUM(high_v5_m!C51:J51)</f>
        <v>4377194.00294365</v>
      </c>
      <c r="O63" s="7"/>
      <c r="P63" s="7"/>
      <c r="Q63" s="67" t="n">
        <f aca="false">I63*5.5017049523</f>
        <v>144561504.19795</v>
      </c>
      <c r="R63" s="67"/>
      <c r="S63" s="67"/>
      <c r="T63" s="7"/>
      <c r="U63" s="7"/>
      <c r="V63" s="67" t="n">
        <f aca="false">K63*5.5017049523</f>
        <v>8370938.95687617</v>
      </c>
      <c r="W63" s="67" t="n">
        <f aca="false">M63*5.5017049523</f>
        <v>258895.01928483</v>
      </c>
      <c r="X63" s="67" t="n">
        <f aca="false">N63*5.1890047538+L63*5.5017049523</f>
        <v>28951831.726619</v>
      </c>
      <c r="Y63" s="67" t="n">
        <f aca="false">N63*5.1890047538</f>
        <v>22713280.4895794</v>
      </c>
      <c r="Z63" s="67" t="n">
        <f aca="false">L63*5.5017049523</f>
        <v>6238551.2370396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5" t="n">
        <f aca="false">high_v2_m!D52+temporary_pension_bonus_high!B52</f>
        <v>29236083.2064311</v>
      </c>
      <c r="G64" s="165" t="n">
        <f aca="false">high_v2_m!E52+temporary_pension_bonus_high!B52</f>
        <v>28045092.8618606</v>
      </c>
      <c r="H64" s="67" t="n">
        <f aca="false">F64-J64</f>
        <v>27597459.5801474</v>
      </c>
      <c r="I64" s="67" t="n">
        <f aca="false">G64-K64</f>
        <v>26455627.9443654</v>
      </c>
      <c r="J64" s="165" t="n">
        <f aca="false">high_v2_m!J52</f>
        <v>1638623.62628371</v>
      </c>
      <c r="K64" s="165" t="n">
        <f aca="false">high_v2_m!K52</f>
        <v>1589464.9174952</v>
      </c>
      <c r="L64" s="67" t="n">
        <f aca="false">H64-I64</f>
        <v>1141831.63578195</v>
      </c>
      <c r="M64" s="67" t="n">
        <f aca="false">J64-K64</f>
        <v>49158.7087885113</v>
      </c>
      <c r="N64" s="165" t="n">
        <f aca="false">SUM(high_v5_m!C52:J52)</f>
        <v>4361276.42415045</v>
      </c>
      <c r="O64" s="7"/>
      <c r="P64" s="7"/>
      <c r="Q64" s="67" t="n">
        <f aca="false">I64*5.5017049523</f>
        <v>145551059.277722</v>
      </c>
      <c r="R64" s="67"/>
      <c r="S64" s="67"/>
      <c r="T64" s="7"/>
      <c r="U64" s="7"/>
      <c r="V64" s="67" t="n">
        <f aca="false">K64*5.5017049523</f>
        <v>8744767.00809043</v>
      </c>
      <c r="W64" s="67" t="n">
        <f aca="false">M64*5.5017049523</f>
        <v>270456.711590426</v>
      </c>
      <c r="X64" s="67" t="n">
        <f aca="false">N64*5.1890047538+L64*5.5017049523</f>
        <v>28912704.8628269</v>
      </c>
      <c r="Y64" s="67" t="n">
        <f aca="false">N64*5.1890047538</f>
        <v>22630684.0975526</v>
      </c>
      <c r="Z64" s="67" t="n">
        <f aca="false">L64*5.5017049523</f>
        <v>6282020.76527437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5" t="n">
        <f aca="false">high_v2_m!D53+temporary_pension_bonus_high!B53</f>
        <v>29473766.2789375</v>
      </c>
      <c r="G65" s="165" t="n">
        <f aca="false">high_v2_m!E53+temporary_pension_bonus_high!B53</f>
        <v>28272696.080548</v>
      </c>
      <c r="H65" s="67" t="n">
        <f aca="false">F65-J65</f>
        <v>27794244.1565789</v>
      </c>
      <c r="I65" s="67" t="n">
        <f aca="false">G65-K65</f>
        <v>26643559.6218601</v>
      </c>
      <c r="J65" s="165" t="n">
        <f aca="false">high_v2_m!J53</f>
        <v>1679522.12235862</v>
      </c>
      <c r="K65" s="165" t="n">
        <f aca="false">high_v2_m!K53</f>
        <v>1629136.45868786</v>
      </c>
      <c r="L65" s="67" t="n">
        <f aca="false">H65-I65</f>
        <v>1150684.53471871</v>
      </c>
      <c r="M65" s="67" t="n">
        <f aca="false">J65-K65</f>
        <v>50385.663670759</v>
      </c>
      <c r="N65" s="165" t="n">
        <f aca="false">SUM(high_v5_m!C53:J53)</f>
        <v>4414463.57897173</v>
      </c>
      <c r="O65" s="7"/>
      <c r="P65" s="7"/>
      <c r="Q65" s="67" t="n">
        <f aca="false">I65*5.5017049523</f>
        <v>146585003.918488</v>
      </c>
      <c r="R65" s="67"/>
      <c r="S65" s="67"/>
      <c r="T65" s="7"/>
      <c r="U65" s="7"/>
      <c r="V65" s="67" t="n">
        <f aca="false">K65*5.5017049523</f>
        <v>8963028.12273548</v>
      </c>
      <c r="W65" s="67" t="n">
        <f aca="false">M65*5.5017049523</f>
        <v>277207.055342337</v>
      </c>
      <c r="X65" s="67" t="n">
        <f aca="false">N65*5.1890047538+L65*5.5017049523</f>
        <v>29237399.2999582</v>
      </c>
      <c r="Y65" s="67" t="n">
        <f aca="false">N65*5.1890047538</f>
        <v>22906672.4967613</v>
      </c>
      <c r="Z65" s="67" t="n">
        <f aca="false">L65*5.5017049523</f>
        <v>6330726.80319695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1"/>
      <c r="B66" s="5"/>
      <c r="C66" s="161" t="n">
        <f aca="false">C62+1</f>
        <v>2028</v>
      </c>
      <c r="D66" s="161" t="n">
        <f aca="false">D62</f>
        <v>1</v>
      </c>
      <c r="E66" s="161" t="n">
        <v>213</v>
      </c>
      <c r="F66" s="163" t="n">
        <f aca="false">high_v2_m!D54+temporary_pension_bonus_high!B54</f>
        <v>29691206.0851543</v>
      </c>
      <c r="G66" s="163" t="n">
        <f aca="false">high_v2_m!E54+temporary_pension_bonus_high!B54</f>
        <v>28481434.690118</v>
      </c>
      <c r="H66" s="8" t="n">
        <f aca="false">F66-J66</f>
        <v>27964934.0691016</v>
      </c>
      <c r="I66" s="8" t="n">
        <f aca="false">G66-K66</f>
        <v>26806950.8345468</v>
      </c>
      <c r="J66" s="163" t="n">
        <f aca="false">high_v2_m!J54</f>
        <v>1726272.01605274</v>
      </c>
      <c r="K66" s="163" t="n">
        <f aca="false">high_v2_m!K54</f>
        <v>1674483.85557116</v>
      </c>
      <c r="L66" s="8" t="n">
        <f aca="false">H66-I66</f>
        <v>1157983.23455472</v>
      </c>
      <c r="M66" s="8" t="n">
        <f aca="false">J66-K66</f>
        <v>51788.1604815819</v>
      </c>
      <c r="N66" s="163" t="n">
        <f aca="false">SUM(high_v5_m!C54:J54)</f>
        <v>5278557.14021324</v>
      </c>
      <c r="O66" s="5"/>
      <c r="P66" s="5"/>
      <c r="Q66" s="8" t="n">
        <f aca="false">I66*5.5017049523</f>
        <v>147483934.162489</v>
      </c>
      <c r="R66" s="8"/>
      <c r="S66" s="8"/>
      <c r="T66" s="5"/>
      <c r="U66" s="5"/>
      <c r="V66" s="8" t="n">
        <f aca="false">K66*5.5017049523</f>
        <v>9212516.12074224</v>
      </c>
      <c r="W66" s="8" t="n">
        <f aca="false">M66*5.5017049523</f>
        <v>284923.178992026</v>
      </c>
      <c r="X66" s="8" t="n">
        <f aca="false">N66*5.1890047538+L66*5.5017049523</f>
        <v>33761340.1900015</v>
      </c>
      <c r="Y66" s="8" t="n">
        <f aca="false">N66*5.1890047538</f>
        <v>27390458.0937714</v>
      </c>
      <c r="Z66" s="8" t="n">
        <f aca="false">L66*5.5017049523</f>
        <v>6370882.09623009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5" t="n">
        <f aca="false">high_v2_m!D55+temporary_pension_bonus_high!B55</f>
        <v>29895026.3148343</v>
      </c>
      <c r="G67" s="165" t="n">
        <f aca="false">high_v2_m!E55+temporary_pension_bonus_high!B55</f>
        <v>28675745.679695</v>
      </c>
      <c r="H67" s="67" t="n">
        <f aca="false">F67-J67</f>
        <v>28086635.4353362</v>
      </c>
      <c r="I67" s="67" t="n">
        <f aca="false">G67-K67</f>
        <v>26921606.5265818</v>
      </c>
      <c r="J67" s="165" t="n">
        <f aca="false">high_v2_m!J55</f>
        <v>1808390.87949813</v>
      </c>
      <c r="K67" s="165" t="n">
        <f aca="false">high_v2_m!K55</f>
        <v>1754139.15311319</v>
      </c>
      <c r="L67" s="67" t="n">
        <f aca="false">H67-I67</f>
        <v>1165028.90875442</v>
      </c>
      <c r="M67" s="67" t="n">
        <f aca="false">J67-K67</f>
        <v>54251.7263849438</v>
      </c>
      <c r="N67" s="165" t="n">
        <f aca="false">SUM(high_v5_m!C55:J55)</f>
        <v>4322067.16086574</v>
      </c>
      <c r="O67" s="7"/>
      <c r="P67" s="7"/>
      <c r="Q67" s="67" t="n">
        <f aca="false">I67*5.5017049523</f>
        <v>148114735.951167</v>
      </c>
      <c r="R67" s="67"/>
      <c r="S67" s="67"/>
      <c r="T67" s="7"/>
      <c r="U67" s="7"/>
      <c r="V67" s="67" t="n">
        <f aca="false">K67*5.5017049523</f>
        <v>9650756.06570616</v>
      </c>
      <c r="W67" s="67" t="n">
        <f aca="false">M67*5.5017049523</f>
        <v>298476.99172287</v>
      </c>
      <c r="X67" s="67" t="n">
        <f aca="false">N67*5.1890047538+L67*5.5017049523</f>
        <v>28836872.360842</v>
      </c>
      <c r="Y67" s="67" t="n">
        <f aca="false">N67*5.1890047538</f>
        <v>22427227.0439752</v>
      </c>
      <c r="Z67" s="67" t="n">
        <f aca="false">L67*5.5017049523</f>
        <v>6409645.31686685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5" t="n">
        <f aca="false">high_v2_m!D56+temporary_pension_bonus_high!B56</f>
        <v>30155783.7456986</v>
      </c>
      <c r="G68" s="165" t="n">
        <f aca="false">high_v2_m!E56+temporary_pension_bonus_high!B56</f>
        <v>28925589.2437249</v>
      </c>
      <c r="H68" s="67" t="n">
        <f aca="false">F68-J68</f>
        <v>28267373.2162439</v>
      </c>
      <c r="I68" s="67" t="n">
        <f aca="false">G68-K68</f>
        <v>27093831.0301539</v>
      </c>
      <c r="J68" s="165" t="n">
        <f aca="false">high_v2_m!J56</f>
        <v>1888410.52945466</v>
      </c>
      <c r="K68" s="165" t="n">
        <f aca="false">high_v2_m!K56</f>
        <v>1831758.21357102</v>
      </c>
      <c r="L68" s="67" t="n">
        <f aca="false">H68-I68</f>
        <v>1173542.18609</v>
      </c>
      <c r="M68" s="67" t="n">
        <f aca="false">J68-K68</f>
        <v>56652.31588364</v>
      </c>
      <c r="N68" s="165" t="n">
        <f aca="false">SUM(high_v5_m!C56:J56)</f>
        <v>4378624.78520318</v>
      </c>
      <c r="O68" s="7"/>
      <c r="P68" s="7"/>
      <c r="Q68" s="67" t="n">
        <f aca="false">I68*5.5017049523</f>
        <v>149062264.355377</v>
      </c>
      <c r="R68" s="67"/>
      <c r="S68" s="67"/>
      <c r="T68" s="7"/>
      <c r="U68" s="7"/>
      <c r="V68" s="67" t="n">
        <f aca="false">K68*5.5017049523</f>
        <v>10077793.2350199</v>
      </c>
      <c r="W68" s="67" t="n">
        <f aca="false">M68*5.5017049523</f>
        <v>311684.326856286</v>
      </c>
      <c r="X68" s="67" t="n">
        <f aca="false">N68*5.1890047538+L68*5.5017049523</f>
        <v>29177187.6824701</v>
      </c>
      <c r="Y68" s="67" t="n">
        <f aca="false">N68*5.1890047538</f>
        <v>22720704.8255258</v>
      </c>
      <c r="Z68" s="67" t="n">
        <f aca="false">L68*5.5017049523</f>
        <v>6456482.8569443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5" t="n">
        <f aca="false">high_v2_m!D57+temporary_pension_bonus_high!B57</f>
        <v>30487249.3286977</v>
      </c>
      <c r="G69" s="165" t="n">
        <f aca="false">high_v2_m!E57+temporary_pension_bonus_high!B57</f>
        <v>29243517.4571056</v>
      </c>
      <c r="H69" s="67" t="n">
        <f aca="false">F69-J69</f>
        <v>28474165.8969236</v>
      </c>
      <c r="I69" s="67" t="n">
        <f aca="false">G69-K69</f>
        <v>27290826.5282847</v>
      </c>
      <c r="J69" s="165" t="n">
        <f aca="false">high_v2_m!J57</f>
        <v>2013083.43177413</v>
      </c>
      <c r="K69" s="165" t="n">
        <f aca="false">high_v2_m!K57</f>
        <v>1952690.92882091</v>
      </c>
      <c r="L69" s="67" t="n">
        <f aca="false">H69-I69</f>
        <v>1183339.36863896</v>
      </c>
      <c r="M69" s="67" t="n">
        <f aca="false">J69-K69</f>
        <v>60392.5029532244</v>
      </c>
      <c r="N69" s="165" t="n">
        <f aca="false">SUM(high_v5_m!C57:J57)</f>
        <v>4395338.36635784</v>
      </c>
      <c r="O69" s="7"/>
      <c r="P69" s="7"/>
      <c r="Q69" s="67" t="n">
        <f aca="false">I69*5.5017049523</f>
        <v>150146075.463024</v>
      </c>
      <c r="R69" s="67"/>
      <c r="S69" s="67"/>
      <c r="T69" s="7"/>
      <c r="U69" s="7"/>
      <c r="V69" s="67" t="n">
        <f aca="false">K69*5.5017049523</f>
        <v>10743129.3534053</v>
      </c>
      <c r="W69" s="67" t="n">
        <f aca="false">M69*5.5017049523</f>
        <v>332261.732579547</v>
      </c>
      <c r="X69" s="67" t="n">
        <f aca="false">N69*5.1890047538+L69*5.5017049523</f>
        <v>29317815.7422829</v>
      </c>
      <c r="Y69" s="67" t="n">
        <f aca="false">N69*5.1890047538</f>
        <v>22807431.6775904</v>
      </c>
      <c r="Z69" s="67" t="n">
        <f aca="false">L69*5.5017049523</f>
        <v>6510384.06469251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1"/>
      <c r="B70" s="5"/>
      <c r="C70" s="161" t="n">
        <f aca="false">C66+1</f>
        <v>2029</v>
      </c>
      <c r="D70" s="161" t="n">
        <f aca="false">D66</f>
        <v>1</v>
      </c>
      <c r="E70" s="161" t="n">
        <v>217</v>
      </c>
      <c r="F70" s="163" t="n">
        <f aca="false">high_v2_m!D58+temporary_pension_bonus_high!B58</f>
        <v>30790523.0537872</v>
      </c>
      <c r="G70" s="163" t="n">
        <f aca="false">high_v2_m!E58+temporary_pension_bonus_high!B58</f>
        <v>29532943.7529253</v>
      </c>
      <c r="H70" s="8" t="n">
        <f aca="false">F70-J70</f>
        <v>28715173.068084</v>
      </c>
      <c r="I70" s="8" t="n">
        <f aca="false">G70-K70</f>
        <v>27519854.2667933</v>
      </c>
      <c r="J70" s="163" t="n">
        <f aca="false">high_v2_m!J58</f>
        <v>2075349.98570317</v>
      </c>
      <c r="K70" s="163" t="n">
        <f aca="false">high_v2_m!K58</f>
        <v>2013089.48613208</v>
      </c>
      <c r="L70" s="8" t="n">
        <f aca="false">H70-I70</f>
        <v>1195318.80129074</v>
      </c>
      <c r="M70" s="8" t="n">
        <f aca="false">J70-K70</f>
        <v>62260.4995710952</v>
      </c>
      <c r="N70" s="163" t="n">
        <f aca="false">SUM(high_v5_m!C58:J58)</f>
        <v>5435113.88158201</v>
      </c>
      <c r="O70" s="5"/>
      <c r="P70" s="5"/>
      <c r="Q70" s="8" t="n">
        <f aca="false">I70*5.5017049523</f>
        <v>151406118.506191</v>
      </c>
      <c r="R70" s="8"/>
      <c r="S70" s="8"/>
      <c r="T70" s="5"/>
      <c r="U70" s="5"/>
      <c r="V70" s="8" t="n">
        <f aca="false">K70*5.5017049523</f>
        <v>11075424.3952759</v>
      </c>
      <c r="W70" s="8" t="n">
        <f aca="false">M70*5.5017049523</f>
        <v>342538.898822967</v>
      </c>
      <c r="X70" s="8" t="n">
        <f aca="false">N70*5.1890047538+L70*5.5017049523</f>
        <v>34779123.137612</v>
      </c>
      <c r="Y70" s="8" t="n">
        <f aca="false">N70*5.1890047538</f>
        <v>28202831.7689734</v>
      </c>
      <c r="Z70" s="8" t="n">
        <f aca="false">L70*5.5017049523</f>
        <v>6576291.36863858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5" t="n">
        <f aca="false">high_v2_m!D59+temporary_pension_bonus_high!B59</f>
        <v>31018258.3971923</v>
      </c>
      <c r="G71" s="165" t="n">
        <f aca="false">high_v2_m!E59+temporary_pension_bonus_high!B59</f>
        <v>29751915.5215089</v>
      </c>
      <c r="H71" s="67" t="n">
        <f aca="false">F71-J71</f>
        <v>28847944.6680903</v>
      </c>
      <c r="I71" s="67" t="n">
        <f aca="false">G71-K71</f>
        <v>27646711.20428</v>
      </c>
      <c r="J71" s="165" t="n">
        <f aca="false">high_v2_m!J59</f>
        <v>2170313.729102</v>
      </c>
      <c r="K71" s="165" t="n">
        <f aca="false">high_v2_m!K59</f>
        <v>2105204.31722894</v>
      </c>
      <c r="L71" s="67" t="n">
        <f aca="false">H71-I71</f>
        <v>1201233.46381035</v>
      </c>
      <c r="M71" s="67" t="n">
        <f aca="false">J71-K71</f>
        <v>65109.4118730603</v>
      </c>
      <c r="N71" s="165" t="n">
        <f aca="false">SUM(high_v5_m!C59:J59)</f>
        <v>4444678.28731436</v>
      </c>
      <c r="O71" s="7"/>
      <c r="P71" s="7"/>
      <c r="Q71" s="67" t="n">
        <f aca="false">I71*5.5017049523</f>
        <v>152104047.947395</v>
      </c>
      <c r="R71" s="67"/>
      <c r="S71" s="67"/>
      <c r="T71" s="7"/>
      <c r="U71" s="7"/>
      <c r="V71" s="67" t="n">
        <f aca="false">K71*5.5017049523</f>
        <v>11582213.0177018</v>
      </c>
      <c r="W71" s="67" t="n">
        <f aca="false">M71*5.5017049523</f>
        <v>358212.773743356</v>
      </c>
      <c r="X71" s="67" t="n">
        <f aca="false">N71*5.1890047538+L71*5.5017049523</f>
        <v>29672288.8586998</v>
      </c>
      <c r="Y71" s="67" t="n">
        <f aca="false">N71*5.1890047538</f>
        <v>23063456.7619859</v>
      </c>
      <c r="Z71" s="67" t="n">
        <f aca="false">L71*5.5017049523</f>
        <v>6608832.09671391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5" t="n">
        <f aca="false">high_v2_m!D60+temporary_pension_bonus_high!B60</f>
        <v>31321805.4280785</v>
      </c>
      <c r="G72" s="165" t="n">
        <f aca="false">high_v2_m!E60+temporary_pension_bonus_high!B60</f>
        <v>30042987.3856306</v>
      </c>
      <c r="H72" s="67" t="n">
        <f aca="false">F72-J72</f>
        <v>29050225.9476888</v>
      </c>
      <c r="I72" s="67" t="n">
        <f aca="false">G72-K72</f>
        <v>27839555.2896526</v>
      </c>
      <c r="J72" s="165" t="n">
        <f aca="false">high_v2_m!J60</f>
        <v>2271579.48038969</v>
      </c>
      <c r="K72" s="165" t="n">
        <f aca="false">high_v2_m!K60</f>
        <v>2203432.095978</v>
      </c>
      <c r="L72" s="67" t="n">
        <f aca="false">H72-I72</f>
        <v>1210670.65803628</v>
      </c>
      <c r="M72" s="67" t="n">
        <f aca="false">J72-K72</f>
        <v>68147.3844116903</v>
      </c>
      <c r="N72" s="165" t="n">
        <f aca="false">SUM(high_v5_m!C60:J60)</f>
        <v>4381062.27485257</v>
      </c>
      <c r="O72" s="7"/>
      <c r="P72" s="7"/>
      <c r="Q72" s="67" t="n">
        <f aca="false">I72*5.5017049523</f>
        <v>153165019.206911</v>
      </c>
      <c r="R72" s="67"/>
      <c r="S72" s="67"/>
      <c r="T72" s="7"/>
      <c r="U72" s="7"/>
      <c r="V72" s="67" t="n">
        <f aca="false">K72*5.5017049523</f>
        <v>12122633.2744989</v>
      </c>
      <c r="W72" s="67" t="n">
        <f aca="false">M72*5.5017049523</f>
        <v>374926.802304088</v>
      </c>
      <c r="X72" s="67" t="n">
        <f aca="false">N72*5.1890047538+L72*5.5017049523</f>
        <v>29394105.7258263</v>
      </c>
      <c r="Y72" s="67" t="n">
        <f aca="false">N72*5.1890047538</f>
        <v>22733352.9709038</v>
      </c>
      <c r="Z72" s="67" t="n">
        <f aca="false">L72*5.5017049523</f>
        <v>6660752.75492248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5" t="n">
        <f aca="false">high_v2_m!D61+temporary_pension_bonus_high!B61</f>
        <v>31595528.0761927</v>
      </c>
      <c r="G73" s="165" t="n">
        <f aca="false">high_v2_m!E61+temporary_pension_bonus_high!B61</f>
        <v>30304720.8194324</v>
      </c>
      <c r="H73" s="67" t="n">
        <f aca="false">F73-J73</f>
        <v>29240755.9721123</v>
      </c>
      <c r="I73" s="67" t="n">
        <f aca="false">G73-K73</f>
        <v>28020591.8784744</v>
      </c>
      <c r="J73" s="165" t="n">
        <f aca="false">high_v2_m!J61</f>
        <v>2354772.10408036</v>
      </c>
      <c r="K73" s="165" t="n">
        <f aca="false">high_v2_m!K61</f>
        <v>2284128.94095795</v>
      </c>
      <c r="L73" s="67" t="n">
        <f aca="false">H73-I73</f>
        <v>1220164.09363793</v>
      </c>
      <c r="M73" s="67" t="n">
        <f aca="false">J73-K73</f>
        <v>70643.1631224109</v>
      </c>
      <c r="N73" s="165" t="n">
        <f aca="false">SUM(high_v5_m!C61:J61)</f>
        <v>4384304.54250773</v>
      </c>
      <c r="O73" s="7"/>
      <c r="P73" s="7"/>
      <c r="Q73" s="67" t="n">
        <f aca="false">I73*5.5017049523</f>
        <v>154161029.10418</v>
      </c>
      <c r="R73" s="67"/>
      <c r="S73" s="67"/>
      <c r="T73" s="7"/>
      <c r="U73" s="7"/>
      <c r="V73" s="67" t="n">
        <f aca="false">K73*5.5017049523</f>
        <v>12566603.5061601</v>
      </c>
      <c r="W73" s="67" t="n">
        <f aca="false">M73*5.5017049523</f>
        <v>388657.840396705</v>
      </c>
      <c r="X73" s="67" t="n">
        <f aca="false">N73*5.1890047538+L73*5.5017049523</f>
        <v>29463159.949766</v>
      </c>
      <c r="Y73" s="67" t="n">
        <f aca="false">N73*5.1890047538</f>
        <v>22750177.1131796</v>
      </c>
      <c r="Z73" s="67" t="n">
        <f aca="false">L73*5.5017049523</f>
        <v>6712982.83658643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1"/>
      <c r="B74" s="5"/>
      <c r="C74" s="161" t="n">
        <f aca="false">C70+1</f>
        <v>2030</v>
      </c>
      <c r="D74" s="161" t="n">
        <f aca="false">D70</f>
        <v>1</v>
      </c>
      <c r="E74" s="161" t="n">
        <v>221</v>
      </c>
      <c r="F74" s="163" t="n">
        <f aca="false">high_v2_m!D62+temporary_pension_bonus_high!B62</f>
        <v>31904796.33448</v>
      </c>
      <c r="G74" s="163" t="n">
        <f aca="false">high_v2_m!E62+temporary_pension_bonus_high!B62</f>
        <v>30599814.3259659</v>
      </c>
      <c r="H74" s="8" t="n">
        <f aca="false">F74-J74</f>
        <v>29487797.5535145</v>
      </c>
      <c r="I74" s="8" t="n">
        <f aca="false">G74-K74</f>
        <v>28255325.5084294</v>
      </c>
      <c r="J74" s="163" t="n">
        <f aca="false">high_v2_m!J62</f>
        <v>2416998.78096542</v>
      </c>
      <c r="K74" s="163" t="n">
        <f aca="false">high_v2_m!K62</f>
        <v>2344488.81753646</v>
      </c>
      <c r="L74" s="8" t="n">
        <f aca="false">H74-I74</f>
        <v>1232472.04508511</v>
      </c>
      <c r="M74" s="8" t="n">
        <f aca="false">J74-K74</f>
        <v>72509.963428963</v>
      </c>
      <c r="N74" s="163" t="n">
        <f aca="false">SUM(high_v5_m!C62:J62)</f>
        <v>5396295.01520038</v>
      </c>
      <c r="O74" s="5"/>
      <c r="P74" s="5"/>
      <c r="Q74" s="8" t="n">
        <f aca="false">I74*5.5017049523</f>
        <v>155452464.278575</v>
      </c>
      <c r="R74" s="8"/>
      <c r="S74" s="8"/>
      <c r="T74" s="5"/>
      <c r="U74" s="5"/>
      <c r="V74" s="8" t="n">
        <f aca="false">K74*5.5017049523</f>
        <v>12898685.7380523</v>
      </c>
      <c r="W74" s="8" t="n">
        <f aca="false">M74*5.5017049523</f>
        <v>398928.424888217</v>
      </c>
      <c r="X74" s="8" t="n">
        <f aca="false">N74*5.1890047538+L74*5.5017049523</f>
        <v>34782098.0407981</v>
      </c>
      <c r="Y74" s="8" t="n">
        <f aca="false">N74*5.1890047538</f>
        <v>28001400.486782</v>
      </c>
      <c r="Z74" s="8" t="n">
        <f aca="false">L74*5.5017049523</f>
        <v>6780697.55401608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5" t="n">
        <f aca="false">high_v2_m!D63+temporary_pension_bonus_high!B63</f>
        <v>32046843.0800359</v>
      </c>
      <c r="G75" s="165" t="n">
        <f aca="false">high_v2_m!E63+temporary_pension_bonus_high!B63</f>
        <v>30736492.1384839</v>
      </c>
      <c r="H75" s="67" t="n">
        <f aca="false">F75-J75</f>
        <v>29558788.1260899</v>
      </c>
      <c r="I75" s="67" t="n">
        <f aca="false">G75-K75</f>
        <v>28323078.8331563</v>
      </c>
      <c r="J75" s="165" t="n">
        <f aca="false">high_v2_m!J63</f>
        <v>2488054.95394605</v>
      </c>
      <c r="K75" s="165" t="n">
        <f aca="false">high_v2_m!K63</f>
        <v>2413413.30532767</v>
      </c>
      <c r="L75" s="67" t="n">
        <f aca="false">H75-I75</f>
        <v>1235709.2929336</v>
      </c>
      <c r="M75" s="67" t="n">
        <f aca="false">J75-K75</f>
        <v>74641.6486183819</v>
      </c>
      <c r="N75" s="165" t="n">
        <f aca="false">SUM(high_v5_m!C63:J63)</f>
        <v>4421243.59371507</v>
      </c>
      <c r="O75" s="7"/>
      <c r="P75" s="7"/>
      <c r="Q75" s="67" t="n">
        <f aca="false">I75*5.5017049523</f>
        <v>155825223.080759</v>
      </c>
      <c r="R75" s="67"/>
      <c r="S75" s="67"/>
      <c r="T75" s="7"/>
      <c r="U75" s="7"/>
      <c r="V75" s="67" t="n">
        <f aca="false">K75*5.5017049523</f>
        <v>13277887.933868</v>
      </c>
      <c r="W75" s="67" t="n">
        <f aca="false">M75*5.5017049523</f>
        <v>410656.327851588</v>
      </c>
      <c r="X75" s="67" t="n">
        <f aca="false">N75*5.1890047538+L75*5.5017049523</f>
        <v>29740361.9620312</v>
      </c>
      <c r="Y75" s="67" t="n">
        <f aca="false">N75*5.1890047538</f>
        <v>22941854.0254953</v>
      </c>
      <c r="Z75" s="67" t="n">
        <f aca="false">L75*5.5017049523</f>
        <v>6798507.93653591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5" t="n">
        <f aca="false">high_v2_m!D64+temporary_pension_bonus_high!B64</f>
        <v>32324068.356347</v>
      </c>
      <c r="G76" s="165" t="n">
        <f aca="false">high_v2_m!E64+temporary_pension_bonus_high!B64</f>
        <v>31001100.5382196</v>
      </c>
      <c r="H76" s="67" t="n">
        <f aca="false">F76-J76</f>
        <v>29786837.6823526</v>
      </c>
      <c r="I76" s="67" t="n">
        <f aca="false">G76-K76</f>
        <v>28539986.784445</v>
      </c>
      <c r="J76" s="165" t="n">
        <f aca="false">high_v2_m!J64</f>
        <v>2537230.67399442</v>
      </c>
      <c r="K76" s="165" t="n">
        <f aca="false">high_v2_m!K64</f>
        <v>2461113.75377459</v>
      </c>
      <c r="L76" s="67" t="n">
        <f aca="false">H76-I76</f>
        <v>1246850.89790762</v>
      </c>
      <c r="M76" s="67" t="n">
        <f aca="false">J76-K76</f>
        <v>76116.920219833</v>
      </c>
      <c r="N76" s="165" t="n">
        <f aca="false">SUM(high_v5_m!C64:J64)</f>
        <v>4438468.41285056</v>
      </c>
      <c r="O76" s="7"/>
      <c r="P76" s="7"/>
      <c r="Q76" s="67" t="n">
        <f aca="false">I76*5.5017049523</f>
        <v>157018586.630557</v>
      </c>
      <c r="R76" s="67"/>
      <c r="S76" s="67"/>
      <c r="T76" s="7"/>
      <c r="U76" s="7"/>
      <c r="V76" s="67" t="n">
        <f aca="false">K76*5.5017049523</f>
        <v>13540321.7273153</v>
      </c>
      <c r="W76" s="67" t="n">
        <f aca="false">M76*5.5017049523</f>
        <v>418772.836927279</v>
      </c>
      <c r="X76" s="67" t="n">
        <f aca="false">N76*5.1890047538+L76*5.5017049523</f>
        <v>29891039.4536707</v>
      </c>
      <c r="Y76" s="67" t="n">
        <f aca="false">N76*5.1890047538</f>
        <v>23031233.6938727</v>
      </c>
      <c r="Z76" s="67" t="n">
        <f aca="false">L76*5.5017049523</f>
        <v>6859805.75979807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5" t="n">
        <f aca="false">high_v2_m!D65+temporary_pension_bonus_high!B65</f>
        <v>32588154.58278</v>
      </c>
      <c r="G77" s="165" t="n">
        <f aca="false">high_v2_m!E65+temporary_pension_bonus_high!B65</f>
        <v>31254434.2155071</v>
      </c>
      <c r="H77" s="67" t="n">
        <f aca="false">F77-J77</f>
        <v>29981126.651307</v>
      </c>
      <c r="I77" s="67" t="n">
        <f aca="false">G77-K77</f>
        <v>28725617.1219783</v>
      </c>
      <c r="J77" s="165" t="n">
        <f aca="false">high_v2_m!J65</f>
        <v>2607027.93147296</v>
      </c>
      <c r="K77" s="165" t="n">
        <f aca="false">high_v2_m!K65</f>
        <v>2528817.09352877</v>
      </c>
      <c r="L77" s="67" t="n">
        <f aca="false">H77-I77</f>
        <v>1255509.5293287</v>
      </c>
      <c r="M77" s="67" t="n">
        <f aca="false">J77-K77</f>
        <v>78210.8379441891</v>
      </c>
      <c r="N77" s="165" t="n">
        <f aca="false">SUM(high_v5_m!C65:J65)</f>
        <v>4441618.11789062</v>
      </c>
      <c r="O77" s="7"/>
      <c r="P77" s="7"/>
      <c r="Q77" s="67" t="n">
        <f aca="false">I77*5.5017049523</f>
        <v>158039869.977862</v>
      </c>
      <c r="R77" s="67"/>
      <c r="S77" s="67"/>
      <c r="T77" s="7"/>
      <c r="U77" s="7"/>
      <c r="V77" s="67" t="n">
        <f aca="false">K77*5.5017049523</f>
        <v>13912805.5269281</v>
      </c>
      <c r="W77" s="67" t="n">
        <f aca="false">M77*5.5017049523</f>
        <v>430292.954441078</v>
      </c>
      <c r="X77" s="67" t="n">
        <f aca="false">N77*5.1890047538+L77*5.5017049523</f>
        <v>29955020.5234662</v>
      </c>
      <c r="Y77" s="67" t="n">
        <f aca="false">N77*5.1890047538</f>
        <v>23047577.5282986</v>
      </c>
      <c r="Z77" s="67" t="n">
        <f aca="false">L77*5.5017049523</f>
        <v>6907442.99516757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1"/>
      <c r="B78" s="5"/>
      <c r="C78" s="161" t="n">
        <f aca="false">C74+1</f>
        <v>2031</v>
      </c>
      <c r="D78" s="161" t="n">
        <f aca="false">D74</f>
        <v>1</v>
      </c>
      <c r="E78" s="161" t="n">
        <v>225</v>
      </c>
      <c r="F78" s="163" t="n">
        <f aca="false">high_v2_m!D66+temporary_pension_bonus_high!B66</f>
        <v>32889901.760941</v>
      </c>
      <c r="G78" s="163" t="n">
        <f aca="false">high_v2_m!E66+temporary_pension_bonus_high!B66</f>
        <v>31544361.3765489</v>
      </c>
      <c r="H78" s="8" t="n">
        <f aca="false">F78-J78</f>
        <v>30164435.8703763</v>
      </c>
      <c r="I78" s="8" t="n">
        <f aca="false">G78-K78</f>
        <v>28900659.462701</v>
      </c>
      <c r="J78" s="163" t="n">
        <f aca="false">high_v2_m!J66</f>
        <v>2725465.89056477</v>
      </c>
      <c r="K78" s="163" t="n">
        <f aca="false">high_v2_m!K66</f>
        <v>2643701.91384783</v>
      </c>
      <c r="L78" s="8" t="n">
        <f aca="false">H78-I78</f>
        <v>1263776.40767522</v>
      </c>
      <c r="M78" s="8" t="n">
        <f aca="false">J78-K78</f>
        <v>81763.9767169431</v>
      </c>
      <c r="N78" s="163" t="n">
        <f aca="false">SUM(high_v5_m!C66:J66)</f>
        <v>5512437.65096919</v>
      </c>
      <c r="O78" s="5"/>
      <c r="P78" s="5"/>
      <c r="Q78" s="8" t="n">
        <f aca="false">I78*5.5017049523</f>
        <v>159002901.290678</v>
      </c>
      <c r="R78" s="8"/>
      <c r="S78" s="8"/>
      <c r="T78" s="5"/>
      <c r="U78" s="5"/>
      <c r="V78" s="8" t="n">
        <f aca="false">K78*5.5017049523</f>
        <v>14544867.9118216</v>
      </c>
      <c r="W78" s="8" t="n">
        <f aca="false">M78*5.5017049523</f>
        <v>449841.275623348</v>
      </c>
      <c r="X78" s="8" t="n">
        <f aca="false">N78*5.1890047538+L78*5.5017049523</f>
        <v>35556990.0966119</v>
      </c>
      <c r="Y78" s="8" t="n">
        <f aca="false">N78*5.1890047538</f>
        <v>28604065.1759052</v>
      </c>
      <c r="Z78" s="8" t="n">
        <f aca="false">L78*5.5017049523</f>
        <v>6952924.92070665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5" t="n">
        <f aca="false">high_v2_m!D67+temporary_pension_bonus_high!B67</f>
        <v>33124914.7360812</v>
      </c>
      <c r="G79" s="165" t="n">
        <f aca="false">high_v2_m!E67+temporary_pension_bonus_high!B67</f>
        <v>31769037.537373</v>
      </c>
      <c r="H79" s="67" t="n">
        <f aca="false">F79-J79</f>
        <v>30315186.5035997</v>
      </c>
      <c r="I79" s="67" t="n">
        <f aca="false">G79-K79</f>
        <v>29043601.1518658</v>
      </c>
      <c r="J79" s="165" t="n">
        <f aca="false">high_v2_m!J67</f>
        <v>2809728.23248158</v>
      </c>
      <c r="K79" s="165" t="n">
        <f aca="false">high_v2_m!K67</f>
        <v>2725436.38550713</v>
      </c>
      <c r="L79" s="67" t="n">
        <f aca="false">H79-I79</f>
        <v>1271585.35173382</v>
      </c>
      <c r="M79" s="67" t="n">
        <f aca="false">J79-K79</f>
        <v>84291.8469744478</v>
      </c>
      <c r="N79" s="165" t="n">
        <f aca="false">SUM(high_v5_m!C67:J67)</f>
        <v>4520975.20558935</v>
      </c>
      <c r="O79" s="7"/>
      <c r="P79" s="7"/>
      <c r="Q79" s="67" t="n">
        <f aca="false">I79*5.5017049523</f>
        <v>159789324.289846</v>
      </c>
      <c r="R79" s="67"/>
      <c r="S79" s="67"/>
      <c r="T79" s="7"/>
      <c r="U79" s="7"/>
      <c r="V79" s="67" t="n">
        <f aca="false">K79*5.5017049523</f>
        <v>14994546.8593232</v>
      </c>
      <c r="W79" s="67" t="n">
        <f aca="false">M79*5.5017049523</f>
        <v>463748.871937833</v>
      </c>
      <c r="X79" s="67" t="n">
        <f aca="false">N79*5.1890047538+L79*5.5017049523</f>
        <v>30455249.2605212</v>
      </c>
      <c r="Y79" s="67" t="n">
        <f aca="false">N79*5.1890047538</f>
        <v>23459361.8336151</v>
      </c>
      <c r="Z79" s="67" t="n">
        <f aca="false">L79*5.5017049523</f>
        <v>6995887.42690611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5" t="n">
        <f aca="false">high_v2_m!D68+temporary_pension_bonus_high!B68</f>
        <v>33372168.775173</v>
      </c>
      <c r="G80" s="165" t="n">
        <f aca="false">high_v2_m!E68+temporary_pension_bonus_high!B68</f>
        <v>32006080.0917251</v>
      </c>
      <c r="H80" s="67" t="n">
        <f aca="false">F80-J80</f>
        <v>30461804.537266</v>
      </c>
      <c r="I80" s="67" t="n">
        <f aca="false">G80-K80</f>
        <v>29183026.7809553</v>
      </c>
      <c r="J80" s="165" t="n">
        <f aca="false">high_v2_m!J68</f>
        <v>2910364.23790702</v>
      </c>
      <c r="K80" s="165" t="n">
        <f aca="false">high_v2_m!K68</f>
        <v>2823053.31076981</v>
      </c>
      <c r="L80" s="67" t="n">
        <f aca="false">H80-I80</f>
        <v>1278777.75631069</v>
      </c>
      <c r="M80" s="67" t="n">
        <f aca="false">J80-K80</f>
        <v>87310.927137211</v>
      </c>
      <c r="N80" s="165" t="n">
        <f aca="false">SUM(high_v5_m!C68:J68)</f>
        <v>4426394.64156078</v>
      </c>
      <c r="O80" s="7"/>
      <c r="P80" s="7"/>
      <c r="Q80" s="67" t="n">
        <f aca="false">I80*5.5017049523</f>
        <v>160556402.963885</v>
      </c>
      <c r="R80" s="67"/>
      <c r="S80" s="67"/>
      <c r="T80" s="7"/>
      <c r="U80" s="7"/>
      <c r="V80" s="67" t="n">
        <f aca="false">K80*5.5017049523</f>
        <v>15531606.3804692</v>
      </c>
      <c r="W80" s="67" t="n">
        <f aca="false">M80*5.5017049523</f>
        <v>480358.960220698</v>
      </c>
      <c r="X80" s="67" t="n">
        <f aca="false">N80*5.1890047538+L80*5.5017049523</f>
        <v>30004040.7520394</v>
      </c>
      <c r="Y80" s="67" t="n">
        <f aca="false">N80*5.1890047538</f>
        <v>22968582.8372537</v>
      </c>
      <c r="Z80" s="67" t="n">
        <f aca="false">L80*5.5017049523</f>
        <v>7035457.91478561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5" t="n">
        <f aca="false">high_v2_m!D69+temporary_pension_bonus_high!B69</f>
        <v>33639808.320407</v>
      </c>
      <c r="G81" s="165" t="n">
        <f aca="false">high_v2_m!E69+temporary_pension_bonus_high!B69</f>
        <v>32262333.9602211</v>
      </c>
      <c r="H81" s="67" t="n">
        <f aca="false">F81-J81</f>
        <v>30677535.216066</v>
      </c>
      <c r="I81" s="67" t="n">
        <f aca="false">G81-K81</f>
        <v>29388929.0490104</v>
      </c>
      <c r="J81" s="165" t="n">
        <f aca="false">high_v2_m!J69</f>
        <v>2962273.10434098</v>
      </c>
      <c r="K81" s="165" t="n">
        <f aca="false">high_v2_m!K69</f>
        <v>2873404.91121075</v>
      </c>
      <c r="L81" s="67" t="n">
        <f aca="false">H81-I81</f>
        <v>1288606.1670556</v>
      </c>
      <c r="M81" s="67" t="n">
        <f aca="false">J81-K81</f>
        <v>88868.1931302296</v>
      </c>
      <c r="N81" s="165" t="n">
        <f aca="false">SUM(high_v5_m!C69:J69)</f>
        <v>4557088.54818222</v>
      </c>
      <c r="O81" s="7"/>
      <c r="P81" s="7"/>
      <c r="Q81" s="67" t="n">
        <f aca="false">I81*5.5017049523</f>
        <v>161689216.491734</v>
      </c>
      <c r="R81" s="67"/>
      <c r="S81" s="67"/>
      <c r="T81" s="7"/>
      <c r="U81" s="7"/>
      <c r="V81" s="67" t="n">
        <f aca="false">K81*5.5017049523</f>
        <v>15808626.0299713</v>
      </c>
      <c r="W81" s="67" t="n">
        <f aca="false">M81*5.5017049523</f>
        <v>488926.578246537</v>
      </c>
      <c r="X81" s="67" t="n">
        <f aca="false">N81*5.1890047538+L81*5.5017049523</f>
        <v>30736285.0708592</v>
      </c>
      <c r="Y81" s="67" t="n">
        <f aca="false">N81*5.1890047538</f>
        <v>23646754.1400051</v>
      </c>
      <c r="Z81" s="67" t="n">
        <f aca="false">L81*5.5017049523</f>
        <v>7089530.93085413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1"/>
      <c r="B82" s="5"/>
      <c r="C82" s="161" t="n">
        <f aca="false">C78+1</f>
        <v>2032</v>
      </c>
      <c r="D82" s="161" t="n">
        <f aca="false">D78</f>
        <v>1</v>
      </c>
      <c r="E82" s="161" t="n">
        <v>229</v>
      </c>
      <c r="F82" s="163" t="n">
        <f aca="false">high_v2_m!D70+temporary_pension_bonus_high!B70</f>
        <v>33885440.3242945</v>
      </c>
      <c r="G82" s="163" t="n">
        <f aca="false">high_v2_m!E70+temporary_pension_bonus_high!B70</f>
        <v>32498437.6476138</v>
      </c>
      <c r="H82" s="8" t="n">
        <f aca="false">F82-J82</f>
        <v>30829221.5671299</v>
      </c>
      <c r="I82" s="8" t="n">
        <f aca="false">G82-K82</f>
        <v>29533905.4531641</v>
      </c>
      <c r="J82" s="163" t="n">
        <f aca="false">high_v2_m!J70</f>
        <v>3056218.75716465</v>
      </c>
      <c r="K82" s="163" t="n">
        <f aca="false">high_v2_m!K70</f>
        <v>2964532.19444971</v>
      </c>
      <c r="L82" s="8" t="n">
        <f aca="false">H82-I82</f>
        <v>1295316.11396578</v>
      </c>
      <c r="M82" s="8" t="n">
        <f aca="false">J82-K82</f>
        <v>91686.562714939</v>
      </c>
      <c r="N82" s="163" t="n">
        <f aca="false">SUM(high_v5_m!C70:J70)</f>
        <v>5480135.96379088</v>
      </c>
      <c r="O82" s="5"/>
      <c r="P82" s="5"/>
      <c r="Q82" s="8" t="n">
        <f aca="false">I82*5.5017049523</f>
        <v>162486833.892433</v>
      </c>
      <c r="R82" s="8"/>
      <c r="S82" s="8"/>
      <c r="T82" s="5"/>
      <c r="U82" s="5"/>
      <c r="V82" s="8" t="n">
        <f aca="false">K82*5.5017049523</f>
        <v>16309981.4554568</v>
      </c>
      <c r="W82" s="8" t="n">
        <f aca="false">M82*5.5017049523</f>
        <v>504432.416148145</v>
      </c>
      <c r="X82" s="8" t="n">
        <f aca="false">N82*5.1890047538+L82*5.5017049523</f>
        <v>35562898.6465808</v>
      </c>
      <c r="Y82" s="8" t="n">
        <f aca="false">N82*5.1890047538</f>
        <v>28436451.5675812</v>
      </c>
      <c r="Z82" s="8" t="n">
        <f aca="false">L82*5.5017049523</f>
        <v>7126447.07899954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5" t="n">
        <f aca="false">high_v2_m!D71+temporary_pension_bonus_high!B71</f>
        <v>34139062.6799431</v>
      </c>
      <c r="G83" s="165" t="n">
        <f aca="false">high_v2_m!E71+temporary_pension_bonus_high!B71</f>
        <v>32741863.5335128</v>
      </c>
      <c r="H83" s="67" t="n">
        <f aca="false">F83-J83</f>
        <v>30968167.0848682</v>
      </c>
      <c r="I83" s="67" t="n">
        <f aca="false">G83-K83</f>
        <v>29666094.8062902</v>
      </c>
      <c r="J83" s="165" t="n">
        <f aca="false">high_v2_m!J71</f>
        <v>3170895.59507489</v>
      </c>
      <c r="K83" s="165" t="n">
        <f aca="false">high_v2_m!K71</f>
        <v>3075768.72722264</v>
      </c>
      <c r="L83" s="67" t="n">
        <f aca="false">H83-I83</f>
        <v>1302072.27857804</v>
      </c>
      <c r="M83" s="67" t="n">
        <f aca="false">J83-K83</f>
        <v>95126.8678522464</v>
      </c>
      <c r="N83" s="165" t="n">
        <f aca="false">SUM(high_v5_m!C71:J71)</f>
        <v>4523173.90955848</v>
      </c>
      <c r="O83" s="7"/>
      <c r="P83" s="7"/>
      <c r="Q83" s="67" t="n">
        <f aca="false">I83*5.5017049523</f>
        <v>163214100.711168</v>
      </c>
      <c r="R83" s="67"/>
      <c r="S83" s="67"/>
      <c r="T83" s="7"/>
      <c r="U83" s="7"/>
      <c r="V83" s="67" t="n">
        <f aca="false">K83*5.5017049523</f>
        <v>16921972.0386903</v>
      </c>
      <c r="W83" s="67" t="n">
        <f aca="false">M83*5.5017049523</f>
        <v>523359.959959492</v>
      </c>
      <c r="X83" s="67" t="n">
        <f aca="false">N83*5.1890047538+L83*5.5017049523</f>
        <v>30634388.4222684</v>
      </c>
      <c r="Y83" s="67" t="n">
        <f aca="false">N83*5.1890047538</f>
        <v>23470770.9189631</v>
      </c>
      <c r="Z83" s="67" t="n">
        <f aca="false">L83*5.5017049523</f>
        <v>7163617.50330534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5" t="n">
        <f aca="false">high_v2_m!D72+temporary_pension_bonus_high!B72</f>
        <v>34357618.0410961</v>
      </c>
      <c r="G84" s="165" t="n">
        <f aca="false">high_v2_m!E72+temporary_pension_bonus_high!B72</f>
        <v>32951712.0095187</v>
      </c>
      <c r="H84" s="67" t="n">
        <f aca="false">F84-J84</f>
        <v>31082555.9515039</v>
      </c>
      <c r="I84" s="67" t="n">
        <f aca="false">G84-K84</f>
        <v>29774901.7826142</v>
      </c>
      <c r="J84" s="165" t="n">
        <f aca="false">high_v2_m!J72</f>
        <v>3275062.08959228</v>
      </c>
      <c r="K84" s="165" t="n">
        <f aca="false">high_v2_m!K72</f>
        <v>3176810.22690451</v>
      </c>
      <c r="L84" s="67" t="n">
        <f aca="false">H84-I84</f>
        <v>1307654.1688897</v>
      </c>
      <c r="M84" s="67" t="n">
        <f aca="false">J84-K84</f>
        <v>98251.862687768</v>
      </c>
      <c r="N84" s="165" t="n">
        <f aca="false">SUM(high_v5_m!C72:J72)</f>
        <v>4561834.30597266</v>
      </c>
      <c r="O84" s="7"/>
      <c r="P84" s="7"/>
      <c r="Q84" s="67" t="n">
        <f aca="false">I84*5.5017049523</f>
        <v>163812724.591654</v>
      </c>
      <c r="R84" s="67"/>
      <c r="S84" s="67"/>
      <c r="T84" s="7"/>
      <c r="U84" s="7"/>
      <c r="V84" s="67" t="n">
        <f aca="false">K84*5.5017049523</f>
        <v>17477872.5578778</v>
      </c>
      <c r="W84" s="67" t="n">
        <f aca="false">M84*5.5017049523</f>
        <v>540552.759521993</v>
      </c>
      <c r="X84" s="67" t="n">
        <f aca="false">N84*5.1890047538+L84*5.5017049523</f>
        <v>30865707.3166163</v>
      </c>
      <c r="Y84" s="67" t="n">
        <f aca="false">N84*5.1890047538</f>
        <v>23671379.8997401</v>
      </c>
      <c r="Z84" s="67" t="n">
        <f aca="false">L84*5.5017049523</f>
        <v>7194327.41687621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5" t="n">
        <f aca="false">high_v2_m!D73+temporary_pension_bonus_high!B73</f>
        <v>34518086.6936876</v>
      </c>
      <c r="G85" s="165" t="n">
        <f aca="false">high_v2_m!E73+temporary_pension_bonus_high!B73</f>
        <v>33105564.4765437</v>
      </c>
      <c r="H85" s="67" t="n">
        <f aca="false">F85-J85</f>
        <v>31164200.5265746</v>
      </c>
      <c r="I85" s="67" t="n">
        <f aca="false">G85-K85</f>
        <v>29852294.8944441</v>
      </c>
      <c r="J85" s="165" t="n">
        <f aca="false">high_v2_m!J73</f>
        <v>3353886.167113</v>
      </c>
      <c r="K85" s="165" t="n">
        <f aca="false">high_v2_m!K73</f>
        <v>3253269.58209961</v>
      </c>
      <c r="L85" s="67" t="n">
        <f aca="false">H85-I85</f>
        <v>1311905.6321305</v>
      </c>
      <c r="M85" s="67" t="n">
        <f aca="false">J85-K85</f>
        <v>100616.585013389</v>
      </c>
      <c r="N85" s="165" t="n">
        <f aca="false">SUM(high_v5_m!C73:J73)</f>
        <v>4584004.31634943</v>
      </c>
      <c r="O85" s="7"/>
      <c r="P85" s="7"/>
      <c r="Q85" s="67" t="n">
        <f aca="false">I85*5.5017049523</f>
        <v>164238518.658283</v>
      </c>
      <c r="R85" s="67"/>
      <c r="S85" s="67"/>
      <c r="T85" s="7"/>
      <c r="U85" s="7"/>
      <c r="V85" s="67" t="n">
        <f aca="false">K85*5.5017049523</f>
        <v>17898529.3710044</v>
      </c>
      <c r="W85" s="67" t="n">
        <f aca="false">M85*5.5017049523</f>
        <v>553562.764051677</v>
      </c>
      <c r="X85" s="67" t="n">
        <f aca="false">N85*5.1890047538+L85*5.5017049523</f>
        <v>31004137.9022196</v>
      </c>
      <c r="Y85" s="67" t="n">
        <f aca="false">N85*5.1890047538</f>
        <v>23786420.1889769</v>
      </c>
      <c r="Z85" s="67" t="n">
        <f aca="false">L85*5.5017049523</f>
        <v>7217717.71324265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1"/>
      <c r="B86" s="5"/>
      <c r="C86" s="161" t="n">
        <f aca="false">C82+1</f>
        <v>2033</v>
      </c>
      <c r="D86" s="161" t="n">
        <f aca="false">D82</f>
        <v>1</v>
      </c>
      <c r="E86" s="161" t="n">
        <v>233</v>
      </c>
      <c r="F86" s="163" t="n">
        <f aca="false">high_v2_m!D74+temporary_pension_bonus_high!B74</f>
        <v>34615844.5644748</v>
      </c>
      <c r="G86" s="163" t="n">
        <f aca="false">high_v2_m!E74+temporary_pension_bonus_high!B74</f>
        <v>33199683.9882662</v>
      </c>
      <c r="H86" s="8" t="n">
        <f aca="false">F86-J86</f>
        <v>31157580.486638</v>
      </c>
      <c r="I86" s="8" t="n">
        <f aca="false">G86-K86</f>
        <v>29845167.8327646</v>
      </c>
      <c r="J86" s="163" t="n">
        <f aca="false">high_v2_m!J74</f>
        <v>3458264.07783676</v>
      </c>
      <c r="K86" s="163" t="n">
        <f aca="false">high_v2_m!K74</f>
        <v>3354516.15550166</v>
      </c>
      <c r="L86" s="8" t="n">
        <f aca="false">H86-I86</f>
        <v>1312412.65387342</v>
      </c>
      <c r="M86" s="8" t="n">
        <f aca="false">J86-K86</f>
        <v>103747.922335103</v>
      </c>
      <c r="N86" s="163" t="n">
        <f aca="false">SUM(high_v5_m!C74:J74)</f>
        <v>5580129.08346065</v>
      </c>
      <c r="O86" s="5"/>
      <c r="P86" s="5"/>
      <c r="Q86" s="8" t="n">
        <f aca="false">I86*5.5017049523</f>
        <v>164199307.667746</v>
      </c>
      <c r="R86" s="8"/>
      <c r="S86" s="8"/>
      <c r="T86" s="5"/>
      <c r="U86" s="5"/>
      <c r="V86" s="8" t="n">
        <f aca="false">K86*5.5017049523</f>
        <v>18455558.1452938</v>
      </c>
      <c r="W86" s="8" t="n">
        <f aca="false">M86*5.5017049523</f>
        <v>570790.458101873</v>
      </c>
      <c r="X86" s="8" t="n">
        <f aca="false">N86*5.1890047538+L86*5.5017049523</f>
        <v>36175823.5381715</v>
      </c>
      <c r="Y86" s="8" t="n">
        <f aca="false">N86*5.1890047538</f>
        <v>28955316.3408949</v>
      </c>
      <c r="Z86" s="8" t="n">
        <f aca="false">L86*5.5017049523</f>
        <v>7220507.19727659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5" t="n">
        <f aca="false">high_v2_m!D75+temporary_pension_bonus_high!B75</f>
        <v>34849617.6712642</v>
      </c>
      <c r="G87" s="165" t="n">
        <f aca="false">high_v2_m!E75+temporary_pension_bonus_high!B75</f>
        <v>33424037.936568</v>
      </c>
      <c r="H87" s="67" t="n">
        <f aca="false">F87-J87</f>
        <v>31333412.2040421</v>
      </c>
      <c r="I87" s="67" t="n">
        <f aca="false">G87-K87</f>
        <v>30013318.6333626</v>
      </c>
      <c r="J87" s="165" t="n">
        <f aca="false">high_v2_m!J75</f>
        <v>3516205.46722209</v>
      </c>
      <c r="K87" s="165" t="n">
        <f aca="false">high_v2_m!K75</f>
        <v>3410719.30320543</v>
      </c>
      <c r="L87" s="67" t="n">
        <f aca="false">H87-I87</f>
        <v>1320093.57067957</v>
      </c>
      <c r="M87" s="67" t="n">
        <f aca="false">J87-K87</f>
        <v>105486.164016663</v>
      </c>
      <c r="N87" s="165" t="n">
        <f aca="false">SUM(high_v5_m!C75:J75)</f>
        <v>4534949.79482127</v>
      </c>
      <c r="O87" s="7"/>
      <c r="P87" s="7"/>
      <c r="Q87" s="67" t="n">
        <f aca="false">I87*5.5017049523</f>
        <v>165124423.760129</v>
      </c>
      <c r="R87" s="67"/>
      <c r="S87" s="67"/>
      <c r="T87" s="7"/>
      <c r="U87" s="7"/>
      <c r="V87" s="67" t="n">
        <f aca="false">K87*5.5017049523</f>
        <v>18764771.2813505</v>
      </c>
      <c r="W87" s="67" t="n">
        <f aca="false">M87*5.5017049523</f>
        <v>580353.750969605</v>
      </c>
      <c r="X87" s="67" t="n">
        <f aca="false">N87*5.1890047538+L87*5.5017049523</f>
        <v>30794641.3788791</v>
      </c>
      <c r="Y87" s="67" t="n">
        <f aca="false">N87*5.1890047538</f>
        <v>23531876.0435719</v>
      </c>
      <c r="Z87" s="67" t="n">
        <f aca="false">L87*5.5017049523</f>
        <v>7262765.33530717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5" t="n">
        <f aca="false">high_v2_m!D76+temporary_pension_bonus_high!B76</f>
        <v>34998074.6901197</v>
      </c>
      <c r="G88" s="165" t="n">
        <f aca="false">high_v2_m!E76+temporary_pension_bonus_high!B76</f>
        <v>33566452.6849206</v>
      </c>
      <c r="H88" s="67" t="n">
        <f aca="false">F88-J88</f>
        <v>31405854.798777</v>
      </c>
      <c r="I88" s="67" t="n">
        <f aca="false">G88-K88</f>
        <v>30081999.3903181</v>
      </c>
      <c r="J88" s="165" t="n">
        <f aca="false">high_v2_m!J76</f>
        <v>3592219.8913427</v>
      </c>
      <c r="K88" s="165" t="n">
        <f aca="false">high_v2_m!K76</f>
        <v>3484453.29460242</v>
      </c>
      <c r="L88" s="67" t="n">
        <f aca="false">H88-I88</f>
        <v>1323855.40845886</v>
      </c>
      <c r="M88" s="67" t="n">
        <f aca="false">J88-K88</f>
        <v>107766.59674028</v>
      </c>
      <c r="N88" s="165" t="n">
        <f aca="false">SUM(high_v5_m!C76:J76)</f>
        <v>4589597.57004819</v>
      </c>
      <c r="O88" s="7"/>
      <c r="P88" s="7"/>
      <c r="Q88" s="67" t="n">
        <f aca="false">I88*5.5017049523</f>
        <v>165502285.020799</v>
      </c>
      <c r="R88" s="67"/>
      <c r="S88" s="67"/>
      <c r="T88" s="7"/>
      <c r="U88" s="7"/>
      <c r="V88" s="67" t="n">
        <f aca="false">K88*5.5017049523</f>
        <v>19170433.9469722</v>
      </c>
      <c r="W88" s="67" t="n">
        <f aca="false">M88*5.5017049523</f>
        <v>592900.018978517</v>
      </c>
      <c r="X88" s="67" t="n">
        <f aca="false">N88*5.1890047538+L88*5.5017049523</f>
        <v>31098905.4658563</v>
      </c>
      <c r="Y88" s="67" t="n">
        <f aca="false">N88*5.1890047538</f>
        <v>23815443.609009</v>
      </c>
      <c r="Z88" s="67" t="n">
        <f aca="false">L88*5.5017049523</f>
        <v>7283461.85684726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5" t="n">
        <f aca="false">high_v2_m!D77+temporary_pension_bonus_high!B77</f>
        <v>35271192.845356</v>
      </c>
      <c r="G89" s="165" t="n">
        <f aca="false">high_v2_m!E77+temporary_pension_bonus_high!B77</f>
        <v>33827525.2737189</v>
      </c>
      <c r="H89" s="67" t="n">
        <f aca="false">F89-J89</f>
        <v>31628021.1519924</v>
      </c>
      <c r="I89" s="67" t="n">
        <f aca="false">G89-K89</f>
        <v>30293648.7311562</v>
      </c>
      <c r="J89" s="165" t="n">
        <f aca="false">high_v2_m!J77</f>
        <v>3643171.6933636</v>
      </c>
      <c r="K89" s="165" t="n">
        <f aca="false">high_v2_m!K77</f>
        <v>3533876.54256269</v>
      </c>
      <c r="L89" s="67" t="n">
        <f aca="false">H89-I89</f>
        <v>1334372.42083618</v>
      </c>
      <c r="M89" s="67" t="n">
        <f aca="false">J89-K89</f>
        <v>109295.150800908</v>
      </c>
      <c r="N89" s="165" t="n">
        <f aca="false">SUM(high_v5_m!C77:J77)</f>
        <v>4580462.10955459</v>
      </c>
      <c r="O89" s="7"/>
      <c r="P89" s="7"/>
      <c r="Q89" s="67" t="n">
        <f aca="false">I89*5.5017049523</f>
        <v>166666717.247439</v>
      </c>
      <c r="R89" s="67"/>
      <c r="S89" s="67"/>
      <c r="T89" s="7"/>
      <c r="U89" s="7"/>
      <c r="V89" s="67" t="n">
        <f aca="false">K89*5.5017049523</f>
        <v>19442346.0750339</v>
      </c>
      <c r="W89" s="67" t="n">
        <f aca="false">M89*5.5017049523</f>
        <v>601309.672423728</v>
      </c>
      <c r="X89" s="67" t="n">
        <f aca="false">N89*5.1890047538+L89*5.5017049523</f>
        <v>31109363.0170065</v>
      </c>
      <c r="Y89" s="67" t="n">
        <f aca="false">N89*5.1890047538</f>
        <v>23768039.6610795</v>
      </c>
      <c r="Z89" s="67" t="n">
        <f aca="false">L89*5.5017049523</f>
        <v>7341323.35592695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1"/>
      <c r="B90" s="5"/>
      <c r="C90" s="161" t="n">
        <f aca="false">C86+1</f>
        <v>2034</v>
      </c>
      <c r="D90" s="161" t="n">
        <f aca="false">D86</f>
        <v>1</v>
      </c>
      <c r="E90" s="161" t="n">
        <v>237</v>
      </c>
      <c r="F90" s="163" t="n">
        <f aca="false">high_v2_m!D78+temporary_pension_bonus_high!B78</f>
        <v>35421326.0336532</v>
      </c>
      <c r="G90" s="163" t="n">
        <f aca="false">high_v2_m!E78+temporary_pension_bonus_high!B78</f>
        <v>33971512.4455985</v>
      </c>
      <c r="H90" s="8" t="n">
        <f aca="false">F90-J90</f>
        <v>31714595.7222702</v>
      </c>
      <c r="I90" s="8" t="n">
        <f aca="false">G90-K90</f>
        <v>30375984.043557</v>
      </c>
      <c r="J90" s="163" t="n">
        <f aca="false">high_v2_m!J78</f>
        <v>3706730.31138294</v>
      </c>
      <c r="K90" s="163" t="n">
        <f aca="false">high_v2_m!K78</f>
        <v>3595528.40204146</v>
      </c>
      <c r="L90" s="8" t="n">
        <f aca="false">H90-I90</f>
        <v>1338611.6787132</v>
      </c>
      <c r="M90" s="8" t="n">
        <f aca="false">J90-K90</f>
        <v>111201.909341489</v>
      </c>
      <c r="N90" s="163" t="n">
        <f aca="false">SUM(high_v5_m!C78:J78)</f>
        <v>5600165.61056476</v>
      </c>
      <c r="O90" s="5"/>
      <c r="P90" s="5"/>
      <c r="Q90" s="8" t="n">
        <f aca="false">I90*5.5017049523</f>
        <v>167119701.843424</v>
      </c>
      <c r="R90" s="8"/>
      <c r="S90" s="8"/>
      <c r="T90" s="5"/>
      <c r="U90" s="5"/>
      <c r="V90" s="8" t="n">
        <f aca="false">K90*5.5017049523</f>
        <v>19781536.4156468</v>
      </c>
      <c r="W90" s="8" t="n">
        <f aca="false">M90*5.5017049523</f>
        <v>611800.095329283</v>
      </c>
      <c r="X90" s="8" t="n">
        <f aca="false">N90*5.1890047538+L90*5.5017049523</f>
        <v>36423932.4772708</v>
      </c>
      <c r="Y90" s="8" t="n">
        <f aca="false">N90*5.1890047538</f>
        <v>29059285.9752878</v>
      </c>
      <c r="Z90" s="8" t="n">
        <f aca="false">L90*5.5017049523</f>
        <v>7364646.50198302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5" t="n">
        <f aca="false">high_v2_m!D79+temporary_pension_bonus_high!B79</f>
        <v>35615376.9678563</v>
      </c>
      <c r="G91" s="165" t="n">
        <f aca="false">high_v2_m!E79+temporary_pension_bonus_high!B79</f>
        <v>34158123.1019344</v>
      </c>
      <c r="H91" s="67" t="n">
        <f aca="false">F91-J91</f>
        <v>31831676.2637679</v>
      </c>
      <c r="I91" s="67" t="n">
        <f aca="false">G91-K91</f>
        <v>30487933.4189687</v>
      </c>
      <c r="J91" s="165" t="n">
        <f aca="false">high_v2_m!J79</f>
        <v>3783700.70408836</v>
      </c>
      <c r="K91" s="165" t="n">
        <f aca="false">high_v2_m!K79</f>
        <v>3670189.68296571</v>
      </c>
      <c r="L91" s="67" t="n">
        <f aca="false">H91-I91</f>
        <v>1343742.84479919</v>
      </c>
      <c r="M91" s="67" t="n">
        <f aca="false">J91-K91</f>
        <v>113511.021122651</v>
      </c>
      <c r="N91" s="165" t="n">
        <f aca="false">SUM(high_v5_m!C79:J79)</f>
        <v>4631180.77234328</v>
      </c>
      <c r="O91" s="7"/>
      <c r="P91" s="7"/>
      <c r="Q91" s="67" t="n">
        <f aca="false">I91*5.5017049523</f>
        <v>167735614.276533</v>
      </c>
      <c r="R91" s="67"/>
      <c r="S91" s="67"/>
      <c r="T91" s="7"/>
      <c r="U91" s="7"/>
      <c r="V91" s="67" t="n">
        <f aca="false">K91*5.5017049523</f>
        <v>20192300.7546528</v>
      </c>
      <c r="W91" s="67" t="n">
        <f aca="false">M91*5.5017049523</f>
        <v>624504.147051117</v>
      </c>
      <c r="X91" s="67" t="n">
        <f aca="false">N91*5.1890047538+L91*5.5017049523</f>
        <v>31424095.7072459</v>
      </c>
      <c r="Y91" s="67" t="n">
        <f aca="false">N91*5.1890047538</f>
        <v>24031219.0433964</v>
      </c>
      <c r="Z91" s="67" t="n">
        <f aca="false">L91*5.5017049523</f>
        <v>7392876.66384942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5" t="n">
        <f aca="false">high_v2_m!D80+temporary_pension_bonus_high!B80</f>
        <v>35668442.8386889</v>
      </c>
      <c r="G92" s="165" t="n">
        <f aca="false">high_v2_m!E80+temporary_pension_bonus_high!B80</f>
        <v>34210955.6569452</v>
      </c>
      <c r="H92" s="67" t="n">
        <f aca="false">F92-J92</f>
        <v>31841221.1950008</v>
      </c>
      <c r="I92" s="67" t="n">
        <f aca="false">G92-K92</f>
        <v>30498550.6625677</v>
      </c>
      <c r="J92" s="165" t="n">
        <f aca="false">high_v2_m!J80</f>
        <v>3827221.64368811</v>
      </c>
      <c r="K92" s="165" t="n">
        <f aca="false">high_v2_m!K80</f>
        <v>3712404.99437746</v>
      </c>
      <c r="L92" s="67" t="n">
        <f aca="false">H92-I92</f>
        <v>1342670.53243303</v>
      </c>
      <c r="M92" s="67" t="n">
        <f aca="false">J92-K92</f>
        <v>114816.649310643</v>
      </c>
      <c r="N92" s="165" t="n">
        <f aca="false">SUM(high_v5_m!C80:J80)</f>
        <v>4583656.33756704</v>
      </c>
      <c r="O92" s="7"/>
      <c r="P92" s="7"/>
      <c r="Q92" s="67" t="n">
        <f aca="false">I92*5.5017049523</f>
        <v>167794027.218221</v>
      </c>
      <c r="R92" s="67"/>
      <c r="S92" s="67"/>
      <c r="T92" s="7"/>
      <c r="U92" s="7"/>
      <c r="V92" s="67" t="n">
        <f aca="false">K92*5.5017049523</f>
        <v>20424556.9425097</v>
      </c>
      <c r="W92" s="67" t="n">
        <f aca="false">M92*5.5017049523</f>
        <v>631687.328118856</v>
      </c>
      <c r="X92" s="67" t="n">
        <f aca="false">N92*5.1890047538+L92*5.5017049523</f>
        <v>31171591.6430149</v>
      </c>
      <c r="Y92" s="67" t="n">
        <f aca="false">N92*5.1890047538</f>
        <v>23784614.5254208</v>
      </c>
      <c r="Z92" s="67" t="n">
        <f aca="false">L92*5.5017049523</f>
        <v>7386977.11759405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5" t="n">
        <f aca="false">high_v2_m!D81+temporary_pension_bonus_high!B81</f>
        <v>35890560.9895211</v>
      </c>
      <c r="G93" s="165" t="n">
        <f aca="false">high_v2_m!E81+temporary_pension_bonus_high!B81</f>
        <v>34424369.7061862</v>
      </c>
      <c r="H93" s="67" t="n">
        <f aca="false">F93-J93</f>
        <v>31981931.6685297</v>
      </c>
      <c r="I93" s="67" t="n">
        <f aca="false">G93-K93</f>
        <v>30632999.2648245</v>
      </c>
      <c r="J93" s="165" t="n">
        <f aca="false">high_v2_m!J81</f>
        <v>3908629.32099145</v>
      </c>
      <c r="K93" s="165" t="n">
        <f aca="false">high_v2_m!K81</f>
        <v>3791370.4413617</v>
      </c>
      <c r="L93" s="67" t="n">
        <f aca="false">H93-I93</f>
        <v>1348932.40370516</v>
      </c>
      <c r="M93" s="67" t="n">
        <f aca="false">J93-K93</f>
        <v>117258.879629744</v>
      </c>
      <c r="N93" s="165" t="n">
        <f aca="false">SUM(high_v5_m!C81:J81)</f>
        <v>4503770.04509979</v>
      </c>
      <c r="O93" s="7"/>
      <c r="P93" s="7"/>
      <c r="Q93" s="67" t="n">
        <f aca="false">I93*5.5017049523</f>
        <v>168533723.759087</v>
      </c>
      <c r="R93" s="67"/>
      <c r="S93" s="67"/>
      <c r="T93" s="7"/>
      <c r="U93" s="7"/>
      <c r="V93" s="67" t="n">
        <f aca="false">K93*5.5017049523</f>
        <v>20859001.5332435</v>
      </c>
      <c r="W93" s="67" t="n">
        <f aca="false">M93*5.5017049523</f>
        <v>645123.758760111</v>
      </c>
      <c r="X93" s="67" t="n">
        <f aca="false">N93*5.1890047538+L93*5.5017049523</f>
        <v>30791512.2598275</v>
      </c>
      <c r="Y93" s="67" t="n">
        <f aca="false">N93*5.1890047538</f>
        <v>23370084.1740449</v>
      </c>
      <c r="Z93" s="67" t="n">
        <f aca="false">L93*5.5017049523</f>
        <v>7421428.08578261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1"/>
      <c r="B94" s="5"/>
      <c r="C94" s="161" t="n">
        <f aca="false">C90+1</f>
        <v>2035</v>
      </c>
      <c r="D94" s="161" t="n">
        <f aca="false">D90</f>
        <v>1</v>
      </c>
      <c r="E94" s="161" t="n">
        <v>241</v>
      </c>
      <c r="F94" s="163" t="n">
        <f aca="false">high_v2_m!D82+temporary_pension_bonus_high!B82</f>
        <v>36033978.8482451</v>
      </c>
      <c r="G94" s="163" t="n">
        <f aca="false">high_v2_m!E82+temporary_pension_bonus_high!B82</f>
        <v>34563417.0971901</v>
      </c>
      <c r="H94" s="8" t="n">
        <f aca="false">F94-J94</f>
        <v>32035468.4691031</v>
      </c>
      <c r="I94" s="8" t="n">
        <f aca="false">G94-K94</f>
        <v>30684862.0294223</v>
      </c>
      <c r="J94" s="163" t="n">
        <f aca="false">high_v2_m!J82</f>
        <v>3998510.37914205</v>
      </c>
      <c r="K94" s="163" t="n">
        <f aca="false">high_v2_m!K82</f>
        <v>3878555.06776779</v>
      </c>
      <c r="L94" s="8" t="n">
        <f aca="false">H94-I94</f>
        <v>1350606.43968073</v>
      </c>
      <c r="M94" s="8" t="n">
        <f aca="false">J94-K94</f>
        <v>119955.311374261</v>
      </c>
      <c r="N94" s="163" t="n">
        <f aca="false">SUM(high_v5_m!C82:J82)</f>
        <v>5527722.00290716</v>
      </c>
      <c r="O94" s="5"/>
      <c r="P94" s="5"/>
      <c r="Q94" s="8" t="n">
        <f aca="false">I94*5.5017049523</f>
        <v>168819057.387915</v>
      </c>
      <c r="R94" s="8"/>
      <c r="S94" s="8"/>
      <c r="T94" s="5"/>
      <c r="U94" s="5"/>
      <c r="V94" s="8" t="n">
        <f aca="false">K94*5.5017049523</f>
        <v>21338665.6241063</v>
      </c>
      <c r="W94" s="8" t="n">
        <f aca="false">M94*5.5017049523</f>
        <v>659958.730642461</v>
      </c>
      <c r="X94" s="8" t="n">
        <f aca="false">N94*5.1890047538+L94*5.5017049523</f>
        <v>36114013.8885698</v>
      </c>
      <c r="Y94" s="8" t="n">
        <f aca="false">N94*5.1890047538</f>
        <v>28683375.7507701</v>
      </c>
      <c r="Z94" s="8" t="n">
        <f aca="false">L94*5.5017049523</f>
        <v>7430638.13779972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5" t="n">
        <f aca="false">high_v2_m!D83+temporary_pension_bonus_high!B83</f>
        <v>36291796.7158526</v>
      </c>
      <c r="G95" s="165" t="n">
        <f aca="false">high_v2_m!E83+temporary_pension_bonus_high!B83</f>
        <v>34810718.2329406</v>
      </c>
      <c r="H95" s="67" t="n">
        <f aca="false">F95-J95</f>
        <v>32211339.0612818</v>
      </c>
      <c r="I95" s="67" t="n">
        <f aca="false">G95-K95</f>
        <v>30852674.308007</v>
      </c>
      <c r="J95" s="165" t="n">
        <f aca="false">high_v2_m!J83</f>
        <v>4080457.65457073</v>
      </c>
      <c r="K95" s="165" t="n">
        <f aca="false">high_v2_m!K83</f>
        <v>3958043.92493361</v>
      </c>
      <c r="L95" s="67" t="n">
        <f aca="false">H95-I95</f>
        <v>1358664.75327478</v>
      </c>
      <c r="M95" s="67" t="n">
        <f aca="false">J95-K95</f>
        <v>122413.729637122</v>
      </c>
      <c r="N95" s="165" t="n">
        <f aca="false">SUM(high_v5_m!C83:J83)</f>
        <v>4601579.5158008</v>
      </c>
      <c r="O95" s="7"/>
      <c r="P95" s="7"/>
      <c r="Q95" s="67" t="n">
        <f aca="false">I95*5.5017049523</f>
        <v>169742311.032061</v>
      </c>
      <c r="R95" s="67"/>
      <c r="S95" s="67"/>
      <c r="T95" s="7"/>
      <c r="U95" s="7"/>
      <c r="V95" s="67" t="n">
        <f aca="false">K95*5.5017049523</f>
        <v>21775989.8632282</v>
      </c>
      <c r="W95" s="67" t="n">
        <f aca="false">M95*5.5017049523</f>
        <v>673484.222574066</v>
      </c>
      <c r="X95" s="67" t="n">
        <f aca="false">N95*5.1890047538+L95*5.5017049523</f>
        <v>31352590.5840864</v>
      </c>
      <c r="Y95" s="67" t="n">
        <f aca="false">N95*5.1890047538</f>
        <v>23877617.9824791</v>
      </c>
      <c r="Z95" s="67" t="n">
        <f aca="false">L95*5.5017049523</f>
        <v>7474972.60160731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5" t="n">
        <f aca="false">high_v2_m!D84+temporary_pension_bonus_high!B84</f>
        <v>36393824.7701605</v>
      </c>
      <c r="G96" s="165" t="n">
        <f aca="false">high_v2_m!E84+temporary_pension_bonus_high!B84</f>
        <v>34909606.4913186</v>
      </c>
      <c r="H96" s="67" t="n">
        <f aca="false">F96-J96</f>
        <v>32202083.8474028</v>
      </c>
      <c r="I96" s="67" t="n">
        <f aca="false">G96-K96</f>
        <v>30843617.7962437</v>
      </c>
      <c r="J96" s="165" t="n">
        <f aca="false">high_v2_m!J84</f>
        <v>4191740.92275764</v>
      </c>
      <c r="K96" s="165" t="n">
        <f aca="false">high_v2_m!K84</f>
        <v>4065988.69507491</v>
      </c>
      <c r="L96" s="67" t="n">
        <f aca="false">H96-I96</f>
        <v>1358466.05115915</v>
      </c>
      <c r="M96" s="67" t="n">
        <f aca="false">J96-K96</f>
        <v>125752.227682729</v>
      </c>
      <c r="N96" s="165" t="n">
        <f aca="false">SUM(high_v5_m!C84:J84)</f>
        <v>4565697.41574066</v>
      </c>
      <c r="O96" s="7"/>
      <c r="P96" s="7"/>
      <c r="Q96" s="67" t="n">
        <f aca="false">I96*5.5017049523</f>
        <v>169692484.776442</v>
      </c>
      <c r="R96" s="67"/>
      <c r="S96" s="67"/>
      <c r="T96" s="7"/>
      <c r="U96" s="7"/>
      <c r="V96" s="67" t="n">
        <f aca="false">K96*5.5017049523</f>
        <v>22369870.1396895</v>
      </c>
      <c r="W96" s="67" t="n">
        <f aca="false">M96*5.5017049523</f>
        <v>691851.653804826</v>
      </c>
      <c r="X96" s="67" t="n">
        <f aca="false">N96*5.1890047538+L96*5.5017049523</f>
        <v>31165304.9958844</v>
      </c>
      <c r="Y96" s="67" t="n">
        <f aca="false">N96*5.1890047538</f>
        <v>23691425.5946907</v>
      </c>
      <c r="Z96" s="67" t="n">
        <f aca="false">L96*5.5017049523</f>
        <v>7473879.40119371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5" t="n">
        <f aca="false">high_v2_m!D85+temporary_pension_bonus_high!B85</f>
        <v>36664430.9259657</v>
      </c>
      <c r="G97" s="165" t="n">
        <f aca="false">high_v2_m!E85+temporary_pension_bonus_high!B85</f>
        <v>35168577.9507057</v>
      </c>
      <c r="H97" s="67" t="n">
        <f aca="false">F97-J97</f>
        <v>32349904.605058</v>
      </c>
      <c r="I97" s="67" t="n">
        <f aca="false">G97-K97</f>
        <v>30983487.4194252</v>
      </c>
      <c r="J97" s="165" t="n">
        <f aca="false">high_v2_m!J85</f>
        <v>4314526.32090772</v>
      </c>
      <c r="K97" s="165" t="n">
        <f aca="false">high_v2_m!K85</f>
        <v>4185090.53128049</v>
      </c>
      <c r="L97" s="67" t="n">
        <f aca="false">H97-I97</f>
        <v>1366417.18563277</v>
      </c>
      <c r="M97" s="67" t="n">
        <f aca="false">J97-K97</f>
        <v>129435.78962723</v>
      </c>
      <c r="N97" s="165" t="n">
        <f aca="false">SUM(high_v5_m!C85:J85)</f>
        <v>4621099.15073561</v>
      </c>
      <c r="O97" s="7"/>
      <c r="P97" s="7"/>
      <c r="Q97" s="67" t="n">
        <f aca="false">I97*5.5017049523</f>
        <v>170462006.174977</v>
      </c>
      <c r="R97" s="67"/>
      <c r="S97" s="67"/>
      <c r="T97" s="7"/>
      <c r="U97" s="7"/>
      <c r="V97" s="67" t="n">
        <f aca="false">K97*5.5017049523</f>
        <v>23025133.3017697</v>
      </c>
      <c r="W97" s="67" t="n">
        <f aca="false">M97*5.5017049523</f>
        <v>712117.524796994</v>
      </c>
      <c r="X97" s="67" t="n">
        <f aca="false">N97*5.1890047538+L97*5.5017049523</f>
        <v>31496529.6580519</v>
      </c>
      <c r="Y97" s="67" t="n">
        <f aca="false">N97*5.1890047538</f>
        <v>23978905.4609482</v>
      </c>
      <c r="Z97" s="67" t="n">
        <f aca="false">L97*5.5017049523</f>
        <v>7517624.19710363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1"/>
      <c r="B98" s="5"/>
      <c r="C98" s="161" t="n">
        <f aca="false">C94+1</f>
        <v>2036</v>
      </c>
      <c r="D98" s="161" t="n">
        <f aca="false">D94</f>
        <v>1</v>
      </c>
      <c r="E98" s="161" t="n">
        <v>245</v>
      </c>
      <c r="F98" s="163" t="n">
        <f aca="false">high_v2_m!D86+temporary_pension_bonus_high!B86</f>
        <v>36779367.3132015</v>
      </c>
      <c r="G98" s="163" t="n">
        <f aca="false">high_v2_m!E86+temporary_pension_bonus_high!B86</f>
        <v>35280147.7781866</v>
      </c>
      <c r="H98" s="8" t="n">
        <f aca="false">F98-J98</f>
        <v>32348821.0612609</v>
      </c>
      <c r="I98" s="8" t="n">
        <f aca="false">G98-K98</f>
        <v>30982517.9138042</v>
      </c>
      <c r="J98" s="163" t="n">
        <f aca="false">high_v2_m!J86</f>
        <v>4430546.25194063</v>
      </c>
      <c r="K98" s="163" t="n">
        <f aca="false">high_v2_m!K86</f>
        <v>4297629.86438242</v>
      </c>
      <c r="L98" s="8" t="n">
        <f aca="false">H98-I98</f>
        <v>1366303.14745665</v>
      </c>
      <c r="M98" s="8" t="n">
        <f aca="false">J98-K98</f>
        <v>132916.387558219</v>
      </c>
      <c r="N98" s="163" t="n">
        <f aca="false">SUM(high_v5_m!C86:J86)</f>
        <v>5583613.06758148</v>
      </c>
      <c r="O98" s="5"/>
      <c r="P98" s="5"/>
      <c r="Q98" s="8" t="n">
        <f aca="false">I98*5.5017049523</f>
        <v>170456672.2411</v>
      </c>
      <c r="R98" s="8"/>
      <c r="S98" s="8"/>
      <c r="T98" s="5"/>
      <c r="U98" s="5"/>
      <c r="V98" s="8" t="n">
        <f aca="false">K98*5.5017049523</f>
        <v>23644291.5080251</v>
      </c>
      <c r="W98" s="8" t="n">
        <f aca="false">M98*5.5017049523</f>
        <v>731266.74767088</v>
      </c>
      <c r="X98" s="8" t="n">
        <f aca="false">N98*5.1890047538+L98*5.5017049523</f>
        <v>36490391.5437654</v>
      </c>
      <c r="Y98" s="8" t="n">
        <f aca="false">N98*5.1890047538</f>
        <v>28973394.7510601</v>
      </c>
      <c r="Z98" s="8" t="n">
        <f aca="false">L98*5.5017049523</f>
        <v>7516996.79270533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5" t="n">
        <f aca="false">high_v2_m!D87+temporary_pension_bonus_high!B87</f>
        <v>37011152.7787711</v>
      </c>
      <c r="G99" s="165" t="n">
        <f aca="false">high_v2_m!E87+temporary_pension_bonus_high!B87</f>
        <v>35502387.1365203</v>
      </c>
      <c r="H99" s="67" t="n">
        <f aca="false">F99-J99</f>
        <v>32501852.9946189</v>
      </c>
      <c r="I99" s="67" t="n">
        <f aca="false">G99-K99</f>
        <v>31128366.3458926</v>
      </c>
      <c r="J99" s="165" t="n">
        <f aca="false">high_v2_m!J87</f>
        <v>4509299.78415221</v>
      </c>
      <c r="K99" s="165" t="n">
        <f aca="false">high_v2_m!K87</f>
        <v>4374020.79062764</v>
      </c>
      <c r="L99" s="67" t="n">
        <f aca="false">H99-I99</f>
        <v>1373486.64872626</v>
      </c>
      <c r="M99" s="67" t="n">
        <f aca="false">J99-K99</f>
        <v>135278.993524566</v>
      </c>
      <c r="N99" s="165" t="n">
        <f aca="false">SUM(high_v5_m!C87:J87)</f>
        <v>4540808.01797049</v>
      </c>
      <c r="O99" s="7"/>
      <c r="P99" s="7"/>
      <c r="Q99" s="67" t="n">
        <f aca="false">I99*5.5017049523</f>
        <v>171259087.282206</v>
      </c>
      <c r="R99" s="67"/>
      <c r="S99" s="67"/>
      <c r="T99" s="7"/>
      <c r="U99" s="7"/>
      <c r="V99" s="67" t="n">
        <f aca="false">K99*5.5017049523</f>
        <v>24064571.8452592</v>
      </c>
      <c r="W99" s="67" t="n">
        <f aca="false">M99*5.5017049523</f>
        <v>744265.108616266</v>
      </c>
      <c r="X99" s="67" t="n">
        <f aca="false">N99*5.1890047538+L99*5.5017049523</f>
        <v>31118792.6885572</v>
      </c>
      <c r="Y99" s="67" t="n">
        <f aca="false">N99*5.1890047538</f>
        <v>23562274.391342</v>
      </c>
      <c r="Z99" s="67" t="n">
        <f aca="false">L99*5.5017049523</f>
        <v>7556518.29721521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5" t="n">
        <f aca="false">high_v2_m!D88+temporary_pension_bonus_high!B88</f>
        <v>37161875.6152378</v>
      </c>
      <c r="G100" s="165" t="n">
        <f aca="false">high_v2_m!E88+temporary_pension_bonus_high!B88</f>
        <v>35647750.5387646</v>
      </c>
      <c r="H100" s="67" t="n">
        <f aca="false">F100-J100</f>
        <v>32583976.0344683</v>
      </c>
      <c r="I100" s="67" t="n">
        <f aca="false">G100-K100</f>
        <v>31207187.9454183</v>
      </c>
      <c r="J100" s="165" t="n">
        <f aca="false">high_v2_m!J88</f>
        <v>4577899.58076942</v>
      </c>
      <c r="K100" s="165" t="n">
        <f aca="false">high_v2_m!K88</f>
        <v>4440562.59334634</v>
      </c>
      <c r="L100" s="67" t="n">
        <f aca="false">H100-I100</f>
        <v>1376788.08905006</v>
      </c>
      <c r="M100" s="67" t="n">
        <f aca="false">J100-K100</f>
        <v>137336.987423081</v>
      </c>
      <c r="N100" s="165" t="n">
        <f aca="false">SUM(high_v5_m!C88:J88)</f>
        <v>4504712.82534786</v>
      </c>
      <c r="O100" s="7"/>
      <c r="P100" s="7"/>
      <c r="Q100" s="67" t="n">
        <f aca="false">I100*5.5017049523</f>
        <v>171692740.466665</v>
      </c>
      <c r="R100" s="67"/>
      <c r="S100" s="67"/>
      <c r="T100" s="7"/>
      <c r="U100" s="7"/>
      <c r="V100" s="67" t="n">
        <f aca="false">K100*5.5017049523</f>
        <v>24430665.2108117</v>
      </c>
      <c r="W100" s="67" t="n">
        <f aca="false">M100*5.5017049523</f>
        <v>755587.583839527</v>
      </c>
      <c r="X100" s="67" t="n">
        <f aca="false">N100*5.1890047538+L100*5.5017049523</f>
        <v>30949658.1130282</v>
      </c>
      <c r="Y100" s="67" t="n">
        <f aca="false">N100*5.1890047538</f>
        <v>23374976.2652339</v>
      </c>
      <c r="Z100" s="67" t="n">
        <f aca="false">L100*5.5017049523</f>
        <v>7574681.84779436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5" t="n">
        <f aca="false">high_v2_m!D89+temporary_pension_bonus_high!B89</f>
        <v>37504825.0593197</v>
      </c>
      <c r="G101" s="165" t="n">
        <f aca="false">high_v2_m!E89+temporary_pension_bonus_high!B89</f>
        <v>35977266.2175042</v>
      </c>
      <c r="H101" s="67" t="n">
        <f aca="false">F101-J101</f>
        <v>32797719.0425121</v>
      </c>
      <c r="I101" s="67" t="n">
        <f aca="false">G101-K101</f>
        <v>31411373.3812008</v>
      </c>
      <c r="J101" s="165" t="n">
        <f aca="false">high_v2_m!J89</f>
        <v>4707106.0168076</v>
      </c>
      <c r="K101" s="165" t="n">
        <f aca="false">high_v2_m!K89</f>
        <v>4565892.83630337</v>
      </c>
      <c r="L101" s="67" t="n">
        <f aca="false">H101-I101</f>
        <v>1386345.66131125</v>
      </c>
      <c r="M101" s="67" t="n">
        <f aca="false">J101-K101</f>
        <v>141213.180504228</v>
      </c>
      <c r="N101" s="165" t="n">
        <f aca="false">SUM(high_v5_m!C89:J89)</f>
        <v>4470845.57861456</v>
      </c>
      <c r="O101" s="7"/>
      <c r="P101" s="7"/>
      <c r="Q101" s="67" t="n">
        <f aca="false">I101*5.5017049523</f>
        <v>172816108.489897</v>
      </c>
      <c r="R101" s="67"/>
      <c r="S101" s="67"/>
      <c r="T101" s="7"/>
      <c r="U101" s="7"/>
      <c r="V101" s="67" t="n">
        <f aca="false">K101*5.5017049523</f>
        <v>25120195.2291613</v>
      </c>
      <c r="W101" s="67" t="n">
        <f aca="false">M101*5.5017049523</f>
        <v>776913.254510145</v>
      </c>
      <c r="X101" s="67" t="n">
        <f aca="false">N101*5.1890047538+L101*5.5017049523</f>
        <v>30826503.7513724</v>
      </c>
      <c r="Y101" s="67" t="n">
        <f aca="false">N101*5.1890047538</f>
        <v>23199238.9609367</v>
      </c>
      <c r="Z101" s="67" t="n">
        <f aca="false">L101*5.5017049523</f>
        <v>7627264.79043574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1"/>
      <c r="B102" s="5"/>
      <c r="C102" s="161" t="n">
        <f aca="false">C98+1</f>
        <v>2037</v>
      </c>
      <c r="D102" s="161" t="n">
        <f aca="false">D98</f>
        <v>1</v>
      </c>
      <c r="E102" s="161" t="n">
        <v>249</v>
      </c>
      <c r="F102" s="163" t="n">
        <f aca="false">high_v2_m!D90+temporary_pension_bonus_high!B90</f>
        <v>37731312.0367323</v>
      </c>
      <c r="G102" s="163" t="n">
        <f aca="false">high_v2_m!E90+temporary_pension_bonus_high!B90</f>
        <v>36195279.9062438</v>
      </c>
      <c r="H102" s="8" t="n">
        <f aca="false">F102-J102</f>
        <v>32912660.6805715</v>
      </c>
      <c r="I102" s="8" t="n">
        <f aca="false">G102-K102</f>
        <v>31521188.0907679</v>
      </c>
      <c r="J102" s="163" t="n">
        <f aca="false">high_v2_m!J90</f>
        <v>4818651.3561608</v>
      </c>
      <c r="K102" s="163" t="n">
        <f aca="false">high_v2_m!K90</f>
        <v>4674091.81547598</v>
      </c>
      <c r="L102" s="8" t="n">
        <f aca="false">H102-I102</f>
        <v>1391472.58980363</v>
      </c>
      <c r="M102" s="8" t="n">
        <f aca="false">J102-K102</f>
        <v>144559.540684824</v>
      </c>
      <c r="N102" s="163" t="n">
        <f aca="false">SUM(high_v5_m!C90:J90)</f>
        <v>5478974.08968439</v>
      </c>
      <c r="O102" s="5"/>
      <c r="P102" s="5"/>
      <c r="Q102" s="8" t="n">
        <f aca="false">I102*5.5017049523</f>
        <v>173420276.621357</v>
      </c>
      <c r="R102" s="8"/>
      <c r="S102" s="8"/>
      <c r="T102" s="5"/>
      <c r="U102" s="5"/>
      <c r="V102" s="8" t="n">
        <f aca="false">K102*5.5017049523</f>
        <v>25715474.0887091</v>
      </c>
      <c r="W102" s="8" t="n">
        <f aca="false">M102*5.5017049523</f>
        <v>795323.940887909</v>
      </c>
      <c r="X102" s="8" t="n">
        <f aca="false">N102*5.1890047538+L102*5.5017049523</f>
        <v>36085894.2356316</v>
      </c>
      <c r="Y102" s="8" t="n">
        <f aca="false">N102*5.1890047538</f>
        <v>28430422.5973193</v>
      </c>
      <c r="Z102" s="8" t="n">
        <f aca="false">L102*5.5017049523</f>
        <v>7655471.63831233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5" t="n">
        <f aca="false">high_v2_m!D91+temporary_pension_bonus_high!B91</f>
        <v>38143414.0568819</v>
      </c>
      <c r="G103" s="165" t="n">
        <f aca="false">high_v2_m!E91+temporary_pension_bonus_high!B91</f>
        <v>36589515.4689064</v>
      </c>
      <c r="H103" s="67" t="n">
        <f aca="false">F103-J103</f>
        <v>33171435.5975539</v>
      </c>
      <c r="I103" s="67" t="n">
        <f aca="false">G103-K103</f>
        <v>31766696.3633582</v>
      </c>
      <c r="J103" s="165" t="n">
        <f aca="false">high_v2_m!J91</f>
        <v>4971978.45932802</v>
      </c>
      <c r="K103" s="165" t="n">
        <f aca="false">high_v2_m!K91</f>
        <v>4822819.10554818</v>
      </c>
      <c r="L103" s="67" t="n">
        <f aca="false">H103-I103</f>
        <v>1404739.23419566</v>
      </c>
      <c r="M103" s="67" t="n">
        <f aca="false">J103-K103</f>
        <v>149159.35377984</v>
      </c>
      <c r="N103" s="165" t="n">
        <f aca="false">SUM(high_v5_m!C91:J91)</f>
        <v>4527655.96655677</v>
      </c>
      <c r="O103" s="7"/>
      <c r="P103" s="7"/>
      <c r="Q103" s="67" t="n">
        <f aca="false">I103*5.5017049523</f>
        <v>174770990.700498</v>
      </c>
      <c r="R103" s="67"/>
      <c r="S103" s="67"/>
      <c r="T103" s="7"/>
      <c r="U103" s="7"/>
      <c r="V103" s="67" t="n">
        <f aca="false">K103*5.5017049523</f>
        <v>26533727.7570415</v>
      </c>
      <c r="W103" s="67" t="n">
        <f aca="false">M103*5.5017049523</f>
        <v>820630.755372415</v>
      </c>
      <c r="X103" s="67" t="n">
        <f aca="false">N103*5.1890047538+L103*5.5017049523</f>
        <v>31222489.1354984</v>
      </c>
      <c r="Y103" s="67" t="n">
        <f aca="false">N103*5.1890047538</f>
        <v>23494028.334034</v>
      </c>
      <c r="Z103" s="67" t="n">
        <f aca="false">L103*5.5017049523</f>
        <v>7728460.80146438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5" t="n">
        <f aca="false">high_v2_m!D92+temporary_pension_bonus_high!B92</f>
        <v>38427898.4282371</v>
      </c>
      <c r="G104" s="165" t="n">
        <f aca="false">high_v2_m!E92+temporary_pension_bonus_high!B92</f>
        <v>36862432.9206688</v>
      </c>
      <c r="H104" s="67" t="n">
        <f aca="false">F104-J104</f>
        <v>33398826.0732681</v>
      </c>
      <c r="I104" s="67" t="n">
        <f aca="false">G104-K104</f>
        <v>31984232.7363489</v>
      </c>
      <c r="J104" s="165" t="n">
        <f aca="false">high_v2_m!J92</f>
        <v>5029072.35496899</v>
      </c>
      <c r="K104" s="165" t="n">
        <f aca="false">high_v2_m!K92</f>
        <v>4878200.18431992</v>
      </c>
      <c r="L104" s="67" t="n">
        <f aca="false">H104-I104</f>
        <v>1414593.33691918</v>
      </c>
      <c r="M104" s="67" t="n">
        <f aca="false">J104-K104</f>
        <v>150872.170649069</v>
      </c>
      <c r="N104" s="165" t="n">
        <f aca="false">SUM(high_v5_m!C92:J92)</f>
        <v>4548722.91684626</v>
      </c>
      <c r="O104" s="7"/>
      <c r="P104" s="7"/>
      <c r="Q104" s="67" t="n">
        <f aca="false">I104*5.5017049523</f>
        <v>175967811.641087</v>
      </c>
      <c r="R104" s="67"/>
      <c r="S104" s="67"/>
      <c r="T104" s="7"/>
      <c r="U104" s="7"/>
      <c r="V104" s="67" t="n">
        <f aca="false">K104*5.5017049523</f>
        <v>26838418.1123837</v>
      </c>
      <c r="W104" s="67" t="n">
        <f aca="false">M104*5.5017049523</f>
        <v>830054.168424236</v>
      </c>
      <c r="X104" s="67" t="n">
        <f aca="false">N104*5.1890047538+L104*5.5017049523</f>
        <v>31386020.0064531</v>
      </c>
      <c r="Y104" s="67" t="n">
        <f aca="false">N104*5.1890047538</f>
        <v>23603344.8392342</v>
      </c>
      <c r="Z104" s="67" t="n">
        <f aca="false">L104*5.5017049523</f>
        <v>7782675.16721886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5" t="n">
        <f aca="false">high_v2_m!D93+temporary_pension_bonus_high!B93</f>
        <v>38646865.8108296</v>
      </c>
      <c r="G105" s="165" t="n">
        <f aca="false">high_v2_m!E93+temporary_pension_bonus_high!B93</f>
        <v>37073556.1196192</v>
      </c>
      <c r="H105" s="67" t="n">
        <f aca="false">F105-J105</f>
        <v>33515290.0089139</v>
      </c>
      <c r="I105" s="67" t="n">
        <f aca="false">G105-K105</f>
        <v>32095927.5917611</v>
      </c>
      <c r="J105" s="165" t="n">
        <f aca="false">high_v2_m!J93</f>
        <v>5131575.80191561</v>
      </c>
      <c r="K105" s="165" t="n">
        <f aca="false">high_v2_m!K93</f>
        <v>4977628.52785814</v>
      </c>
      <c r="L105" s="67" t="n">
        <f aca="false">H105-I105</f>
        <v>1419362.41715288</v>
      </c>
      <c r="M105" s="67" t="n">
        <f aca="false">J105-K105</f>
        <v>153947.274057467</v>
      </c>
      <c r="N105" s="165" t="n">
        <f aca="false">SUM(high_v5_m!C93:J93)</f>
        <v>4512580.07833875</v>
      </c>
      <c r="O105" s="7"/>
      <c r="P105" s="7"/>
      <c r="Q105" s="67" t="n">
        <f aca="false">I105*5.5017049523</f>
        <v>176582323.780254</v>
      </c>
      <c r="R105" s="67"/>
      <c r="S105" s="67"/>
      <c r="T105" s="7"/>
      <c r="U105" s="7"/>
      <c r="V105" s="67" t="n">
        <f aca="false">K105*5.5017049523</f>
        <v>27385443.5224269</v>
      </c>
      <c r="W105" s="67" t="n">
        <f aca="false">M105*5.5017049523</f>
        <v>846972.480075049</v>
      </c>
      <c r="X105" s="67" t="n">
        <f aca="false">N105*5.1890047538+L105*5.5017049523</f>
        <v>31224712.7179615</v>
      </c>
      <c r="Y105" s="67" t="n">
        <f aca="false">N105*5.1890047538</f>
        <v>23415799.478403</v>
      </c>
      <c r="Z105" s="67" t="n">
        <f aca="false">L105*5.5017049523</f>
        <v>7808913.23955851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1"/>
      <c r="B106" s="5"/>
      <c r="C106" s="161" t="n">
        <f aca="false">C102+1</f>
        <v>2038</v>
      </c>
      <c r="D106" s="161" t="n">
        <f aca="false">D102</f>
        <v>1</v>
      </c>
      <c r="E106" s="161" t="n">
        <v>253</v>
      </c>
      <c r="F106" s="163" t="n">
        <f aca="false">high_v2_m!D94+temporary_pension_bonus_high!B94</f>
        <v>38776762.331608</v>
      </c>
      <c r="G106" s="163" t="n">
        <f aca="false">high_v2_m!E94+temporary_pension_bonus_high!B94</f>
        <v>37200474.4646263</v>
      </c>
      <c r="H106" s="8" t="n">
        <f aca="false">F106-J106</f>
        <v>33578585.5969074</v>
      </c>
      <c r="I106" s="8" t="n">
        <f aca="false">G106-K106</f>
        <v>32158243.0319667</v>
      </c>
      <c r="J106" s="163" t="n">
        <f aca="false">high_v2_m!J94</f>
        <v>5198176.7347006</v>
      </c>
      <c r="K106" s="163" t="n">
        <f aca="false">high_v2_m!K94</f>
        <v>5042231.43265958</v>
      </c>
      <c r="L106" s="8" t="n">
        <f aca="false">H106-I106</f>
        <v>1420342.56494074</v>
      </c>
      <c r="M106" s="8" t="n">
        <f aca="false">J106-K106</f>
        <v>155945.302041018</v>
      </c>
      <c r="N106" s="163" t="n">
        <f aca="false">SUM(high_v5_m!C94:J94)</f>
        <v>5586032.95516848</v>
      </c>
      <c r="O106" s="5"/>
      <c r="P106" s="5"/>
      <c r="Q106" s="8" t="n">
        <f aca="false">I106*5.5017049523</f>
        <v>176925164.946238</v>
      </c>
      <c r="R106" s="8"/>
      <c r="S106" s="8"/>
      <c r="T106" s="5"/>
      <c r="U106" s="5"/>
      <c r="V106" s="8" t="n">
        <f aca="false">K106*5.5017049523</f>
        <v>27740869.6437059</v>
      </c>
      <c r="W106" s="8" t="n">
        <f aca="false">M106*5.5017049523</f>
        <v>857965.04052699</v>
      </c>
      <c r="X106" s="8" t="n">
        <f aca="false">N106*5.1890047538+L106*5.5017049523</f>
        <v>36800257.2827497</v>
      </c>
      <c r="Y106" s="8" t="n">
        <f aca="false">N106*5.1890047538</f>
        <v>28985951.5592527</v>
      </c>
      <c r="Z106" s="8" t="n">
        <f aca="false">L106*5.5017049523</f>
        <v>7814305.72349697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5" t="n">
        <f aca="false">high_v2_m!D95+temporary_pension_bonus_high!B95</f>
        <v>38925345.7430641</v>
      </c>
      <c r="G107" s="165" t="n">
        <f aca="false">high_v2_m!E95+temporary_pension_bonus_high!B95</f>
        <v>37343949.9096616</v>
      </c>
      <c r="H107" s="67" t="n">
        <f aca="false">F107-J107</f>
        <v>33635058.1535004</v>
      </c>
      <c r="I107" s="67" t="n">
        <f aca="false">G107-K107</f>
        <v>32212370.9477848</v>
      </c>
      <c r="J107" s="165" t="n">
        <f aca="false">high_v2_m!J95</f>
        <v>5290287.58956369</v>
      </c>
      <c r="K107" s="165" t="n">
        <f aca="false">high_v2_m!K95</f>
        <v>5131578.96187677</v>
      </c>
      <c r="L107" s="67" t="n">
        <f aca="false">H107-I107</f>
        <v>1422687.20571552</v>
      </c>
      <c r="M107" s="67" t="n">
        <f aca="false">J107-K107</f>
        <v>158708.627686911</v>
      </c>
      <c r="N107" s="165" t="n">
        <f aca="false">SUM(high_v5_m!C95:J95)</f>
        <v>4588654.55667802</v>
      </c>
      <c r="O107" s="7"/>
      <c r="P107" s="7"/>
      <c r="Q107" s="67" t="n">
        <f aca="false">I107*5.5017049523</f>
        <v>177222960.768753</v>
      </c>
      <c r="R107" s="67"/>
      <c r="S107" s="67"/>
      <c r="T107" s="7"/>
      <c r="U107" s="7"/>
      <c r="V107" s="67" t="n">
        <f aca="false">K107*5.5017049523</f>
        <v>28232433.3876759</v>
      </c>
      <c r="W107" s="67" t="n">
        <f aca="false">M107*5.5017049523</f>
        <v>873168.042917817</v>
      </c>
      <c r="X107" s="67" t="n">
        <f aca="false">N107*5.1890047538+L107*5.5017049523</f>
        <v>31637755.5534072</v>
      </c>
      <c r="Y107" s="67" t="n">
        <f aca="false">N107*5.1890047538</f>
        <v>23810550.3081483</v>
      </c>
      <c r="Z107" s="67" t="n">
        <f aca="false">L107*5.5017049523</f>
        <v>7827205.24525894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5" t="n">
        <f aca="false">high_v2_m!D96+temporary_pension_bonus_high!B96</f>
        <v>38974381.1834958</v>
      </c>
      <c r="G108" s="165" t="n">
        <f aca="false">high_v2_m!E96+temporary_pension_bonus_high!B96</f>
        <v>37392081.7885431</v>
      </c>
      <c r="H108" s="67" t="n">
        <f aca="false">F108-J108</f>
        <v>33627645.785025</v>
      </c>
      <c r="I108" s="67" t="n">
        <f aca="false">G108-K108</f>
        <v>32205748.4520264</v>
      </c>
      <c r="J108" s="165" t="n">
        <f aca="false">high_v2_m!J96</f>
        <v>5346735.39847083</v>
      </c>
      <c r="K108" s="165" t="n">
        <f aca="false">high_v2_m!K96</f>
        <v>5186333.3365167</v>
      </c>
      <c r="L108" s="67" t="n">
        <f aca="false">H108-I108</f>
        <v>1421897.33299864</v>
      </c>
      <c r="M108" s="67" t="n">
        <f aca="false">J108-K108</f>
        <v>160402.061954126</v>
      </c>
      <c r="N108" s="165" t="n">
        <f aca="false">SUM(high_v5_m!C96:J96)</f>
        <v>4554700.5471225</v>
      </c>
      <c r="O108" s="7"/>
      <c r="P108" s="7"/>
      <c r="Q108" s="67" t="n">
        <f aca="false">I108*5.5017049523</f>
        <v>177186525.751042</v>
      </c>
      <c r="R108" s="67"/>
      <c r="S108" s="67"/>
      <c r="T108" s="7"/>
      <c r="U108" s="7"/>
      <c r="V108" s="67" t="n">
        <f aca="false">K108*5.5017049523</f>
        <v>28533675.8017925</v>
      </c>
      <c r="W108" s="67" t="n">
        <f aca="false">M108*5.5017049523</f>
        <v>882484.818612145</v>
      </c>
      <c r="X108" s="67" t="n">
        <f aca="false">N108*5.1890047538+L108*5.5017049523</f>
        <v>31457222.3897749</v>
      </c>
      <c r="Y108" s="67" t="n">
        <f aca="false">N108*5.1890047538</f>
        <v>23634362.7911541</v>
      </c>
      <c r="Z108" s="67" t="n">
        <f aca="false">L108*5.5017049523</f>
        <v>7822859.59862078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5" t="n">
        <f aca="false">high_v2_m!D97+temporary_pension_bonus_high!B97</f>
        <v>39176571.0939378</v>
      </c>
      <c r="G109" s="165" t="n">
        <f aca="false">high_v2_m!E97+temporary_pension_bonus_high!B97</f>
        <v>37586733.2635961</v>
      </c>
      <c r="H109" s="67" t="n">
        <f aca="false">F109-J109</f>
        <v>33752916.2658578</v>
      </c>
      <c r="I109" s="67" t="n">
        <f aca="false">G109-K109</f>
        <v>32325788.0803585</v>
      </c>
      <c r="J109" s="165" t="n">
        <f aca="false">high_v2_m!J97</f>
        <v>5423654.82808003</v>
      </c>
      <c r="K109" s="165" t="n">
        <f aca="false">high_v2_m!K97</f>
        <v>5260945.18323763</v>
      </c>
      <c r="L109" s="67" t="n">
        <f aca="false">H109-I109</f>
        <v>1427128.18549929</v>
      </c>
      <c r="M109" s="67" t="n">
        <f aca="false">J109-K109</f>
        <v>162709.644842399</v>
      </c>
      <c r="N109" s="165" t="n">
        <f aca="false">SUM(high_v5_m!C97:J97)</f>
        <v>4522970.77131334</v>
      </c>
      <c r="O109" s="7"/>
      <c r="P109" s="7"/>
      <c r="Q109" s="67" t="n">
        <f aca="false">I109*5.5017049523</f>
        <v>177846948.368708</v>
      </c>
      <c r="R109" s="67"/>
      <c r="S109" s="67"/>
      <c r="T109" s="7"/>
      <c r="U109" s="7"/>
      <c r="V109" s="67" t="n">
        <f aca="false">K109*5.5017049523</f>
        <v>28944168.1683973</v>
      </c>
      <c r="W109" s="67" t="n">
        <f aca="false">M109*5.5017049523</f>
        <v>895180.458816402</v>
      </c>
      <c r="X109" s="67" t="n">
        <f aca="false">N109*5.1890047538+L109*5.5017049523</f>
        <v>31321355.0393717</v>
      </c>
      <c r="Y109" s="67" t="n">
        <f aca="false">N109*5.1890047538</f>
        <v>23469716.8336434</v>
      </c>
      <c r="Z109" s="67" t="n">
        <f aca="false">L109*5.5017049523</f>
        <v>7851638.20572835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1"/>
      <c r="B110" s="5"/>
      <c r="C110" s="161" t="n">
        <f aca="false">C106+1</f>
        <v>2039</v>
      </c>
      <c r="D110" s="161" t="n">
        <f aca="false">D106</f>
        <v>1</v>
      </c>
      <c r="E110" s="161" t="n">
        <v>257</v>
      </c>
      <c r="F110" s="163" t="n">
        <f aca="false">high_v2_m!D98+temporary_pension_bonus_high!B98</f>
        <v>39218702.3554397</v>
      </c>
      <c r="G110" s="163" t="n">
        <f aca="false">high_v2_m!E98+temporary_pension_bonus_high!B98</f>
        <v>37629093.4310357</v>
      </c>
      <c r="H110" s="8" t="n">
        <f aca="false">F110-J110</f>
        <v>33634407.2054334</v>
      </c>
      <c r="I110" s="8" t="n">
        <f aca="false">G110-K110</f>
        <v>32212327.1355296</v>
      </c>
      <c r="J110" s="163" t="n">
        <f aca="false">high_v2_m!J98</f>
        <v>5584295.15000629</v>
      </c>
      <c r="K110" s="163" t="n">
        <f aca="false">high_v2_m!K98</f>
        <v>5416766.2955061</v>
      </c>
      <c r="L110" s="8" t="n">
        <f aca="false">H110-I110</f>
        <v>1422080.06990385</v>
      </c>
      <c r="M110" s="8" t="n">
        <f aca="false">J110-K110</f>
        <v>167528.854500189</v>
      </c>
      <c r="N110" s="163" t="n">
        <f aca="false">SUM(high_v5_m!C98:J98)</f>
        <v>5489997.55703663</v>
      </c>
      <c r="O110" s="5"/>
      <c r="P110" s="5"/>
      <c r="Q110" s="8" t="n">
        <f aca="false">I110*5.5017049523</f>
        <v>177222719.726651</v>
      </c>
      <c r="R110" s="8"/>
      <c r="S110" s="8"/>
      <c r="T110" s="5"/>
      <c r="U110" s="5"/>
      <c r="V110" s="8" t="n">
        <f aca="false">K110*5.5017049523</f>
        <v>29801449.9534376</v>
      </c>
      <c r="W110" s="8" t="n">
        <f aca="false">M110*5.5017049523</f>
        <v>921694.328456838</v>
      </c>
      <c r="X110" s="8" t="n">
        <f aca="false">N110*5.1890047538+L110*5.5017049523</f>
        <v>36311488.3849706</v>
      </c>
      <c r="Y110" s="8" t="n">
        <f aca="false">N110*5.1890047538</f>
        <v>28487623.4218135</v>
      </c>
      <c r="Z110" s="8" t="n">
        <f aca="false">L110*5.5017049523</f>
        <v>7823864.96315714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5" t="n">
        <f aca="false">high_v2_m!D99+temporary_pension_bonus_high!B99</f>
        <v>39430394.9818801</v>
      </c>
      <c r="G111" s="165" t="n">
        <f aca="false">high_v2_m!E99+temporary_pension_bonus_high!B99</f>
        <v>37834139.4842056</v>
      </c>
      <c r="H111" s="67" t="n">
        <f aca="false">F111-J111</f>
        <v>33781011.7104622</v>
      </c>
      <c r="I111" s="67" t="n">
        <f aca="false">G111-K111</f>
        <v>32354237.7109303</v>
      </c>
      <c r="J111" s="165" t="n">
        <f aca="false">high_v2_m!J99</f>
        <v>5649383.27141786</v>
      </c>
      <c r="K111" s="165" t="n">
        <f aca="false">high_v2_m!K99</f>
        <v>5479901.77327533</v>
      </c>
      <c r="L111" s="67" t="n">
        <f aca="false">H111-I111</f>
        <v>1426773.99953196</v>
      </c>
      <c r="M111" s="67" t="n">
        <f aca="false">J111-K111</f>
        <v>169481.498142536</v>
      </c>
      <c r="N111" s="165" t="n">
        <f aca="false">SUM(high_v5_m!C99:J99)</f>
        <v>4451527.17962778</v>
      </c>
      <c r="O111" s="7"/>
      <c r="P111" s="7"/>
      <c r="Q111" s="67" t="n">
        <f aca="false">I111*5.5017049523</f>
        <v>178003469.842117</v>
      </c>
      <c r="R111" s="67"/>
      <c r="S111" s="67"/>
      <c r="T111" s="7"/>
      <c r="U111" s="7"/>
      <c r="V111" s="67" t="n">
        <f aca="false">K111*5.5017049523</f>
        <v>30148802.7241464</v>
      </c>
      <c r="W111" s="67" t="n">
        <f aca="false">M111*5.5017049523</f>
        <v>932437.197654012</v>
      </c>
      <c r="X111" s="67" t="n">
        <f aca="false">N111*5.1890047538+L111*5.5017049523</f>
        <v>30948685.2757963</v>
      </c>
      <c r="Y111" s="67" t="n">
        <f aca="false">N111*5.1890047538</f>
        <v>23098995.6967585</v>
      </c>
      <c r="Z111" s="67" t="n">
        <f aca="false">L111*5.5017049523</f>
        <v>7849689.57903785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5" t="n">
        <f aca="false">high_v2_m!D100+temporary_pension_bonus_high!B100</f>
        <v>39679642.6483017</v>
      </c>
      <c r="G112" s="165" t="n">
        <f aca="false">high_v2_m!E100+temporary_pension_bonus_high!B100</f>
        <v>38074529.5450515</v>
      </c>
      <c r="H112" s="67" t="n">
        <f aca="false">F112-J112</f>
        <v>33908700.1820796</v>
      </c>
      <c r="I112" s="67" t="n">
        <f aca="false">G112-K112</f>
        <v>32476715.352816</v>
      </c>
      <c r="J112" s="165" t="n">
        <f aca="false">high_v2_m!J100</f>
        <v>5770942.46622208</v>
      </c>
      <c r="K112" s="165" t="n">
        <f aca="false">high_v2_m!K100</f>
        <v>5597814.19223542</v>
      </c>
      <c r="L112" s="67" t="n">
        <f aca="false">H112-I112</f>
        <v>1431984.82926356</v>
      </c>
      <c r="M112" s="67" t="n">
        <f aca="false">J112-K112</f>
        <v>173128.273986663</v>
      </c>
      <c r="N112" s="165" t="n">
        <f aca="false">SUM(high_v5_m!C100:J100)</f>
        <v>4516963.66764955</v>
      </c>
      <c r="O112" s="7"/>
      <c r="P112" s="7"/>
      <c r="Q112" s="67" t="n">
        <f aca="false">I112*5.5017049523</f>
        <v>178677305.691025</v>
      </c>
      <c r="R112" s="67"/>
      <c r="S112" s="67"/>
      <c r="T112" s="7"/>
      <c r="U112" s="7"/>
      <c r="V112" s="67" t="n">
        <f aca="false">K112*5.5017049523</f>
        <v>30797522.0634768</v>
      </c>
      <c r="W112" s="67" t="n">
        <f aca="false">M112*5.5017049523</f>
        <v>952500.682375574</v>
      </c>
      <c r="X112" s="67" t="n">
        <f aca="false">N112*5.1890047538+L112*5.5017049523</f>
        <v>31316903.9709532</v>
      </c>
      <c r="Y112" s="67" t="n">
        <f aca="false">N112*5.1890047538</f>
        <v>23438545.9441754</v>
      </c>
      <c r="Z112" s="67" t="n">
        <f aca="false">L112*5.5017049523</f>
        <v>7878358.0267778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5" t="n">
        <f aca="false">high_v2_m!D101+temporary_pension_bonus_high!B101</f>
        <v>40166465.7786656</v>
      </c>
      <c r="G113" s="165" t="n">
        <f aca="false">high_v2_m!E101+temporary_pension_bonus_high!B101</f>
        <v>38542391.3837042</v>
      </c>
      <c r="H113" s="67" t="n">
        <f aca="false">F113-J113</f>
        <v>34310323.6783077</v>
      </c>
      <c r="I113" s="67" t="n">
        <f aca="false">G113-K113</f>
        <v>32861933.546357</v>
      </c>
      <c r="J113" s="165" t="n">
        <f aca="false">high_v2_m!J101</f>
        <v>5856142.10035795</v>
      </c>
      <c r="K113" s="165" t="n">
        <f aca="false">high_v2_m!K101</f>
        <v>5680457.83734721</v>
      </c>
      <c r="L113" s="67" t="n">
        <f aca="false">H113-I113</f>
        <v>1448390.13195071</v>
      </c>
      <c r="M113" s="67" t="n">
        <f aca="false">J113-K113</f>
        <v>175684.263010739</v>
      </c>
      <c r="N113" s="165" t="n">
        <f aca="false">SUM(high_v5_m!C101:J101)</f>
        <v>4562752.88780809</v>
      </c>
      <c r="O113" s="7"/>
      <c r="P113" s="7"/>
      <c r="Q113" s="67" t="n">
        <f aca="false">I113*5.5017049523</f>
        <v>180796662.534146</v>
      </c>
      <c r="R113" s="67"/>
      <c r="S113" s="67"/>
      <c r="T113" s="7"/>
      <c r="U113" s="7"/>
      <c r="V113" s="67" t="n">
        <f aca="false">K113*5.5017049523</f>
        <v>31252203.0150645</v>
      </c>
      <c r="W113" s="67" t="n">
        <f aca="false">M113*5.5017049523</f>
        <v>966562.97984736</v>
      </c>
      <c r="X113" s="67" t="n">
        <f aca="false">N113*5.1890047538+L113*5.5017049523</f>
        <v>31644761.5870665</v>
      </c>
      <c r="Y113" s="67" t="n">
        <f aca="false">N113*5.1890047538</f>
        <v>23676146.4252508</v>
      </c>
      <c r="Z113" s="67" t="n">
        <f aca="false">L113*5.5017049523</f>
        <v>7968615.16181569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1"/>
      <c r="B114" s="5"/>
      <c r="C114" s="161" t="n">
        <f aca="false">C110+1</f>
        <v>2040</v>
      </c>
      <c r="D114" s="161" t="n">
        <f aca="false">D110</f>
        <v>1</v>
      </c>
      <c r="E114" s="161" t="n">
        <v>261</v>
      </c>
      <c r="F114" s="163" t="n">
        <f aca="false">high_v2_m!D102+temporary_pension_bonus_high!B102</f>
        <v>40354125.9020798</v>
      </c>
      <c r="G114" s="163" t="n">
        <f aca="false">high_v2_m!E102+temporary_pension_bonus_high!B102</f>
        <v>38723527.7138698</v>
      </c>
      <c r="H114" s="8" t="n">
        <f aca="false">F114-J114</f>
        <v>34439520.474828</v>
      </c>
      <c r="I114" s="8" t="n">
        <f aca="false">G114-K114</f>
        <v>32986360.4494356</v>
      </c>
      <c r="J114" s="163" t="n">
        <f aca="false">high_v2_m!J102</f>
        <v>5914605.42725173</v>
      </c>
      <c r="K114" s="163" t="n">
        <f aca="false">high_v2_m!K102</f>
        <v>5737167.26443418</v>
      </c>
      <c r="L114" s="8" t="n">
        <f aca="false">H114-I114</f>
        <v>1453160.0253924</v>
      </c>
      <c r="M114" s="8" t="n">
        <f aca="false">J114-K114</f>
        <v>177438.162817553</v>
      </c>
      <c r="N114" s="163" t="n">
        <f aca="false">SUM(high_v5_m!C102:J102)</f>
        <v>5473020.94372788</v>
      </c>
      <c r="O114" s="5"/>
      <c r="P114" s="5"/>
      <c r="Q114" s="8" t="n">
        <f aca="false">I114*5.5017049523</f>
        <v>181481222.643013</v>
      </c>
      <c r="R114" s="8"/>
      <c r="S114" s="8"/>
      <c r="T114" s="5"/>
      <c r="U114" s="5"/>
      <c r="V114" s="8" t="n">
        <f aca="false">K114*5.5017049523</f>
        <v>31564201.550911</v>
      </c>
      <c r="W114" s="8" t="n">
        <f aca="false">M114*5.5017049523</f>
        <v>976212.419100343</v>
      </c>
      <c r="X114" s="8" t="n">
        <f aca="false">N114*5.1890047538+L114*5.5017049523</f>
        <v>36394389.4028367</v>
      </c>
      <c r="Y114" s="8" t="n">
        <f aca="false">N114*5.1890047538</f>
        <v>28399531.6946509</v>
      </c>
      <c r="Z114" s="8" t="n">
        <f aca="false">L114*5.5017049523</f>
        <v>7994857.70818575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5" t="n">
        <f aca="false">high_v2_m!D103+temporary_pension_bonus_high!B103</f>
        <v>40448342.0618603</v>
      </c>
      <c r="G115" s="165" t="n">
        <f aca="false">high_v2_m!E103+temporary_pension_bonus_high!B103</f>
        <v>38815873.235216</v>
      </c>
      <c r="H115" s="67" t="n">
        <f aca="false">F115-J115</f>
        <v>34429784.1230673</v>
      </c>
      <c r="I115" s="67" t="n">
        <f aca="false">G115-K115</f>
        <v>32977872.0345868</v>
      </c>
      <c r="J115" s="165" t="n">
        <f aca="false">high_v2_m!J103</f>
        <v>6018557.938793</v>
      </c>
      <c r="K115" s="165" t="n">
        <f aca="false">high_v2_m!K103</f>
        <v>5838001.20062921</v>
      </c>
      <c r="L115" s="67" t="n">
        <f aca="false">H115-I115</f>
        <v>1451912.08848052</v>
      </c>
      <c r="M115" s="67" t="n">
        <f aca="false">J115-K115</f>
        <v>180556.738163792</v>
      </c>
      <c r="N115" s="165" t="n">
        <f aca="false">SUM(high_v5_m!C103:J103)</f>
        <v>4508868.10626</v>
      </c>
      <c r="O115" s="7"/>
      <c r="P115" s="7"/>
      <c r="Q115" s="67" t="n">
        <f aca="false">I115*5.5017049523</f>
        <v>181434521.889002</v>
      </c>
      <c r="R115" s="67"/>
      <c r="S115" s="67"/>
      <c r="T115" s="7"/>
      <c r="U115" s="7"/>
      <c r="V115" s="67" t="n">
        <f aca="false">K115*5.5017049523</f>
        <v>32118960.1170351</v>
      </c>
      <c r="W115" s="67" t="n">
        <f aca="false">M115*5.5017049523</f>
        <v>993369.900526867</v>
      </c>
      <c r="X115" s="67" t="n">
        <f aca="false">N115*5.1890047538+L115*5.5017049523</f>
        <v>31384529.9651379</v>
      </c>
      <c r="Y115" s="67" t="n">
        <f aca="false">N115*5.1890047538</f>
        <v>23396538.0376403</v>
      </c>
      <c r="Z115" s="67" t="n">
        <f aca="false">L115*5.5017049523</f>
        <v>7987991.92749754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5" t="n">
        <f aca="false">high_v2_m!D104+temporary_pension_bonus_high!B104</f>
        <v>40519629.6271183</v>
      </c>
      <c r="G116" s="165" t="n">
        <f aca="false">high_v2_m!E104+temporary_pension_bonus_high!B104</f>
        <v>38885266.5555805</v>
      </c>
      <c r="H116" s="67" t="n">
        <f aca="false">F116-J116</f>
        <v>34462962.1339141</v>
      </c>
      <c r="I116" s="67" t="n">
        <f aca="false">G116-K116</f>
        <v>33010299.0871724</v>
      </c>
      <c r="J116" s="165" t="n">
        <f aca="false">high_v2_m!J104</f>
        <v>6056667.49320421</v>
      </c>
      <c r="K116" s="165" t="n">
        <f aca="false">high_v2_m!K104</f>
        <v>5874967.46840809</v>
      </c>
      <c r="L116" s="67" t="n">
        <f aca="false">H116-I116</f>
        <v>1452663.04674175</v>
      </c>
      <c r="M116" s="67" t="n">
        <f aca="false">J116-K116</f>
        <v>181700.024796126</v>
      </c>
      <c r="N116" s="165" t="n">
        <f aca="false">SUM(high_v5_m!C104:J104)</f>
        <v>4557308.30359373</v>
      </c>
      <c r="O116" s="7"/>
      <c r="P116" s="7"/>
      <c r="Q116" s="67" t="n">
        <f aca="false">I116*5.5017049523</f>
        <v>181612925.9648</v>
      </c>
      <c r="R116" s="67"/>
      <c r="S116" s="67"/>
      <c r="T116" s="7"/>
      <c r="U116" s="7"/>
      <c r="V116" s="67" t="n">
        <f aca="false">K116*5.5017049523</f>
        <v>32322337.6155422</v>
      </c>
      <c r="W116" s="67" t="n">
        <f aca="false">M116*5.5017049523</f>
        <v>999659.926253881</v>
      </c>
      <c r="X116" s="67" t="n">
        <f aca="false">N116*5.1890047538+L116*5.5017049523</f>
        <v>31640017.9301624</v>
      </c>
      <c r="Y116" s="67" t="n">
        <f aca="false">N116*5.1890047538</f>
        <v>23647894.4518801</v>
      </c>
      <c r="Z116" s="67" t="n">
        <f aca="false">L116*5.5017049523</f>
        <v>7992123.47828231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5" t="n">
        <f aca="false">high_v2_m!D105+temporary_pension_bonus_high!B105</f>
        <v>40759234.5194578</v>
      </c>
      <c r="G117" s="165" t="n">
        <f aca="false">high_v2_m!E105+temporary_pension_bonus_high!B105</f>
        <v>39115922.4798851</v>
      </c>
      <c r="H117" s="67" t="n">
        <f aca="false">F117-J117</f>
        <v>34614659.4135075</v>
      </c>
      <c r="I117" s="67" t="n">
        <f aca="false">G117-K117</f>
        <v>33155684.6271133</v>
      </c>
      <c r="J117" s="165" t="n">
        <f aca="false">high_v2_m!J105</f>
        <v>6144575.10595036</v>
      </c>
      <c r="K117" s="165" t="n">
        <f aca="false">high_v2_m!K105</f>
        <v>5960237.85277185</v>
      </c>
      <c r="L117" s="67" t="n">
        <f aca="false">H117-I117</f>
        <v>1458974.7863942</v>
      </c>
      <c r="M117" s="67" t="n">
        <f aca="false">J117-K117</f>
        <v>184337.253178511</v>
      </c>
      <c r="N117" s="165" t="n">
        <f aca="false">SUM(high_v5_m!C105:J105)</f>
        <v>4485266.85756678</v>
      </c>
      <c r="O117" s="7"/>
      <c r="P117" s="7"/>
      <c r="Q117" s="67" t="n">
        <f aca="false">I117*5.5017049523</f>
        <v>182412794.309886</v>
      </c>
      <c r="R117" s="67"/>
      <c r="S117" s="67"/>
      <c r="T117" s="7"/>
      <c r="U117" s="7"/>
      <c r="V117" s="67" t="n">
        <f aca="false">K117*5.5017049523</f>
        <v>32791470.1114808</v>
      </c>
      <c r="W117" s="67" t="n">
        <f aca="false">M117*5.5017049523</f>
        <v>1014169.17870559</v>
      </c>
      <c r="X117" s="67" t="n">
        <f aca="false">N117*5.1890047538+L117*5.5017049523</f>
        <v>31300919.8535615</v>
      </c>
      <c r="Y117" s="67" t="n">
        <f aca="false">N117*5.1890047538</f>
        <v>23274071.0459756</v>
      </c>
      <c r="Z117" s="67" t="n">
        <f aca="false">L117*5.5017049523</f>
        <v>8026848.80758583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A87" colorId="64" zoomScale="60" zoomScaleNormal="60" zoomScalePageLayoutView="100" workbookViewId="0">
      <selection pane="topLeft" activeCell="F14" activeCellId="0" sqref="F14"/>
    </sheetView>
  </sheetViews>
  <sheetFormatPr defaultColWidth="9.3437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41"/>
      <c r="B1" s="142"/>
      <c r="C1" s="141"/>
      <c r="D1" s="141"/>
      <c r="E1" s="141"/>
      <c r="F1" s="143" t="s">
        <v>174</v>
      </c>
      <c r="G1" s="143" t="s">
        <v>175</v>
      </c>
      <c r="H1" s="141"/>
      <c r="I1" s="141"/>
      <c r="J1" s="144" t="s">
        <v>176</v>
      </c>
      <c r="K1" s="144" t="s">
        <v>177</v>
      </c>
      <c r="L1" s="141"/>
      <c r="M1" s="145"/>
      <c r="N1" s="146" t="s">
        <v>178</v>
      </c>
      <c r="O1" s="141"/>
      <c r="P1" s="142"/>
      <c r="Q1" s="141"/>
      <c r="R1" s="141"/>
      <c r="S1" s="141"/>
      <c r="T1" s="141"/>
      <c r="U1" s="142"/>
      <c r="V1" s="141"/>
      <c r="W1" s="141"/>
      <c r="X1" s="141"/>
      <c r="Y1" s="141"/>
      <c r="Z1" s="141"/>
      <c r="AA1" s="141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2"/>
      <c r="BF1" s="152"/>
      <c r="BG1" s="152"/>
      <c r="BH1" s="152"/>
      <c r="BI1" s="152"/>
      <c r="BJ1" s="152"/>
      <c r="BK1" s="152"/>
      <c r="BL1" s="152"/>
    </row>
    <row r="2" customFormat="false" ht="12.8" hidden="false" customHeight="true" outlineLevel="0" collapsed="false">
      <c r="A2" s="141"/>
      <c r="B2" s="142"/>
      <c r="C2" s="141"/>
      <c r="D2" s="141"/>
      <c r="E2" s="141"/>
      <c r="F2" s="144" t="s">
        <v>179</v>
      </c>
      <c r="G2" s="144" t="s">
        <v>180</v>
      </c>
      <c r="H2" s="141"/>
      <c r="I2" s="141"/>
      <c r="J2" s="146"/>
      <c r="K2" s="146"/>
      <c r="L2" s="141"/>
      <c r="M2" s="145"/>
      <c r="N2" s="146" t="s">
        <v>181</v>
      </c>
      <c r="O2" s="141"/>
      <c r="P2" s="142"/>
      <c r="Q2" s="141"/>
      <c r="R2" s="141"/>
      <c r="S2" s="141"/>
      <c r="T2" s="141"/>
      <c r="U2" s="142"/>
      <c r="V2" s="141"/>
      <c r="W2" s="141"/>
      <c r="X2" s="141"/>
      <c r="Y2" s="141"/>
      <c r="Z2" s="141"/>
      <c r="AA2" s="141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71.75" hidden="false" customHeight="true" outlineLevel="0" collapsed="false">
      <c r="A3" s="148" t="s">
        <v>182</v>
      </c>
      <c r="B3" s="149"/>
      <c r="C3" s="148" t="s">
        <v>183</v>
      </c>
      <c r="D3" s="148" t="s">
        <v>184</v>
      </c>
      <c r="E3" s="148" t="s">
        <v>185</v>
      </c>
      <c r="F3" s="150" t="s">
        <v>186</v>
      </c>
      <c r="G3" s="150" t="s">
        <v>187</v>
      </c>
      <c r="H3" s="148" t="s">
        <v>188</v>
      </c>
      <c r="I3" s="148" t="s">
        <v>189</v>
      </c>
      <c r="J3" s="150" t="s">
        <v>190</v>
      </c>
      <c r="K3" s="150" t="s">
        <v>191</v>
      </c>
      <c r="L3" s="148" t="s">
        <v>192</v>
      </c>
      <c r="M3" s="151" t="s">
        <v>193</v>
      </c>
      <c r="N3" s="150" t="s">
        <v>194</v>
      </c>
      <c r="O3" s="148" t="s">
        <v>195</v>
      </c>
      <c r="P3" s="149" t="s">
        <v>196</v>
      </c>
      <c r="Q3" s="148" t="s">
        <v>197</v>
      </c>
      <c r="R3" s="148" t="s">
        <v>198</v>
      </c>
      <c r="S3" s="148" t="s">
        <v>199</v>
      </c>
      <c r="T3" s="148" t="s">
        <v>200</v>
      </c>
      <c r="U3" s="149" t="s">
        <v>201</v>
      </c>
      <c r="V3" s="148" t="s">
        <v>202</v>
      </c>
      <c r="W3" s="148" t="s">
        <v>203</v>
      </c>
      <c r="X3" s="148" t="s">
        <v>204</v>
      </c>
      <c r="Y3" s="148" t="s">
        <v>205</v>
      </c>
      <c r="Z3" s="148" t="s">
        <v>206</v>
      </c>
      <c r="AA3" s="150" t="s">
        <v>207</v>
      </c>
      <c r="AB3" s="150" t="s">
        <v>208</v>
      </c>
      <c r="AC3" s="148"/>
      <c r="AD3" s="148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A4" s="153" t="s">
        <v>209</v>
      </c>
      <c r="B4" s="154"/>
      <c r="C4" s="153" t="n">
        <v>2014</v>
      </c>
      <c r="D4" s="153" t="n">
        <v>1</v>
      </c>
      <c r="E4" s="153" t="n">
        <v>1005</v>
      </c>
      <c r="F4" s="155" t="n">
        <v>13919743</v>
      </c>
      <c r="G4" s="155" t="n">
        <v>13367098</v>
      </c>
      <c r="H4" s="156" t="n">
        <f aca="false">F4-J4</f>
        <v>13919743</v>
      </c>
      <c r="I4" s="156" t="n">
        <f aca="false">G4-K4</f>
        <v>13367098</v>
      </c>
      <c r="J4" s="157"/>
      <c r="K4" s="157"/>
      <c r="L4" s="156" t="n">
        <f aca="false">H4-I4</f>
        <v>552645</v>
      </c>
      <c r="M4" s="156" t="n">
        <f aca="false">J4-K4</f>
        <v>0</v>
      </c>
      <c r="N4" s="155" t="n">
        <v>2431521</v>
      </c>
      <c r="O4" s="158" t="n">
        <v>68064666.1181856</v>
      </c>
      <c r="P4" s="153" t="n">
        <f aca="false">O4/I4</f>
        <v>5.09195534574412</v>
      </c>
      <c r="Q4" s="156" t="n">
        <f aca="false">I4*5.5017049523</f>
        <v>73541829.2644794</v>
      </c>
      <c r="R4" s="156" t="n">
        <v>11018747.8054275</v>
      </c>
      <c r="S4" s="156" t="n">
        <v>2463940.91347832</v>
      </c>
      <c r="T4" s="158" t="n">
        <v>13733232.3112091</v>
      </c>
      <c r="U4" s="153" t="n">
        <f aca="false">R4/N4</f>
        <v>4.53162765422445</v>
      </c>
      <c r="V4" s="154"/>
      <c r="W4" s="154"/>
      <c r="X4" s="156" t="n">
        <f aca="false">N4*U12+L4*P13</f>
        <v>15657663.7612308</v>
      </c>
      <c r="Y4" s="156" t="n">
        <f aca="false">N4*5.1890047538</f>
        <v>12617174.0279645</v>
      </c>
      <c r="Z4" s="156" t="n">
        <f aca="false">L4*5.5017049523</f>
        <v>3040489.73336383</v>
      </c>
      <c r="AA4" s="156"/>
      <c r="AB4" s="156"/>
      <c r="AC4" s="156"/>
      <c r="AD4" s="156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</row>
    <row r="5" customFormat="false" ht="12.8" hidden="false" customHeight="false" outlineLevel="0" collapsed="false">
      <c r="B5" s="154"/>
      <c r="C5" s="153" t="n">
        <v>2014</v>
      </c>
      <c r="D5" s="153" t="n">
        <v>2</v>
      </c>
      <c r="E5" s="153" t="n">
        <v>1004</v>
      </c>
      <c r="F5" s="155" t="n">
        <v>14482790</v>
      </c>
      <c r="G5" s="155" t="n">
        <v>13911325</v>
      </c>
      <c r="H5" s="156" t="n">
        <f aca="false">F5-J5</f>
        <v>14482790</v>
      </c>
      <c r="I5" s="156" t="n">
        <f aca="false">G5-K5</f>
        <v>13911325</v>
      </c>
      <c r="J5" s="157"/>
      <c r="K5" s="157"/>
      <c r="L5" s="156" t="n">
        <f aca="false">H5-I5</f>
        <v>571465</v>
      </c>
      <c r="M5" s="156" t="n">
        <f aca="false">J5-K5</f>
        <v>0</v>
      </c>
      <c r="N5" s="155" t="n">
        <v>2156056</v>
      </c>
      <c r="O5" s="158" t="n">
        <v>80470827.8892677</v>
      </c>
      <c r="P5" s="153" t="n">
        <f aca="false">O5/I5</f>
        <v>5.78455523749662</v>
      </c>
      <c r="Q5" s="156" t="n">
        <f aca="false">I5*5.5017049523</f>
        <v>76536005.6455548</v>
      </c>
      <c r="R5" s="156" t="n">
        <v>13090128.797517</v>
      </c>
      <c r="S5" s="156" t="n">
        <v>2913043.96959149</v>
      </c>
      <c r="T5" s="158" t="n">
        <v>16270046.9661959</v>
      </c>
      <c r="U5" s="153" t="n">
        <f aca="false">R5/N5</f>
        <v>6.07133061363759</v>
      </c>
      <c r="V5" s="154"/>
      <c r="W5" s="154"/>
      <c r="X5" s="156" t="n">
        <f aca="false">N5*5.1890047538+L5*5.5017049523</f>
        <v>14331816.6540251</v>
      </c>
      <c r="Y5" s="156" t="n">
        <f aca="false">N5*5.1890047538</f>
        <v>11187784.833459</v>
      </c>
      <c r="Z5" s="156" t="n">
        <f aca="false">L5*5.5017049523</f>
        <v>3144031.82056612</v>
      </c>
      <c r="AA5" s="156"/>
      <c r="AB5" s="156"/>
      <c r="AC5" s="156"/>
      <c r="AD5" s="156"/>
    </row>
    <row r="6" customFormat="false" ht="12.8" hidden="false" customHeight="false" outlineLevel="0" collapsed="false">
      <c r="B6" s="154"/>
      <c r="C6" s="153" t="n">
        <v>2014</v>
      </c>
      <c r="D6" s="153" t="n">
        <v>3</v>
      </c>
      <c r="E6" s="153" t="n">
        <v>1003</v>
      </c>
      <c r="F6" s="155" t="n">
        <v>15149966</v>
      </c>
      <c r="G6" s="155" t="n">
        <v>14531608</v>
      </c>
      <c r="H6" s="156" t="n">
        <f aca="false">F6-J6</f>
        <v>15149966</v>
      </c>
      <c r="I6" s="156" t="n">
        <f aca="false">G6-K6</f>
        <v>14531608</v>
      </c>
      <c r="J6" s="157"/>
      <c r="K6" s="157"/>
      <c r="L6" s="156" t="n">
        <f aca="false">H6-I6</f>
        <v>618358</v>
      </c>
      <c r="M6" s="156" t="n">
        <f aca="false">J6-K6</f>
        <v>0</v>
      </c>
      <c r="N6" s="155" t="n">
        <v>2697106</v>
      </c>
      <c r="O6" s="158" t="n">
        <v>71025009.1540406</v>
      </c>
      <c r="P6" s="153" t="n">
        <f aca="false">O6/I6</f>
        <v>4.88762215124717</v>
      </c>
      <c r="Q6" s="156" t="n">
        <f aca="false">I6*5.5017049523</f>
        <v>79948619.6984823</v>
      </c>
      <c r="R6" s="156" t="n">
        <v>13303482.9648562</v>
      </c>
      <c r="S6" s="156" t="n">
        <v>2571105.33137627</v>
      </c>
      <c r="T6" s="158" t="n">
        <v>17670963.688597</v>
      </c>
      <c r="U6" s="153" t="n">
        <f aca="false">R6/N6</f>
        <v>4.93250282519716</v>
      </c>
      <c r="V6" s="154"/>
      <c r="W6" s="154"/>
      <c r="X6" s="156" t="n">
        <f aca="false">N6*5.1890047538+L6*5.5017049523</f>
        <v>17397319.1263968</v>
      </c>
      <c r="Y6" s="156" t="n">
        <f aca="false">N6*5.1890047538</f>
        <v>13995295.8555025</v>
      </c>
      <c r="Z6" s="156" t="n">
        <f aca="false">L6*5.5017049523</f>
        <v>3402023.27089432</v>
      </c>
      <c r="AA6" s="156"/>
      <c r="AB6" s="156"/>
      <c r="AC6" s="156"/>
      <c r="AD6" s="156"/>
    </row>
    <row r="7" customFormat="false" ht="12.8" hidden="false" customHeight="false" outlineLevel="0" collapsed="false">
      <c r="B7" s="154"/>
      <c r="C7" s="153" t="n">
        <v>2014</v>
      </c>
      <c r="D7" s="153" t="n">
        <v>4</v>
      </c>
      <c r="E7" s="153" t="n">
        <v>160</v>
      </c>
      <c r="F7" s="155" t="n">
        <v>15745971</v>
      </c>
      <c r="G7" s="155" t="n">
        <v>15148486</v>
      </c>
      <c r="H7" s="156" t="n">
        <f aca="false">F7-J7</f>
        <v>15745971</v>
      </c>
      <c r="I7" s="156" t="n">
        <f aca="false">G7-K7</f>
        <v>15148486</v>
      </c>
      <c r="J7" s="157"/>
      <c r="K7" s="157"/>
      <c r="L7" s="156" t="n">
        <f aca="false">H7-I7</f>
        <v>597485</v>
      </c>
      <c r="M7" s="156" t="n">
        <f aca="false">J7-K7</f>
        <v>0</v>
      </c>
      <c r="N7" s="155" t="n">
        <v>2598761</v>
      </c>
      <c r="O7" s="158" t="n">
        <v>90838150.786</v>
      </c>
      <c r="P7" s="153" t="n">
        <f aca="false">O7/I7</f>
        <v>5.99651679950062</v>
      </c>
      <c r="Q7" s="156" t="n">
        <f aca="false">I7*5.5017049523</f>
        <v>83342500.4460472</v>
      </c>
      <c r="R7" s="156" t="n">
        <v>12713686.068</v>
      </c>
      <c r="S7" s="156" t="n">
        <v>3288341.0584532</v>
      </c>
      <c r="T7" s="158" t="n">
        <v>17161490.7544532</v>
      </c>
      <c r="U7" s="153" t="n">
        <f aca="false">R7/N7</f>
        <v>4.89221058342803</v>
      </c>
      <c r="V7" s="154"/>
      <c r="W7" s="154"/>
      <c r="X7" s="156" t="n">
        <f aca="false">N7*5.1890047538+L7*5.5017049523</f>
        <v>16772169.366415</v>
      </c>
      <c r="Y7" s="156" t="n">
        <f aca="false">N7*5.1890047538</f>
        <v>13484983.18299</v>
      </c>
      <c r="Z7" s="156" t="n">
        <f aca="false">L7*5.5017049523</f>
        <v>3287186.18342497</v>
      </c>
      <c r="AA7" s="156"/>
      <c r="AB7" s="156"/>
      <c r="AC7" s="156"/>
      <c r="AD7" s="156"/>
    </row>
    <row r="8" customFormat="false" ht="12.8" hidden="false" customHeight="false" outlineLevel="0" collapsed="false">
      <c r="B8" s="154"/>
      <c r="C8" s="153" t="n">
        <f aca="false">C4+1</f>
        <v>2015</v>
      </c>
      <c r="D8" s="153" t="n">
        <f aca="false">D4</f>
        <v>1</v>
      </c>
      <c r="E8" s="153" t="n">
        <v>1001</v>
      </c>
      <c r="F8" s="155" t="n">
        <v>16507879</v>
      </c>
      <c r="G8" s="155" t="n">
        <v>15853349</v>
      </c>
      <c r="H8" s="156" t="n">
        <f aca="false">F8-J8</f>
        <v>16507879</v>
      </c>
      <c r="I8" s="156" t="n">
        <f aca="false">G8-K8</f>
        <v>15853349</v>
      </c>
      <c r="J8" s="157"/>
      <c r="K8" s="157"/>
      <c r="L8" s="156" t="n">
        <f aca="false">H8-I8</f>
        <v>654530</v>
      </c>
      <c r="M8" s="156" t="n">
        <f aca="false">J8-K8</f>
        <v>0</v>
      </c>
      <c r="N8" s="155" t="n">
        <v>3002195</v>
      </c>
      <c r="O8" s="158" t="n">
        <v>81897043.9675653</v>
      </c>
      <c r="P8" s="153" t="n">
        <f aca="false">O8/I8</f>
        <v>5.16591440506137</v>
      </c>
      <c r="Q8" s="156" t="n">
        <f aca="false">I8*5.5017049523</f>
        <v>87220448.7038403</v>
      </c>
      <c r="R8" s="156" t="n">
        <v>13986686.083894</v>
      </c>
      <c r="S8" s="156" t="n">
        <v>2964672.99162586</v>
      </c>
      <c r="T8" s="158" t="n">
        <v>18231627.4986104</v>
      </c>
      <c r="U8" s="153" t="n">
        <f aca="false">R8/N8</f>
        <v>4.65881999133767</v>
      </c>
      <c r="V8" s="154"/>
      <c r="W8" s="154"/>
      <c r="X8" s="156" t="n">
        <f aca="false">N8*5.1890047538+L8*5.5017049523</f>
        <v>19179435.0692635</v>
      </c>
      <c r="Y8" s="156" t="n">
        <f aca="false">N8*5.1890047538</f>
        <v>15578404.1268346</v>
      </c>
      <c r="Z8" s="156" t="n">
        <f aca="false">L8*5.5017049523</f>
        <v>3601030.94242892</v>
      </c>
      <c r="AA8" s="156" t="s">
        <v>210</v>
      </c>
      <c r="AB8" s="156"/>
      <c r="AC8" s="156"/>
      <c r="AD8" s="156"/>
    </row>
    <row r="9" customFormat="false" ht="12.8" hidden="false" customHeight="false" outlineLevel="0" collapsed="false">
      <c r="B9" s="154"/>
      <c r="C9" s="153" t="n">
        <f aca="false">C5+1</f>
        <v>2015</v>
      </c>
      <c r="D9" s="153" t="n">
        <f aca="false">D5</f>
        <v>2</v>
      </c>
      <c r="E9" s="153" t="n">
        <v>1000</v>
      </c>
      <c r="F9" s="155" t="n">
        <v>17877475</v>
      </c>
      <c r="G9" s="155" t="n">
        <v>17180984</v>
      </c>
      <c r="H9" s="156" t="n">
        <f aca="false">F9-J9</f>
        <v>17877475</v>
      </c>
      <c r="I9" s="156" t="n">
        <f aca="false">G9-K9</f>
        <v>17180984</v>
      </c>
      <c r="J9" s="157"/>
      <c r="K9" s="157"/>
      <c r="L9" s="156" t="n">
        <f aca="false">H9-I9</f>
        <v>696491</v>
      </c>
      <c r="M9" s="156" t="n">
        <f aca="false">J9-K9</f>
        <v>0</v>
      </c>
      <c r="N9" s="155" t="n">
        <v>2371185</v>
      </c>
      <c r="O9" s="158" t="n">
        <v>104523364.336654</v>
      </c>
      <c r="P9" s="153" t="n">
        <f aca="false">O9/I9</f>
        <v>6.08366577471081</v>
      </c>
      <c r="Q9" s="156" t="n">
        <f aca="false">I9*5.5017049523</f>
        <v>94524704.7581871</v>
      </c>
      <c r="R9" s="156" t="n">
        <v>14339828.6769147</v>
      </c>
      <c r="S9" s="156" t="n">
        <v>3783745.78898687</v>
      </c>
      <c r="T9" s="158" t="n">
        <v>19687951.5296409</v>
      </c>
      <c r="U9" s="153" t="n">
        <f aca="false">R9/N9</f>
        <v>6.04753685474339</v>
      </c>
      <c r="V9" s="154"/>
      <c r="W9" s="154"/>
      <c r="X9" s="156" t="n">
        <f aca="false">N9*5.1890047538+L9*5.5017049523</f>
        <v>16135978.2210716</v>
      </c>
      <c r="Y9" s="156" t="n">
        <f aca="false">N9*5.1890047538</f>
        <v>12304090.2371393</v>
      </c>
      <c r="Z9" s="156" t="n">
        <f aca="false">L9*5.5017049523</f>
        <v>3831887.98393238</v>
      </c>
      <c r="AA9" s="156" t="s">
        <v>211</v>
      </c>
      <c r="AB9" s="156" t="n">
        <v>0</v>
      </c>
      <c r="AC9" s="156" t="n">
        <v>0</v>
      </c>
      <c r="AD9" s="156"/>
    </row>
    <row r="10" customFormat="false" ht="12.8" hidden="false" customHeight="false" outlineLevel="0" collapsed="false">
      <c r="B10" s="154"/>
      <c r="C10" s="153" t="n">
        <v>2016</v>
      </c>
      <c r="D10" s="153" t="n">
        <v>2</v>
      </c>
      <c r="E10" s="153" t="n">
        <v>996</v>
      </c>
      <c r="F10" s="155" t="n">
        <v>18529945</v>
      </c>
      <c r="G10" s="155" t="n">
        <v>17797215</v>
      </c>
      <c r="H10" s="156" t="n">
        <f aca="false">F10-J10</f>
        <v>18529945</v>
      </c>
      <c r="I10" s="156" t="n">
        <f aca="false">G10-K10</f>
        <v>17797215</v>
      </c>
      <c r="J10" s="157"/>
      <c r="K10" s="157"/>
      <c r="L10" s="156" t="n">
        <f aca="false">H10-I10</f>
        <v>732730</v>
      </c>
      <c r="M10" s="156" t="n">
        <f aca="false">J10-K10</f>
        <v>0</v>
      </c>
      <c r="N10" s="157"/>
      <c r="O10" s="154"/>
      <c r="P10" s="154"/>
      <c r="Q10" s="156" t="n">
        <f aca="false">I10*5.5017049523</f>
        <v>97915025.9026478</v>
      </c>
      <c r="R10" s="156"/>
      <c r="S10" s="156"/>
      <c r="T10" s="154"/>
      <c r="U10" s="154"/>
      <c r="V10" s="154"/>
      <c r="W10" s="154"/>
      <c r="X10" s="156"/>
      <c r="Y10" s="156"/>
      <c r="Z10" s="156"/>
      <c r="AA10" s="156" t="s">
        <v>18</v>
      </c>
      <c r="AB10" s="156" t="n">
        <v>17079733.2296869</v>
      </c>
      <c r="AC10" s="159" t="n">
        <f aca="false">AB10/AA35</f>
        <v>8.54162379410289</v>
      </c>
      <c r="AD10" s="0" t="s">
        <v>212</v>
      </c>
    </row>
    <row r="11" customFormat="false" ht="12.8" hidden="false" customHeight="false" outlineLevel="0" collapsed="false">
      <c r="B11" s="154"/>
      <c r="C11" s="153" t="n">
        <v>2016</v>
      </c>
      <c r="D11" s="153" t="n">
        <v>3</v>
      </c>
      <c r="E11" s="153" t="n">
        <v>995</v>
      </c>
      <c r="F11" s="155" t="n">
        <v>19118239</v>
      </c>
      <c r="G11" s="155" t="n">
        <v>18342944</v>
      </c>
      <c r="H11" s="156" t="n">
        <f aca="false">F11-J11</f>
        <v>19118239</v>
      </c>
      <c r="I11" s="156" t="n">
        <f aca="false">G11-K11</f>
        <v>18342944</v>
      </c>
      <c r="J11" s="157"/>
      <c r="K11" s="157"/>
      <c r="L11" s="156" t="n">
        <f aca="false">H11-I11</f>
        <v>775295</v>
      </c>
      <c r="M11" s="156" t="n">
        <f aca="false">J11-K11</f>
        <v>0</v>
      </c>
      <c r="N11" s="157"/>
      <c r="O11" s="154"/>
      <c r="P11" s="154"/>
      <c r="Q11" s="156" t="n">
        <f aca="false">I11*5.5017049523</f>
        <v>100917465.844562</v>
      </c>
      <c r="R11" s="156"/>
      <c r="S11" s="156"/>
      <c r="T11" s="154"/>
      <c r="U11" s="154"/>
      <c r="V11" s="154"/>
      <c r="W11" s="154"/>
      <c r="X11" s="156"/>
      <c r="Y11" s="156"/>
      <c r="Z11" s="156"/>
      <c r="AA11" s="156" t="s">
        <v>20</v>
      </c>
      <c r="AB11" s="156" t="n">
        <v>24337291.3360368</v>
      </c>
      <c r="AC11" s="159" t="n">
        <f aca="false">AB11/AA36</f>
        <v>8.98190470827316</v>
      </c>
      <c r="AD11" s="156" t="s">
        <v>213</v>
      </c>
    </row>
    <row r="12" customFormat="false" ht="12.8" hidden="false" customHeight="false" outlineLevel="0" collapsed="false">
      <c r="B12" s="154"/>
      <c r="C12" s="153" t="n">
        <v>2016</v>
      </c>
      <c r="D12" s="153" t="n">
        <v>4</v>
      </c>
      <c r="E12" s="153" t="n">
        <v>994</v>
      </c>
      <c r="F12" s="155" t="n">
        <v>20592277</v>
      </c>
      <c r="G12" s="155" t="n">
        <v>19759371</v>
      </c>
      <c r="H12" s="156" t="n">
        <f aca="false">F12-J12</f>
        <v>20592277</v>
      </c>
      <c r="I12" s="156" t="n">
        <f aca="false">G12-K12</f>
        <v>19759371</v>
      </c>
      <c r="J12" s="157"/>
      <c r="K12" s="157"/>
      <c r="L12" s="156" t="n">
        <f aca="false">H12-I12</f>
        <v>832906</v>
      </c>
      <c r="M12" s="156" t="n">
        <f aca="false">J12-K12</f>
        <v>0</v>
      </c>
      <c r="N12" s="157"/>
      <c r="O12" s="154"/>
      <c r="P12" s="154" t="s">
        <v>214</v>
      </c>
      <c r="Q12" s="156" t="n">
        <f aca="false">I12*5.5017049523</f>
        <v>108710229.285033</v>
      </c>
      <c r="R12" s="156"/>
      <c r="S12" s="156"/>
      <c r="T12" s="154"/>
      <c r="U12" s="153" t="n">
        <f aca="false">AVERAGE(U4:U9)</f>
        <v>5.18900475376138</v>
      </c>
      <c r="V12" s="154"/>
      <c r="W12" s="154"/>
      <c r="X12" s="156"/>
      <c r="Y12" s="156"/>
      <c r="Z12" s="156"/>
      <c r="AA12" s="156" t="s">
        <v>24</v>
      </c>
      <c r="AB12" s="156" t="n">
        <v>7699173.32650563</v>
      </c>
      <c r="AC12" s="159" t="n">
        <f aca="false">AB12/AA37</f>
        <v>9.38486087150759</v>
      </c>
      <c r="AD12" s="156" t="s">
        <v>215</v>
      </c>
    </row>
    <row r="13" customFormat="false" ht="12.8" hidden="false" customHeight="false" outlineLevel="0" collapsed="false">
      <c r="B13" s="154"/>
      <c r="C13" s="153" t="n">
        <v>2017</v>
      </c>
      <c r="D13" s="153" t="n">
        <v>1</v>
      </c>
      <c r="E13" s="153" t="n">
        <v>993</v>
      </c>
      <c r="F13" s="155" t="n">
        <v>20242858</v>
      </c>
      <c r="G13" s="155" t="n">
        <v>19409870</v>
      </c>
      <c r="H13" s="156" t="n">
        <f aca="false">F13-J13</f>
        <v>20242858</v>
      </c>
      <c r="I13" s="156" t="n">
        <f aca="false">G13-K13</f>
        <v>19409870</v>
      </c>
      <c r="J13" s="157"/>
      <c r="K13" s="157"/>
      <c r="L13" s="156" t="n">
        <f aca="false">H13-I13</f>
        <v>832988</v>
      </c>
      <c r="M13" s="156" t="n">
        <f aca="false">J13-K13</f>
        <v>0</v>
      </c>
      <c r="N13" s="157"/>
      <c r="O13" s="154"/>
      <c r="P13" s="153" t="n">
        <f aca="false">AVERAGE(P4:P9)</f>
        <v>5.50170495229345</v>
      </c>
      <c r="Q13" s="156" t="n">
        <f aca="false">I13*5.5017049523</f>
        <v>106787377.902499</v>
      </c>
      <c r="R13" s="156"/>
      <c r="S13" s="156"/>
      <c r="T13" s="154"/>
      <c r="U13" s="154"/>
      <c r="V13" s="154"/>
      <c r="W13" s="154"/>
      <c r="X13" s="156"/>
      <c r="Y13" s="156"/>
      <c r="Z13" s="156"/>
      <c r="AA13" s="156"/>
      <c r="AB13" s="156"/>
      <c r="AC13" s="160" t="n">
        <f aca="false">AVERAGE(AC10:AC12)</f>
        <v>8.96946312462788</v>
      </c>
      <c r="AD13" s="156"/>
    </row>
    <row r="14" customFormat="false" ht="12.8" hidden="false" customHeight="false" outlineLevel="0" collapsed="false">
      <c r="A14" s="161" t="s">
        <v>216</v>
      </c>
      <c r="B14" s="5"/>
      <c r="C14" s="161" t="n">
        <v>2015</v>
      </c>
      <c r="D14" s="161" t="n">
        <v>1</v>
      </c>
      <c r="E14" s="161" t="n">
        <v>161</v>
      </c>
      <c r="F14" s="162" t="n">
        <f aca="false">low_v2_m!B2+temporary_pension_bonus_low!B2</f>
        <v>17739542.6683295</v>
      </c>
      <c r="G14" s="162" t="n">
        <f aca="false">low_v2_m!C2+temporary_pension_bonus_low!B2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3" t="n">
        <f aca="false">low_v2_m!J2</f>
        <v>0</v>
      </c>
      <c r="K14" s="163" t="n">
        <f aca="false">low_v2_m!K2</f>
        <v>0</v>
      </c>
      <c r="L14" s="8" t="n">
        <f aca="false">H14-I14</f>
        <v>693534.21234091</v>
      </c>
      <c r="M14" s="8" t="n">
        <f aca="false">J14-K14</f>
        <v>0</v>
      </c>
      <c r="N14" s="163" t="n">
        <f aca="false">SUM(low_v5_m!C2:J2)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4" t="n">
        <f aca="false">low_v2_m!B3+temporary_pension_bonus_low!B3</f>
        <v>20424458.4543804</v>
      </c>
      <c r="G15" s="164" t="n">
        <f aca="false">low_v2_m!C3+temporary_pension_bonus_low!B3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5" t="n">
        <f aca="false">low_v2_m!J3</f>
        <v>0</v>
      </c>
      <c r="K15" s="165" t="n">
        <f aca="false">low_v2_m!K3</f>
        <v>0</v>
      </c>
      <c r="L15" s="67" t="n">
        <f aca="false">H15-I15</f>
        <v>800067.552071896</v>
      </c>
      <c r="M15" s="67" t="n">
        <f aca="false">J15-K15</f>
        <v>0</v>
      </c>
      <c r="N15" s="165" t="n">
        <f aca="false">SUM(low_v5_m!C3:J3)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4" t="n">
        <f aca="false">low_v2_m!B4+temporary_pension_bonus_low!B4</f>
        <v>19770972.3841794</v>
      </c>
      <c r="G16" s="164" t="n">
        <f aca="false">low_v2_m!C4+temporary_pension_bonus_low!B4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5" t="n">
        <f aca="false">low_v2_m!J4</f>
        <v>0</v>
      </c>
      <c r="K16" s="165" t="n">
        <f aca="false">low_v2_m!K4</f>
        <v>0</v>
      </c>
      <c r="L16" s="67" t="n">
        <f aca="false">H16-I16</f>
        <v>775309.268529587</v>
      </c>
      <c r="M16" s="67" t="n">
        <f aca="false">J16-K16</f>
        <v>0</v>
      </c>
      <c r="N16" s="165" t="n">
        <f aca="false">SUM(low_v5_m!C4:J4)</f>
        <v>2964080.7181469</v>
      </c>
      <c r="O16" s="166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6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4" t="n">
        <f aca="false">low_v2_m!B5+temporary_pension_bonus_low!B5</f>
        <v>21368066.5344648</v>
      </c>
      <c r="G17" s="164" t="n">
        <f aca="false">low_v2_m!C5+temporary_pension_bonus_low!B5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5" t="n">
        <f aca="false">low_v2_m!J5</f>
        <v>0</v>
      </c>
      <c r="K17" s="165" t="n">
        <f aca="false">low_v2_m!K5</f>
        <v>0</v>
      </c>
      <c r="L17" s="67" t="n">
        <f aca="false">H17-I17</f>
        <v>840306.694912139</v>
      </c>
      <c r="M17" s="67" t="n">
        <f aca="false">J17-K17</f>
        <v>0</v>
      </c>
      <c r="N17" s="165" t="n">
        <f aca="false">SUM(low_v5_m!C5:J5)</f>
        <v>2823292.24132232</v>
      </c>
      <c r="O17" s="166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6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1"/>
      <c r="B18" s="5"/>
      <c r="C18" s="161" t="n">
        <f aca="false">C14+1</f>
        <v>2016</v>
      </c>
      <c r="D18" s="161" t="n">
        <f aca="false">D14</f>
        <v>1</v>
      </c>
      <c r="E18" s="161" t="n">
        <v>165</v>
      </c>
      <c r="F18" s="162" t="n">
        <f aca="false">low_v2_m!B6+temporary_pension_bonus_low!B6</f>
        <v>18728958.0861916</v>
      </c>
      <c r="G18" s="162" t="n">
        <f aca="false">low_v2_m!C6+temporary_pension_bonus_low!B6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3" t="n">
        <f aca="false">low_v2_m!J6</f>
        <v>0</v>
      </c>
      <c r="K18" s="163" t="n">
        <f aca="false">low_v2_m!K6</f>
        <v>0</v>
      </c>
      <c r="L18" s="8" t="n">
        <f aca="false">H18-I18</f>
        <v>734158.084804092</v>
      </c>
      <c r="M18" s="8" t="n">
        <f aca="false">J18-K18</f>
        <v>0</v>
      </c>
      <c r="N18" s="163" t="n">
        <f aca="false">SUM(low_v5_m!C6:J6)</f>
        <v>2816470.50091539</v>
      </c>
      <c r="O18" s="167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7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4" t="n">
        <f aca="false">low_v2_m!B7+temporary_pension_bonus_low!B7</f>
        <v>19344977.1486059</v>
      </c>
      <c r="G19" s="164" t="n">
        <f aca="false">low_v2_m!C7+temporary_pension_bonus_low!B7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5" t="n">
        <f aca="false">low_v2_m!J7</f>
        <v>0</v>
      </c>
      <c r="K19" s="165" t="n">
        <f aca="false">low_v2_m!K7</f>
        <v>0</v>
      </c>
      <c r="L19" s="67" t="n">
        <f aca="false">H19-I19</f>
        <v>760025.083108328</v>
      </c>
      <c r="M19" s="67" t="n">
        <f aca="false">J19-K19</f>
        <v>0</v>
      </c>
      <c r="N19" s="165" t="n">
        <f aca="false">SUM(low_v5_m!C7:J7)</f>
        <v>2801537.62062767</v>
      </c>
      <c r="O19" s="166" t="n">
        <v>104116643.411142</v>
      </c>
      <c r="P19" s="7"/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6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5" t="n">
        <f aca="false">low_v2_m!D8+temporary_pension_bonus_low!B8</f>
        <v>18490578.4951819</v>
      </c>
      <c r="G20" s="165" t="n">
        <f aca="false">low_v2_m!E8+temporary_pension_bonus_low!B8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5" t="n">
        <f aca="false">low_v2_m!J8</f>
        <v>0</v>
      </c>
      <c r="K20" s="165" t="n">
        <f aca="false">low_v2_m!K8</f>
        <v>0</v>
      </c>
      <c r="L20" s="67" t="n">
        <f aca="false">H20-I20</f>
        <v>729257.767694697</v>
      </c>
      <c r="M20" s="67" t="n">
        <f aca="false">J20-K20</f>
        <v>0</v>
      </c>
      <c r="N20" s="165" t="n">
        <f aca="false">SUM(low_v5_m!C8:J8)</f>
        <v>2450156.14160319</v>
      </c>
      <c r="O20" s="166" t="n">
        <v>90764685.8571572</v>
      </c>
      <c r="P20" s="7"/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6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5" t="n">
        <f aca="false">low_v2_m!D9+temporary_pension_bonus_low!B9</f>
        <v>20206487.8241816</v>
      </c>
      <c r="G21" s="165" t="n">
        <f aca="false">low_v2_m!E9+temporary_pension_bonus_low!B9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5" t="n">
        <f aca="false">low_v2_m!J9</f>
        <v>18733.8129683629</v>
      </c>
      <c r="K21" s="165" t="n">
        <f aca="false">low_v2_m!K9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5" t="n">
        <f aca="false">SUM(low_v5_m!C9:J9)</f>
        <v>3892938.68981568</v>
      </c>
      <c r="O21" s="166" t="n">
        <v>112083822.294624</v>
      </c>
      <c r="P21" s="7"/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6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1"/>
      <c r="B22" s="5"/>
      <c r="C22" s="161" t="n">
        <f aca="false">C18+1</f>
        <v>2017</v>
      </c>
      <c r="D22" s="161" t="n">
        <f aca="false">D18</f>
        <v>1</v>
      </c>
      <c r="E22" s="161" t="n">
        <v>169</v>
      </c>
      <c r="F22" s="163" t="n">
        <f aca="false">low_v2_m!D10+temporary_pension_bonus_low!B10</f>
        <v>19442559.2610445</v>
      </c>
      <c r="G22" s="163" t="n">
        <f aca="false">low_v2_m!E10+temporary_pension_bonus_low!B10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3" t="n">
        <f aca="false">low_v2_m!J10</f>
        <v>52369.7306842421</v>
      </c>
      <c r="K22" s="163" t="n">
        <f aca="false">low_v2_m!K10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3" t="n">
        <f aca="false">SUM(low_v5_m!C10:J10)</f>
        <v>4222415.9294058</v>
      </c>
      <c r="O22" s="167" t="n">
        <v>99073334.5554007</v>
      </c>
      <c r="P22" s="5"/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7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5" t="n">
        <f aca="false">low_v2_m!D11+temporary_pension_bonus_low!B11</f>
        <v>20770363.766955</v>
      </c>
      <c r="G23" s="165" t="n">
        <f aca="false">low_v2_m!E11+temporary_pension_bonus_low!B11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5" t="n">
        <f aca="false">low_v2_m!J11</f>
        <v>99239.5036172691</v>
      </c>
      <c r="K23" s="165" t="n">
        <f aca="false">low_v2_m!K11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5" t="n">
        <f aca="false">SUM(low_v5_m!C11:J11)</f>
        <v>3867366.74910504</v>
      </c>
      <c r="O23" s="166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6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5" t="n">
        <f aca="false">low_v2_m!D12+temporary_pension_bonus_low!B12</f>
        <v>19946339.4687235</v>
      </c>
      <c r="G24" s="165" t="n">
        <f aca="false">low_v2_m!E12+temporary_pension_bonus_low!B12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5" t="n">
        <f aca="false">low_v2_m!J12</f>
        <v>117229.967816862</v>
      </c>
      <c r="K24" s="165" t="n">
        <f aca="false">low_v2_m!K12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5" t="n">
        <f aca="false">SUM(low_v5_m!C12:J12)</f>
        <v>3510870.42223416</v>
      </c>
      <c r="O24" s="166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6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5" t="n">
        <f aca="false">low_v2_m!D13+temporary_pension_bonus_low!B13</f>
        <v>21733835.2916423</v>
      </c>
      <c r="G25" s="165" t="n">
        <f aca="false">low_v2_m!E13+temporary_pension_bonus_low!B13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5" t="n">
        <f aca="false">low_v2_m!J13</f>
        <v>162721.178424523</v>
      </c>
      <c r="K25" s="165" t="n">
        <f aca="false">low_v2_m!K13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5" t="n">
        <f aca="false">SUM(low_v5_m!C13:J13)</f>
        <v>3990735.76895413</v>
      </c>
      <c r="O25" s="168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8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1"/>
      <c r="B26" s="5"/>
      <c r="C26" s="161" t="n">
        <f aca="false">C22+1</f>
        <v>2018</v>
      </c>
      <c r="D26" s="161" t="n">
        <f aca="false">D22</f>
        <v>1</v>
      </c>
      <c r="E26" s="161" t="n">
        <v>173</v>
      </c>
      <c r="F26" s="163" t="n">
        <f aca="false">low_v2_m!D14+temporary_pension_bonus_low!B14</f>
        <v>20218888.9531109</v>
      </c>
      <c r="G26" s="163" t="n">
        <f aca="false">low_v2_m!E14+temporary_pension_bonus_low!B14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3" t="n">
        <f aca="false">low_v2_m!J14</f>
        <v>175524.962830442</v>
      </c>
      <c r="K26" s="163" t="n">
        <f aca="false">low_v2_m!K14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3" t="n">
        <f aca="false">SUM(low_v5_m!C14:J14)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5" t="n">
        <f aca="false">low_v2_m!D15+temporary_pension_bonus_low!B15</f>
        <v>20296024.1848378</v>
      </c>
      <c r="G27" s="165" t="n">
        <f aca="false">low_v2_m!E15+temporary_pension_bonus_low!B15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5" t="n">
        <f aca="false">low_v2_m!J15</f>
        <v>202742.650637218</v>
      </c>
      <c r="K27" s="165" t="n">
        <f aca="false">low_v2_m!K15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5" t="n">
        <f aca="false">SUM(low_v5_m!C15:J15)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5" t="n">
        <f aca="false">low_v2_m!D16+temporary_pension_bonus_low!B16</f>
        <v>18996972.1123845</v>
      </c>
      <c r="G28" s="165" t="n">
        <f aca="false">low_v2_m!E16+temporary_pension_bonus_low!B16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5" t="n">
        <f aca="false">low_v2_m!J16</f>
        <v>222862.309346122</v>
      </c>
      <c r="K28" s="165" t="n">
        <f aca="false">low_v2_m!K16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5" t="n">
        <f aca="false">SUM(low_v5_m!C16:J16)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5" t="n">
        <f aca="false">low_v2_m!D17+temporary_pension_bonus_low!B17</f>
        <v>17389518.3454195</v>
      </c>
      <c r="G29" s="165" t="n">
        <f aca="false">low_v2_m!E17+temporary_pension_bonus_low!B17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5" t="n">
        <f aca="false">low_v2_m!J17</f>
        <v>230971.30147243</v>
      </c>
      <c r="K29" s="165" t="n">
        <f aca="false">low_v2_m!K17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5" t="n">
        <f aca="false">SUM(low_v5_m!C17:J17)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1"/>
      <c r="B30" s="5"/>
      <c r="C30" s="161" t="n">
        <f aca="false">C26+1</f>
        <v>2019</v>
      </c>
      <c r="D30" s="161" t="n">
        <f aca="false">D26</f>
        <v>1</v>
      </c>
      <c r="E30" s="161" t="n">
        <v>177</v>
      </c>
      <c r="F30" s="163" t="n">
        <f aca="false">low_v2_m!D18+temporary_pension_bonus_low!B18</f>
        <v>17226658.2022373</v>
      </c>
      <c r="G30" s="163" t="n">
        <f aca="false">low_v2_m!E18+temporary_pension_bonus_low!B18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3" t="n">
        <f aca="false">low_v2_m!J18</f>
        <v>195590.567062491</v>
      </c>
      <c r="K30" s="163" t="n">
        <f aca="false">low_v2_m!K18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3" t="n">
        <f aca="false">SUM(low_v5_m!C18:J18)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5" t="n">
        <f aca="false">low_v2_m!D19+temporary_pension_bonus_low!B19</f>
        <v>17407059.925948</v>
      </c>
      <c r="G31" s="165" t="n">
        <f aca="false">low_v2_m!E19+temporary_pension_bonus_low!B19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5" t="n">
        <f aca="false">low_v2_m!J19</f>
        <v>189500.232062338</v>
      </c>
      <c r="K31" s="165" t="n">
        <f aca="false">low_v2_m!K19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5" t="n">
        <f aca="false">SUM(low_v5_m!C19:J19)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5" t="n">
        <f aca="false">low_v2_m!D20+temporary_pension_bonus_low!B20</f>
        <v>17897795.9099235</v>
      </c>
      <c r="G32" s="165" t="n">
        <f aca="false">low_v2_m!E20+temporary_pension_bonus_low!B20</f>
        <v>17183477.4961752</v>
      </c>
      <c r="H32" s="67" t="n">
        <f aca="false">F32-J32</f>
        <v>17693230.2507042</v>
      </c>
      <c r="I32" s="67" t="n">
        <f aca="false">G32-K32</f>
        <v>16985048.8067325</v>
      </c>
      <c r="J32" s="165" t="n">
        <f aca="false">low_v2_m!J20</f>
        <v>204565.659219299</v>
      </c>
      <c r="K32" s="165" t="n">
        <f aca="false">low_v2_m!K20</f>
        <v>198428.68944272</v>
      </c>
      <c r="L32" s="67" t="n">
        <f aca="false">H32-I32</f>
        <v>708181.443971694</v>
      </c>
      <c r="M32" s="67" t="n">
        <f aca="false">J32-K32</f>
        <v>6136.96977657895</v>
      </c>
      <c r="N32" s="165" t="n">
        <f aca="false">SUM(low_v5_m!C20:J20)</f>
        <v>3222133.25828742</v>
      </c>
      <c r="O32" s="7"/>
      <c r="P32" s="7"/>
      <c r="Q32" s="67" t="n">
        <f aca="false">I32*5.5017049523</f>
        <v>93446727.1350574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20615870.1520565</v>
      </c>
      <c r="Y32" s="67" t="n">
        <f aca="false">N32*5.1890047538</f>
        <v>16719664.7946305</v>
      </c>
      <c r="Z32" s="67" t="n">
        <f aca="false">L32*5.5017049523</f>
        <v>3896205.35742603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5" t="n">
        <f aca="false">low_v2_m!D21+temporary_pension_bonus_low!B21</f>
        <v>17621153.161358</v>
      </c>
      <c r="G33" s="165" t="n">
        <f aca="false">low_v2_m!E21+temporary_pension_bonus_low!B21</f>
        <v>16917937.158817</v>
      </c>
      <c r="H33" s="67" t="n">
        <f aca="false">F33-J33</f>
        <v>17398477.6134999</v>
      </c>
      <c r="I33" s="67" t="n">
        <f aca="false">G33-K33</f>
        <v>16701941.8773947</v>
      </c>
      <c r="J33" s="165" t="n">
        <f aca="false">low_v2_m!J21</f>
        <v>222675.54785813</v>
      </c>
      <c r="K33" s="165" t="n">
        <f aca="false">low_v2_m!K21</f>
        <v>215995.281422386</v>
      </c>
      <c r="L33" s="67" t="n">
        <f aca="false">H33-I33</f>
        <v>696535.736105228</v>
      </c>
      <c r="M33" s="67" t="n">
        <f aca="false">J33-K33</f>
        <v>6680.26643574389</v>
      </c>
      <c r="N33" s="165" t="n">
        <f aca="false">SUM(low_v5_m!C21:J21)</f>
        <v>3291310.39926659</v>
      </c>
      <c r="O33" s="7"/>
      <c r="P33" s="7"/>
      <c r="Q33" s="67" t="n">
        <f aca="false">I33*5.5017049523</f>
        <v>91889156.339889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20910759.4168098</v>
      </c>
      <c r="Y33" s="67" t="n">
        <f aca="false">N33*5.1890047538</f>
        <v>17078625.3080257</v>
      </c>
      <c r="Z33" s="67" t="n">
        <f aca="false">L33*5.5017049523</f>
        <v>3832134.10878406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1"/>
      <c r="B34" s="5"/>
      <c r="C34" s="161" t="n">
        <f aca="false">C30+1</f>
        <v>2020</v>
      </c>
      <c r="D34" s="161" t="n">
        <f aca="false">D30</f>
        <v>1</v>
      </c>
      <c r="E34" s="161" t="n">
        <v>181</v>
      </c>
      <c r="F34" s="163" t="n">
        <f aca="false">low_v2_m!D22+temporary_pension_bonus_low!B22</f>
        <v>20109821.0743411</v>
      </c>
      <c r="G34" s="163" t="n">
        <f aca="false">low_v2_m!E22+temporary_pension_bonus_low!B22</f>
        <v>19389403.6910782</v>
      </c>
      <c r="H34" s="8" t="n">
        <f aca="false">F34-J34</f>
        <v>19865867.4184362</v>
      </c>
      <c r="I34" s="8" t="n">
        <f aca="false">G34-K34</f>
        <v>19152768.6448504</v>
      </c>
      <c r="J34" s="163" t="n">
        <f aca="false">low_v2_m!J22</f>
        <v>243953.655904947</v>
      </c>
      <c r="K34" s="163" t="n">
        <f aca="false">low_v2_m!K22</f>
        <v>236635.046227798</v>
      </c>
      <c r="L34" s="8" t="n">
        <f aca="false">H34-I34</f>
        <v>713098.773585796</v>
      </c>
      <c r="M34" s="8" t="n">
        <f aca="false">J34-K34</f>
        <v>7318.60967714837</v>
      </c>
      <c r="N34" s="163" t="n">
        <f aca="false">SUM(low_v5_m!C22:J22)</f>
        <v>3800653.12600273</v>
      </c>
      <c r="O34" s="5"/>
      <c r="P34" s="5"/>
      <c r="Q34" s="8" t="n">
        <f aca="false">I34*5.5017049523</f>
        <v>105372882.10363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23644866.1924891</v>
      </c>
      <c r="Y34" s="8" t="n">
        <f aca="false">N34*5.1890047538</f>
        <v>19721607.138373</v>
      </c>
      <c r="Z34" s="8" t="n">
        <f aca="false">L34*5.5017049523</f>
        <v>3923259.05411603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5" t="n">
        <f aca="false">low_v2_m!D23+temporary_pension_bonus_low!B23</f>
        <v>18627879.2636555</v>
      </c>
      <c r="G35" s="165" t="n">
        <f aca="false">low_v2_m!E23+temporary_pension_bonus_low!B23</f>
        <v>17895308.1987133</v>
      </c>
      <c r="H35" s="67" t="n">
        <f aca="false">F35-J35</f>
        <v>18336464.66592</v>
      </c>
      <c r="I35" s="67" t="n">
        <f aca="false">G35-K35</f>
        <v>17612636.0389099</v>
      </c>
      <c r="J35" s="165" t="n">
        <f aca="false">low_v2_m!J23</f>
        <v>291414.597735527</v>
      </c>
      <c r="K35" s="165" t="n">
        <f aca="false">low_v2_m!K23</f>
        <v>282672.159803461</v>
      </c>
      <c r="L35" s="67" t="n">
        <f aca="false">H35-I35</f>
        <v>723828.627010088</v>
      </c>
      <c r="M35" s="67" t="n">
        <f aca="false">J35-K35</f>
        <v>8742.43793206581</v>
      </c>
      <c r="N35" s="165" t="n">
        <f aca="false">SUM(low_v5_m!C23:J23)</f>
        <v>2966221.31103036</v>
      </c>
      <c r="O35" s="7"/>
      <c r="P35" s="7"/>
      <c r="Q35" s="67" t="n">
        <f aca="false">I35*5.5017049523</f>
        <v>96899526.9183279</v>
      </c>
      <c r="R35" s="67"/>
      <c r="S35" s="67"/>
      <c r="T35" s="7"/>
      <c r="U35" s="7"/>
      <c r="V35" s="67" t="n">
        <f aca="false">K35*5.5017049523</f>
        <v>1555178.82146804</v>
      </c>
      <c r="W35" s="67" t="n">
        <f aca="false">M35*5.5017049523</f>
        <v>48098.3140660218</v>
      </c>
      <c r="X35" s="67" t="n">
        <f aca="false">N35*5.1890047538+L35*5.5017049523</f>
        <v>19374028.0255973</v>
      </c>
      <c r="Y35" s="67" t="n">
        <f aca="false">N35*5.1890047538</f>
        <v>15391736.4837594</v>
      </c>
      <c r="Z35" s="67" t="n">
        <f aca="false">L35*5.5017049523</f>
        <v>3982291.54183791</v>
      </c>
      <c r="AA35" s="67" t="n">
        <f aca="false">IFE_cost_low!B23*3</f>
        <v>1999588.56084</v>
      </c>
      <c r="AB35" s="67" t="n">
        <f aca="false">AA35*$AC$13</f>
        <v>17935235.8608821</v>
      </c>
      <c r="AC35" s="169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5" t="n">
        <f aca="false">low_v2_m!D24+temporary_pension_bonus_low!B24</f>
        <v>18525378.6557178</v>
      </c>
      <c r="G36" s="165" t="n">
        <f aca="false">low_v2_m!E24+temporary_pension_bonus_low!B24</f>
        <v>17794938.9466172</v>
      </c>
      <c r="H36" s="67" t="n">
        <f aca="false">F36-J36</f>
        <v>18227234.8069191</v>
      </c>
      <c r="I36" s="67" t="n">
        <f aca="false">G36-K36</f>
        <v>17505739.4132825</v>
      </c>
      <c r="J36" s="165" t="n">
        <f aca="false">low_v2_m!J24</f>
        <v>298143.848798639</v>
      </c>
      <c r="K36" s="165" t="n">
        <f aca="false">low_v2_m!K24</f>
        <v>289199.53333468</v>
      </c>
      <c r="L36" s="67" t="n">
        <f aca="false">H36-I36</f>
        <v>721495.393636607</v>
      </c>
      <c r="M36" s="67" t="n">
        <f aca="false">J36-K36</f>
        <v>8944.31546395912</v>
      </c>
      <c r="N36" s="165" t="n">
        <f aca="false">SUM(low_v5_m!C24:J24)</f>
        <v>2955333.46344503</v>
      </c>
      <c r="O36" s="7"/>
      <c r="P36" s="7"/>
      <c r="Q36" s="67" t="n">
        <f aca="false">I36*5.5017049523</f>
        <v>96311413.2237297</v>
      </c>
      <c r="R36" s="67"/>
      <c r="S36" s="67"/>
      <c r="T36" s="7"/>
      <c r="U36" s="7"/>
      <c r="V36" s="67" t="n">
        <f aca="false">K36*5.5017049523</f>
        <v>1591090.50475026</v>
      </c>
      <c r="W36" s="67" t="n">
        <f aca="false">M36*5.5017049523</f>
        <v>49208.9846829974</v>
      </c>
      <c r="X36" s="67" t="n">
        <f aca="false">N36*5.1890047538+L36*5.5017049523</f>
        <v>19304694.1711126</v>
      </c>
      <c r="Y36" s="67" t="n">
        <f aca="false">N36*5.1890047538</f>
        <v>15335239.3908805</v>
      </c>
      <c r="Z36" s="67" t="n">
        <f aca="false">L36*5.5017049523</f>
        <v>3969454.78023216</v>
      </c>
      <c r="AA36" s="67" t="n">
        <f aca="false">IFE_cost_low!B24*3</f>
        <v>2709591.35356</v>
      </c>
      <c r="AB36" s="67" t="n">
        <f aca="false">AA36*$AC$13</f>
        <v>24303579.728567</v>
      </c>
      <c r="AC36" s="169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5" t="n">
        <f aca="false">low_v2_m!D25+temporary_pension_bonus_low!B25</f>
        <v>18015850.7767894</v>
      </c>
      <c r="G37" s="165" t="n">
        <f aca="false">low_v2_m!E25+temporary_pension_bonus_low!B25</f>
        <v>17304017.3812953</v>
      </c>
      <c r="H37" s="67" t="n">
        <f aca="false">F37-J37</f>
        <v>17718076.9171411</v>
      </c>
      <c r="I37" s="67" t="n">
        <f aca="false">G37-K37</f>
        <v>17015176.7374364</v>
      </c>
      <c r="J37" s="165" t="n">
        <f aca="false">low_v2_m!J25</f>
        <v>297773.859648287</v>
      </c>
      <c r="K37" s="165" t="n">
        <f aca="false">low_v2_m!K25</f>
        <v>288840.643858838</v>
      </c>
      <c r="L37" s="67" t="n">
        <f aca="false">H37-I37</f>
        <v>702900.179704681</v>
      </c>
      <c r="M37" s="67" t="n">
        <f aca="false">J37-K37</f>
        <v>8933.21578944864</v>
      </c>
      <c r="N37" s="165" t="n">
        <f aca="false">SUM(low_v5_m!C25:J25)</f>
        <v>2959625.64826466</v>
      </c>
      <c r="O37" s="7"/>
      <c r="P37" s="7"/>
      <c r="Q37" s="67" t="n">
        <f aca="false">I37*5.5017049523</f>
        <v>93612482.1206137</v>
      </c>
      <c r="R37" s="67"/>
      <c r="S37" s="67"/>
      <c r="T37" s="7"/>
      <c r="U37" s="7"/>
      <c r="V37" s="67" t="n">
        <f aca="false">K37*5.5017049523</f>
        <v>1589116.00074369</v>
      </c>
      <c r="W37" s="67" t="n">
        <f aca="false">M37*5.5017049523</f>
        <v>49147.9175487742</v>
      </c>
      <c r="X37" s="67" t="n">
        <f aca="false">N37*5.1890047538+L37*5.5017049523</f>
        <v>19224660.9579675</v>
      </c>
      <c r="Y37" s="67" t="n">
        <f aca="false">N37*5.1890047538</f>
        <v>15357511.5583137</v>
      </c>
      <c r="Z37" s="67" t="n">
        <f aca="false">L37*5.5017049523</f>
        <v>3867149.3996538</v>
      </c>
      <c r="AA37" s="67" t="n">
        <f aca="false">IFE_cost_low!B25*3</f>
        <v>820382.2552</v>
      </c>
      <c r="AB37" s="67" t="n">
        <f aca="false">AA37*$AC$13</f>
        <v>7358388.38611546</v>
      </c>
      <c r="AC37" s="169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1"/>
      <c r="B38" s="5"/>
      <c r="C38" s="161" t="n">
        <f aca="false">C34+1</f>
        <v>2021</v>
      </c>
      <c r="D38" s="161" t="n">
        <f aca="false">D34</f>
        <v>1</v>
      </c>
      <c r="E38" s="161" t="n">
        <v>185</v>
      </c>
      <c r="F38" s="163" t="n">
        <f aca="false">low_v2_m!D26+temporary_pension_bonus_low!B26</f>
        <v>17387785.8903874</v>
      </c>
      <c r="G38" s="163" t="n">
        <f aca="false">low_v2_m!E26+temporary_pension_bonus_low!B26</f>
        <v>16698846.118855</v>
      </c>
      <c r="H38" s="8" t="n">
        <f aca="false">F38-J38</f>
        <v>17088494.8210518</v>
      </c>
      <c r="I38" s="8" t="n">
        <f aca="false">G38-K38</f>
        <v>16408533.7815994</v>
      </c>
      <c r="J38" s="163" t="n">
        <f aca="false">low_v2_m!J26</f>
        <v>299291.069335594</v>
      </c>
      <c r="K38" s="163" t="n">
        <f aca="false">low_v2_m!K26</f>
        <v>290312.337255526</v>
      </c>
      <c r="L38" s="8" t="n">
        <f aca="false">H38-I38</f>
        <v>679961.039452331</v>
      </c>
      <c r="M38" s="8" t="n">
        <f aca="false">J38-K38</f>
        <v>8978.7320800678</v>
      </c>
      <c r="N38" s="163" t="n">
        <f aca="false">SUM(low_v5_m!C26:J26)</f>
        <v>3387776.75125744</v>
      </c>
      <c r="O38" s="5"/>
      <c r="P38" s="5"/>
      <c r="Q38" s="8" t="n">
        <f aca="false">I38*5.5017049523</f>
        <v>90274911.5662074</v>
      </c>
      <c r="R38" s="8"/>
      <c r="S38" s="8"/>
      <c r="T38" s="5"/>
      <c r="U38" s="5"/>
      <c r="V38" s="8" t="n">
        <f aca="false">K38*5.5017049523</f>
        <v>1597212.82359252</v>
      </c>
      <c r="W38" s="8" t="n">
        <f aca="false">M38*5.5017049523</f>
        <v>49398.3347502839</v>
      </c>
      <c r="X38" s="8" t="n">
        <f aca="false">N38*5.1890047538+L38*5.5017049523</f>
        <v>21320134.6852139</v>
      </c>
      <c r="Y38" s="8" t="n">
        <f aca="false">N38*5.1890047538</f>
        <v>17579189.667088</v>
      </c>
      <c r="Z38" s="8" t="n">
        <f aca="false">L38*5.5017049523</f>
        <v>3740945.01812595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5" t="n">
        <f aca="false">low_v2_m!D27+temporary_pension_bonus_low!B27</f>
        <v>17748980.3520945</v>
      </c>
      <c r="G39" s="165" t="n">
        <f aca="false">low_v2_m!E27+temporary_pension_bonus_low!B27</f>
        <v>17044667.6217227</v>
      </c>
      <c r="H39" s="67" t="n">
        <f aca="false">F39-J39</f>
        <v>17425889.3677144</v>
      </c>
      <c r="I39" s="67" t="n">
        <f aca="false">G39-K39</f>
        <v>16731269.366874</v>
      </c>
      <c r="J39" s="165" t="n">
        <f aca="false">low_v2_m!J27</f>
        <v>323090.984380113</v>
      </c>
      <c r="K39" s="165" t="n">
        <f aca="false">low_v2_m!K27</f>
        <v>313398.254848709</v>
      </c>
      <c r="L39" s="67" t="n">
        <f aca="false">H39-I39</f>
        <v>694620.000840349</v>
      </c>
      <c r="M39" s="67" t="n">
        <f aca="false">J39-K39</f>
        <v>9692.72953140352</v>
      </c>
      <c r="N39" s="165" t="n">
        <f aca="false">SUM(low_v5_m!C27:J27)</f>
        <v>2908367.11344014</v>
      </c>
      <c r="O39" s="7"/>
      <c r="P39" s="7"/>
      <c r="Q39" s="67" t="n">
        <f aca="false">I39*5.5017049523</f>
        <v>92050507.5339961</v>
      </c>
      <c r="R39" s="67"/>
      <c r="S39" s="67"/>
      <c r="T39" s="7"/>
      <c r="U39" s="7"/>
      <c r="V39" s="67" t="n">
        <f aca="false">K39*5.5017049523</f>
        <v>1724224.73074332</v>
      </c>
      <c r="W39" s="67" t="n">
        <f aca="false">M39*5.5017049523</f>
        <v>53326.5380642272</v>
      </c>
      <c r="X39" s="67" t="n">
        <f aca="false">N39*5.1890047538+L39*5.5017049523</f>
        <v>18913125.0760264</v>
      </c>
      <c r="Y39" s="67" t="n">
        <f aca="false">N39*5.1890047538</f>
        <v>15091530.7774365</v>
      </c>
      <c r="Z39" s="67" t="n">
        <f aca="false">L39*5.5017049523</f>
        <v>3821594.29858998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5" t="n">
        <f aca="false">low_v2_m!D28+temporary_pension_bonus_low!B28</f>
        <v>18068969.6780004</v>
      </c>
      <c r="G40" s="165" t="n">
        <f aca="false">low_v2_m!E28+temporary_pension_bonus_low!B28</f>
        <v>17351149.5948422</v>
      </c>
      <c r="H40" s="67" t="n">
        <f aca="false">F40-J40</f>
        <v>17729908.9605079</v>
      </c>
      <c r="I40" s="67" t="n">
        <f aca="false">G40-K40</f>
        <v>17022260.6988744</v>
      </c>
      <c r="J40" s="165" t="n">
        <f aca="false">low_v2_m!J28</f>
        <v>339060.717492506</v>
      </c>
      <c r="K40" s="165" t="n">
        <f aca="false">low_v2_m!K28</f>
        <v>328888.895967731</v>
      </c>
      <c r="L40" s="67" t="n">
        <f aca="false">H40-I40</f>
        <v>707648.261633478</v>
      </c>
      <c r="M40" s="67" t="n">
        <f aca="false">J40-K40</f>
        <v>10171.8215247752</v>
      </c>
      <c r="N40" s="165" t="n">
        <f aca="false">SUM(low_v5_m!C28:J28)</f>
        <v>2980301.289177</v>
      </c>
      <c r="O40" s="7"/>
      <c r="P40" s="7"/>
      <c r="Q40" s="67" t="n">
        <f aca="false">I40*5.5017049523</f>
        <v>93651455.9863391</v>
      </c>
      <c r="R40" s="67"/>
      <c r="S40" s="67"/>
      <c r="T40" s="7"/>
      <c r="U40" s="7"/>
      <c r="V40" s="67" t="n">
        <f aca="false">K40*5.5017049523</f>
        <v>1809449.66770214</v>
      </c>
      <c r="W40" s="67" t="n">
        <f aca="false">M40*5.5017049523</f>
        <v>55962.3608567673</v>
      </c>
      <c r="X40" s="67" t="n">
        <f aca="false">N40*5.1890047538+L40*5.5017049523</f>
        <v>19358069.5028111</v>
      </c>
      <c r="Y40" s="67" t="n">
        <f aca="false">N40*5.1890047538</f>
        <v>15464797.5572957</v>
      </c>
      <c r="Z40" s="67" t="n">
        <f aca="false">L40*5.5017049523</f>
        <v>3893271.94551539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5" t="n">
        <f aca="false">low_v2_m!D29+temporary_pension_bonus_low!B29</f>
        <v>18722912.8886294</v>
      </c>
      <c r="G41" s="165" t="n">
        <f aca="false">low_v2_m!E29+temporary_pension_bonus_low!B29</f>
        <v>17977312.516878</v>
      </c>
      <c r="H41" s="67" t="n">
        <f aca="false">F41-J41</f>
        <v>18369342.9530811</v>
      </c>
      <c r="I41" s="67" t="n">
        <f aca="false">G41-K41</f>
        <v>17634349.6793961</v>
      </c>
      <c r="J41" s="165" t="n">
        <f aca="false">low_v2_m!J29</f>
        <v>353569.935548353</v>
      </c>
      <c r="K41" s="165" t="n">
        <f aca="false">low_v2_m!K29</f>
        <v>342962.837481902</v>
      </c>
      <c r="L41" s="67" t="n">
        <f aca="false">H41-I41</f>
        <v>734993.273684967</v>
      </c>
      <c r="M41" s="67" t="n">
        <f aca="false">J41-K41</f>
        <v>10607.0980664506</v>
      </c>
      <c r="N41" s="165" t="n">
        <f aca="false">SUM(low_v5_m!C29:J29)</f>
        <v>3093667.46491895</v>
      </c>
      <c r="O41" s="7"/>
      <c r="P41" s="7"/>
      <c r="Q41" s="67" t="n">
        <f aca="false">I41*5.5017049523</f>
        <v>97018988.9617234</v>
      </c>
      <c r="R41" s="67"/>
      <c r="S41" s="67"/>
      <c r="T41" s="7"/>
      <c r="U41" s="7"/>
      <c r="V41" s="67" t="n">
        <f aca="false">K41*5.5017049523</f>
        <v>1886880.34142904</v>
      </c>
      <c r="W41" s="67" t="n">
        <f aca="false">M41*5.5017049523</f>
        <v>58357.1239617231</v>
      </c>
      <c r="X41" s="67" t="n">
        <f aca="false">N41*5.1890047538+L41*5.5017049523</f>
        <v>20096771.3158806</v>
      </c>
      <c r="Y41" s="67" t="n">
        <f aca="false">N41*5.1890047538</f>
        <v>16053055.1821408</v>
      </c>
      <c r="Z41" s="67" t="n">
        <f aca="false">L41*5.5017049523</f>
        <v>4043716.13373977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1"/>
      <c r="B42" s="5"/>
      <c r="C42" s="161" t="n">
        <f aca="false">C38+1</f>
        <v>2022</v>
      </c>
      <c r="D42" s="161" t="n">
        <f aca="false">D38</f>
        <v>1</v>
      </c>
      <c r="E42" s="161" t="n">
        <v>189</v>
      </c>
      <c r="F42" s="163" t="n">
        <f aca="false">low_v2_m!D30+temporary_pension_bonus_low!B30</f>
        <v>19389869.5723449</v>
      </c>
      <c r="G42" s="163" t="n">
        <f aca="false">low_v2_m!E30+temporary_pension_bonus_low!B30</f>
        <v>18617040.0771782</v>
      </c>
      <c r="H42" s="8" t="n">
        <f aca="false">F42-J42</f>
        <v>18990269.0564206</v>
      </c>
      <c r="I42" s="8" t="n">
        <f aca="false">G42-K42</f>
        <v>18229427.5767316</v>
      </c>
      <c r="J42" s="163" t="n">
        <f aca="false">low_v2_m!J30</f>
        <v>399600.515924354</v>
      </c>
      <c r="K42" s="163" t="n">
        <f aca="false">low_v2_m!K30</f>
        <v>387612.500446623</v>
      </c>
      <c r="L42" s="8" t="n">
        <f aca="false">H42-I42</f>
        <v>760841.479689013</v>
      </c>
      <c r="M42" s="8" t="n">
        <f aca="false">J42-K42</f>
        <v>11988.0154777306</v>
      </c>
      <c r="N42" s="163" t="n">
        <f aca="false">SUM(low_v5_m!C30:J30)</f>
        <v>3883989.04072065</v>
      </c>
      <c r="O42" s="5"/>
      <c r="P42" s="5"/>
      <c r="Q42" s="8" t="n">
        <f aca="false">I42*5.5017049523</f>
        <v>100292931.976498</v>
      </c>
      <c r="R42" s="8"/>
      <c r="S42" s="8"/>
      <c r="T42" s="5"/>
      <c r="U42" s="5"/>
      <c r="V42" s="8" t="n">
        <f aca="false">K42*5.5017049523</f>
        <v>2132529.61328057</v>
      </c>
      <c r="W42" s="8" t="n">
        <f aca="false">M42*5.5017049523</f>
        <v>65954.5241220795</v>
      </c>
      <c r="X42" s="8" t="n">
        <f aca="false">N42*5.1890047538+L42*5.5017049523</f>
        <v>24339962.9327269</v>
      </c>
      <c r="Y42" s="8" t="n">
        <f aca="false">N42*5.1890047538</f>
        <v>20154037.5960066</v>
      </c>
      <c r="Z42" s="8" t="n">
        <f aca="false">L42*5.5017049523</f>
        <v>4185925.3367203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5" t="n">
        <f aca="false">low_v2_m!D31+temporary_pension_bonus_low!B31</f>
        <v>19627885.5184962</v>
      </c>
      <c r="G43" s="165" t="n">
        <f aca="false">low_v2_m!E31+temporary_pension_bonus_low!B31</f>
        <v>18845028.3453293</v>
      </c>
      <c r="H43" s="67" t="n">
        <f aca="false">F43-J43</f>
        <v>19215552.4817211</v>
      </c>
      <c r="I43" s="67" t="n">
        <f aca="false">G43-K43</f>
        <v>18445065.2996574</v>
      </c>
      <c r="J43" s="165" t="n">
        <f aca="false">low_v2_m!J31</f>
        <v>412333.03677514</v>
      </c>
      <c r="K43" s="165" t="n">
        <f aca="false">low_v2_m!K31</f>
        <v>399963.045671886</v>
      </c>
      <c r="L43" s="67" t="n">
        <f aca="false">H43-I43</f>
        <v>770487.182063684</v>
      </c>
      <c r="M43" s="67" t="n">
        <f aca="false">J43-K43</f>
        <v>12369.9911032542</v>
      </c>
      <c r="N43" s="165" t="n">
        <f aca="false">SUM(low_v5_m!C31:J31)</f>
        <v>3245086.67331795</v>
      </c>
      <c r="O43" s="7"/>
      <c r="P43" s="7"/>
      <c r="Q43" s="67" t="n">
        <f aca="false">I43*5.5017049523</f>
        <v>101479307.104622</v>
      </c>
      <c r="R43" s="67"/>
      <c r="S43" s="67"/>
      <c r="T43" s="7"/>
      <c r="U43" s="7"/>
      <c r="V43" s="67" t="n">
        <f aca="false">K43*5.5017049523</f>
        <v>2200478.66911001</v>
      </c>
      <c r="W43" s="67" t="n">
        <f aca="false">M43*5.5017049523</f>
        <v>68056.0413126806</v>
      </c>
      <c r="X43" s="67" t="n">
        <f aca="false">N43*5.1890047538+L43*5.5017049523</f>
        <v>21077763.3195833</v>
      </c>
      <c r="Y43" s="67" t="n">
        <f aca="false">N43*5.1890047538</f>
        <v>16838770.1743399</v>
      </c>
      <c r="Z43" s="67" t="n">
        <f aca="false">L43*5.5017049523</f>
        <v>4238993.14524344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5" t="n">
        <f aca="false">low_v2_m!D32+temporary_pension_bonus_low!B32</f>
        <v>19928384.7122171</v>
      </c>
      <c r="G44" s="165" t="n">
        <f aca="false">low_v2_m!E32+temporary_pension_bonus_low!B32</f>
        <v>19131521.3905926</v>
      </c>
      <c r="H44" s="67" t="n">
        <f aca="false">F44-J44</f>
        <v>19491651.1480302</v>
      </c>
      <c r="I44" s="67" t="n">
        <f aca="false">G44-K44</f>
        <v>18707889.8333314</v>
      </c>
      <c r="J44" s="165" t="n">
        <f aca="false">low_v2_m!J32</f>
        <v>436733.564186849</v>
      </c>
      <c r="K44" s="165" t="n">
        <f aca="false">low_v2_m!K32</f>
        <v>423631.557261243</v>
      </c>
      <c r="L44" s="67" t="n">
        <f aca="false">H44-I44</f>
        <v>783761.314698834</v>
      </c>
      <c r="M44" s="67" t="n">
        <f aca="false">J44-K44</f>
        <v>13102.0069256055</v>
      </c>
      <c r="N44" s="165" t="n">
        <f aca="false">SUM(low_v5_m!C32:J32)</f>
        <v>3282617.75724916</v>
      </c>
      <c r="O44" s="7"/>
      <c r="P44" s="7"/>
      <c r="Q44" s="67" t="n">
        <f aca="false">I44*5.5017049523</f>
        <v>102925290.143122</v>
      </c>
      <c r="R44" s="67"/>
      <c r="S44" s="67"/>
      <c r="T44" s="7"/>
      <c r="U44" s="7"/>
      <c r="V44" s="67" t="n">
        <f aca="false">K44*5.5017049523</f>
        <v>2330695.83653474</v>
      </c>
      <c r="W44" s="67" t="n">
        <f aca="false">M44*5.5017049523</f>
        <v>72083.3763876728</v>
      </c>
      <c r="X44" s="67" t="n">
        <f aca="false">N44*5.1890047538+L44*5.5017049523</f>
        <v>21345542.6537739</v>
      </c>
      <c r="Y44" s="67" t="n">
        <f aca="false">N44*5.1890047538</f>
        <v>17033519.1472742</v>
      </c>
      <c r="Z44" s="67" t="n">
        <f aca="false">L44*5.5017049523</f>
        <v>4312023.50649973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5" t="n">
        <f aca="false">low_v2_m!D33+temporary_pension_bonus_low!B33</f>
        <v>20245578.3230987</v>
      </c>
      <c r="G45" s="165" t="n">
        <f aca="false">low_v2_m!E33+temporary_pension_bonus_low!B33</f>
        <v>19434790.618752</v>
      </c>
      <c r="H45" s="67" t="n">
        <f aca="false">F45-J45</f>
        <v>19788819.414305</v>
      </c>
      <c r="I45" s="67" t="n">
        <f aca="false">G45-K45</f>
        <v>18991734.4772221</v>
      </c>
      <c r="J45" s="165" t="n">
        <f aca="false">low_v2_m!J33</f>
        <v>456758.908793747</v>
      </c>
      <c r="K45" s="165" t="n">
        <f aca="false">low_v2_m!K33</f>
        <v>443056.141529935</v>
      </c>
      <c r="L45" s="67" t="n">
        <f aca="false">H45-I45</f>
        <v>797084.937082909</v>
      </c>
      <c r="M45" s="67" t="n">
        <f aca="false">J45-K45</f>
        <v>13702.7672638124</v>
      </c>
      <c r="N45" s="165" t="n">
        <f aca="false">SUM(low_v5_m!C33:J33)</f>
        <v>3364009.97787014</v>
      </c>
      <c r="O45" s="7"/>
      <c r="P45" s="7"/>
      <c r="Q45" s="67" t="n">
        <f aca="false">I45*5.5017049523</f>
        <v>104486919.626099</v>
      </c>
      <c r="R45" s="67"/>
      <c r="S45" s="67"/>
      <c r="T45" s="7"/>
      <c r="U45" s="7"/>
      <c r="V45" s="67" t="n">
        <f aca="false">K45*5.5017049523</f>
        <v>2437564.16800217</v>
      </c>
      <c r="W45" s="67" t="n">
        <f aca="false">M45*5.5017049523</f>
        <v>75388.5825155311</v>
      </c>
      <c r="X45" s="67" t="n">
        <f aca="false">N45*5.1890047538+L45*5.5017049523</f>
        <v>21841189.9127516</v>
      </c>
      <c r="Y45" s="67" t="n">
        <f aca="false">N45*5.1890047538</f>
        <v>17455863.7669988</v>
      </c>
      <c r="Z45" s="67" t="n">
        <f aca="false">L45*5.5017049523</f>
        <v>4385326.14575277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1"/>
      <c r="B46" s="5"/>
      <c r="C46" s="161" t="n">
        <f aca="false">C42+1</f>
        <v>2023</v>
      </c>
      <c r="D46" s="161" t="n">
        <f aca="false">D42</f>
        <v>1</v>
      </c>
      <c r="E46" s="161" t="n">
        <v>193</v>
      </c>
      <c r="F46" s="163" t="n">
        <f aca="false">low_v2_m!D34+temporary_pension_bonus_low!B34</f>
        <v>20528806.9186097</v>
      </c>
      <c r="G46" s="163" t="n">
        <f aca="false">low_v2_m!E34+temporary_pension_bonus_low!B34</f>
        <v>19705553.2695692</v>
      </c>
      <c r="H46" s="8" t="n">
        <f aca="false">F46-J46</f>
        <v>20044071.0263814</v>
      </c>
      <c r="I46" s="8" t="n">
        <f aca="false">G46-K46</f>
        <v>19235359.4541077</v>
      </c>
      <c r="J46" s="163" t="n">
        <f aca="false">low_v2_m!J34</f>
        <v>484735.892228308</v>
      </c>
      <c r="K46" s="163" t="n">
        <f aca="false">low_v2_m!K34</f>
        <v>470193.815461459</v>
      </c>
      <c r="L46" s="8" t="n">
        <f aca="false">H46-I46</f>
        <v>808711.572273716</v>
      </c>
      <c r="M46" s="8" t="n">
        <f aca="false">J46-K46</f>
        <v>14542.0767668494</v>
      </c>
      <c r="N46" s="163" t="n">
        <f aca="false">SUM(low_v5_m!C34:J34)</f>
        <v>4123072.11279938</v>
      </c>
      <c r="O46" s="5"/>
      <c r="P46" s="5"/>
      <c r="Q46" s="8" t="n">
        <f aca="false">I46*5.5017049523</f>
        <v>105827272.367935</v>
      </c>
      <c r="R46" s="8"/>
      <c r="S46" s="8"/>
      <c r="T46" s="5"/>
      <c r="U46" s="5"/>
      <c r="V46" s="8" t="n">
        <f aca="false">K46*5.5017049523</f>
        <v>2586867.64306514</v>
      </c>
      <c r="W46" s="8" t="n">
        <f aca="false">M46*5.5017049523</f>
        <v>80006.215764902</v>
      </c>
      <c r="X46" s="8" t="n">
        <f aca="false">N46*5.1890047538+L46*5.5017049523</f>
        <v>25843933.2557368</v>
      </c>
      <c r="Y46" s="8" t="n">
        <f aca="false">N46*5.1890047538</f>
        <v>21394640.7935762</v>
      </c>
      <c r="Z46" s="8" t="n">
        <f aca="false">L46*5.5017049523</f>
        <v>4449292.46216062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5" t="n">
        <f aca="false">low_v2_m!D35+temporary_pension_bonus_low!B35</f>
        <v>20792901.4732623</v>
      </c>
      <c r="G47" s="165" t="n">
        <f aca="false">low_v2_m!E35+temporary_pension_bonus_low!B35</f>
        <v>19957506.8200635</v>
      </c>
      <c r="H47" s="67" t="n">
        <f aca="false">F47-J47</f>
        <v>20295695.6392366</v>
      </c>
      <c r="I47" s="67" t="n">
        <f aca="false">G47-K47</f>
        <v>19475217.1610585</v>
      </c>
      <c r="J47" s="165" t="n">
        <f aca="false">low_v2_m!J35</f>
        <v>497205.834025712</v>
      </c>
      <c r="K47" s="165" t="n">
        <f aca="false">low_v2_m!K35</f>
        <v>482289.659004941</v>
      </c>
      <c r="L47" s="67" t="n">
        <f aca="false">H47-I47</f>
        <v>820478.478178058</v>
      </c>
      <c r="M47" s="67" t="n">
        <f aca="false">J47-K47</f>
        <v>14916.1750207714</v>
      </c>
      <c r="N47" s="165" t="n">
        <f aca="false">SUM(low_v5_m!C35:J35)</f>
        <v>3410850.0312381</v>
      </c>
      <c r="O47" s="7"/>
      <c r="P47" s="7"/>
      <c r="Q47" s="67" t="n">
        <f aca="false">I47*5.5017049523</f>
        <v>107146898.702114</v>
      </c>
      <c r="R47" s="67"/>
      <c r="S47" s="67"/>
      <c r="T47" s="7"/>
      <c r="U47" s="7"/>
      <c r="V47" s="67" t="n">
        <f aca="false">K47*5.5017049523</f>
        <v>2653415.40539056</v>
      </c>
      <c r="W47" s="67" t="n">
        <f aca="false">M47*5.5017049523</f>
        <v>82064.3939811515</v>
      </c>
      <c r="X47" s="67" t="n">
        <f aca="false">N47*5.1890047538+L47*5.5017049523</f>
        <v>22212947.5332412</v>
      </c>
      <c r="Y47" s="67" t="n">
        <f aca="false">N47*5.1890047538</f>
        <v>17698917.0265934</v>
      </c>
      <c r="Z47" s="67" t="n">
        <f aca="false">L47*5.5017049523</f>
        <v>4514030.50664779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5" t="n">
        <f aca="false">low_v2_m!D36+temporary_pension_bonus_low!B36</f>
        <v>21072071.7209023</v>
      </c>
      <c r="G48" s="165" t="n">
        <f aca="false">low_v2_m!E36+temporary_pension_bonus_low!B36</f>
        <v>20223777.7858541</v>
      </c>
      <c r="H48" s="67" t="n">
        <f aca="false">F48-J48</f>
        <v>20554414.6280912</v>
      </c>
      <c r="I48" s="67" t="n">
        <f aca="false">G48-K48</f>
        <v>19721650.4058274</v>
      </c>
      <c r="J48" s="165" t="n">
        <f aca="false">low_v2_m!J36</f>
        <v>517657.092811081</v>
      </c>
      <c r="K48" s="165" t="n">
        <f aca="false">low_v2_m!K36</f>
        <v>502127.380026748</v>
      </c>
      <c r="L48" s="67" t="n">
        <f aca="false">H48-I48</f>
        <v>832764.222263888</v>
      </c>
      <c r="M48" s="67" t="n">
        <f aca="false">J48-K48</f>
        <v>15529.7127843325</v>
      </c>
      <c r="N48" s="165" t="n">
        <f aca="false">SUM(low_v5_m!C36:J36)</f>
        <v>3399508.23673979</v>
      </c>
      <c r="O48" s="7"/>
      <c r="P48" s="7"/>
      <c r="Q48" s="67" t="n">
        <f aca="false">I48*5.5017049523</f>
        <v>108502701.70527</v>
      </c>
      <c r="R48" s="67"/>
      <c r="S48" s="67"/>
      <c r="T48" s="7"/>
      <c r="U48" s="7"/>
      <c r="V48" s="67" t="n">
        <f aca="false">K48*5.5017049523</f>
        <v>2762556.69337859</v>
      </c>
      <c r="W48" s="67" t="n">
        <f aca="false">M48*5.5017049523</f>
        <v>85439.8977333588</v>
      </c>
      <c r="X48" s="67" t="n">
        <f aca="false">N48*5.1890047538+L48*5.5017049523</f>
        <v>22221687.4467525</v>
      </c>
      <c r="Y48" s="67" t="n">
        <f aca="false">N48*5.1890047538</f>
        <v>17640064.401025</v>
      </c>
      <c r="Z48" s="67" t="n">
        <f aca="false">L48*5.5017049523</f>
        <v>4581623.04572749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5" t="n">
        <f aca="false">low_v2_m!D37+temporary_pension_bonus_low!B37</f>
        <v>21327424.5921176</v>
      </c>
      <c r="G49" s="165" t="n">
        <f aca="false">low_v2_m!E37+temporary_pension_bonus_low!B37</f>
        <v>20468090.5753281</v>
      </c>
      <c r="H49" s="67" t="n">
        <f aca="false">F49-J49</f>
        <v>20790696.6235753</v>
      </c>
      <c r="I49" s="67" t="n">
        <f aca="false">G49-K49</f>
        <v>19947464.445842</v>
      </c>
      <c r="J49" s="165" t="n">
        <f aca="false">low_v2_m!J37</f>
        <v>536727.968542343</v>
      </c>
      <c r="K49" s="165" t="n">
        <f aca="false">low_v2_m!K37</f>
        <v>520626.129486073</v>
      </c>
      <c r="L49" s="67" t="n">
        <f aca="false">H49-I49</f>
        <v>843232.17773328</v>
      </c>
      <c r="M49" s="67" t="n">
        <f aca="false">J49-K49</f>
        <v>16101.8390562704</v>
      </c>
      <c r="N49" s="165" t="n">
        <f aca="false">SUM(low_v5_m!C37:J37)</f>
        <v>3504452.24851443</v>
      </c>
      <c r="O49" s="7"/>
      <c r="P49" s="7"/>
      <c r="Q49" s="67" t="n">
        <f aca="false">I49*5.5017049523</f>
        <v>109745063.927517</v>
      </c>
      <c r="R49" s="67"/>
      <c r="S49" s="67"/>
      <c r="T49" s="7"/>
      <c r="U49" s="7"/>
      <c r="V49" s="67" t="n">
        <f aca="false">K49*5.5017049523</f>
        <v>2864331.35489031</v>
      </c>
      <c r="W49" s="67" t="n">
        <f aca="false">M49*5.5017049523</f>
        <v>88587.5676770203</v>
      </c>
      <c r="X49" s="67" t="n">
        <f aca="false">N49*5.1890047538+L49*5.5017049523</f>
        <v>22823834.0251804</v>
      </c>
      <c r="Y49" s="67" t="n">
        <f aca="false">N49*5.1890047538</f>
        <v>18184619.3770065</v>
      </c>
      <c r="Z49" s="67" t="n">
        <f aca="false">L49*5.5017049523</f>
        <v>4639214.6481739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1"/>
      <c r="B50" s="5"/>
      <c r="C50" s="161" t="n">
        <f aca="false">C46+1</f>
        <v>2024</v>
      </c>
      <c r="D50" s="161" t="n">
        <f aca="false">D46</f>
        <v>1</v>
      </c>
      <c r="E50" s="161" t="n">
        <v>197</v>
      </c>
      <c r="F50" s="163" t="n">
        <f aca="false">low_v2_m!D38+temporary_pension_bonus_low!B38</f>
        <v>21612355.871626</v>
      </c>
      <c r="G50" s="163" t="n">
        <f aca="false">low_v2_m!E38+temporary_pension_bonus_low!B38</f>
        <v>20740597.8826289</v>
      </c>
      <c r="H50" s="8" t="n">
        <f aca="false">F50-J50</f>
        <v>21039301.9895173</v>
      </c>
      <c r="I50" s="8" t="n">
        <f aca="false">G50-K50</f>
        <v>20184735.6169834</v>
      </c>
      <c r="J50" s="163" t="n">
        <f aca="false">low_v2_m!J38</f>
        <v>573053.8821087</v>
      </c>
      <c r="K50" s="163" t="n">
        <f aca="false">low_v2_m!K38</f>
        <v>555862.265645439</v>
      </c>
      <c r="L50" s="8" t="n">
        <f aca="false">H50-I50</f>
        <v>854566.37253385</v>
      </c>
      <c r="M50" s="8" t="n">
        <f aca="false">J50-K50</f>
        <v>17191.616463261</v>
      </c>
      <c r="N50" s="163" t="n">
        <f aca="false">SUM(low_v5_m!C38:J38)</f>
        <v>4270126.7208558</v>
      </c>
      <c r="O50" s="5"/>
      <c r="P50" s="5"/>
      <c r="Q50" s="8" t="n">
        <f aca="false">I50*5.5017049523</f>
        <v>111050459.904824</v>
      </c>
      <c r="R50" s="8"/>
      <c r="S50" s="8"/>
      <c r="T50" s="5"/>
      <c r="U50" s="5"/>
      <c r="V50" s="8" t="n">
        <f aca="false">K50*5.5017049523</f>
        <v>3058190.17969821</v>
      </c>
      <c r="W50" s="8" t="n">
        <f aca="false">M50*5.5017049523</f>
        <v>94583.201433965</v>
      </c>
      <c r="X50" s="8" t="n">
        <f aca="false">N50*5.1890047538+L50*5.5017049523</f>
        <v>26859279.8976877</v>
      </c>
      <c r="Y50" s="8" t="n">
        <f aca="false">N50*5.1890047538</f>
        <v>22157707.8538492</v>
      </c>
      <c r="Z50" s="8" t="n">
        <f aca="false">L50*5.5017049523</f>
        <v>4701572.04383853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5" t="n">
        <f aca="false">low_v2_m!D39+temporary_pension_bonus_low!B39</f>
        <v>21854073.2411628</v>
      </c>
      <c r="G51" s="165" t="n">
        <f aca="false">low_v2_m!E39+temporary_pension_bonus_low!B39</f>
        <v>20970273.9291524</v>
      </c>
      <c r="H51" s="67" t="n">
        <f aca="false">F51-J51</f>
        <v>21241649.6298373</v>
      </c>
      <c r="I51" s="67" t="n">
        <f aca="false">G51-K51</f>
        <v>20376223.0261666</v>
      </c>
      <c r="J51" s="165" t="n">
        <f aca="false">low_v2_m!J39</f>
        <v>612423.611325514</v>
      </c>
      <c r="K51" s="165" t="n">
        <f aca="false">low_v2_m!K39</f>
        <v>594050.902985748</v>
      </c>
      <c r="L51" s="67" t="n">
        <f aca="false">H51-I51</f>
        <v>865426.603670675</v>
      </c>
      <c r="M51" s="67" t="n">
        <f aca="false">J51-K51</f>
        <v>18372.7083397654</v>
      </c>
      <c r="N51" s="165" t="n">
        <f aca="false">SUM(low_v5_m!C39:J39)</f>
        <v>3639298.77392128</v>
      </c>
      <c r="O51" s="7"/>
      <c r="P51" s="7"/>
      <c r="Q51" s="67" t="n">
        <f aca="false">I51*5.5017049523</f>
        <v>112103967.13223</v>
      </c>
      <c r="R51" s="67"/>
      <c r="S51" s="67"/>
      <c r="T51" s="7"/>
      <c r="U51" s="7"/>
      <c r="V51" s="67" t="n">
        <f aca="false">K51*5.5017049523</f>
        <v>3268292.79487498</v>
      </c>
      <c r="W51" s="67" t="n">
        <f aca="false">M51*5.5017049523</f>
        <v>101081.220460051</v>
      </c>
      <c r="X51" s="67" t="n">
        <f aca="false">N51*5.1890047538+L51*5.5017049523</f>
        <v>23645660.4696432</v>
      </c>
      <c r="Y51" s="67" t="n">
        <f aca="false">N51*5.1890047538</f>
        <v>18884338.6383761</v>
      </c>
      <c r="Z51" s="67" t="n">
        <f aca="false">L51*5.5017049523</f>
        <v>4761321.83126712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5" t="n">
        <f aca="false">low_v2_m!D40+temporary_pension_bonus_low!B40</f>
        <v>22050144.6782172</v>
      </c>
      <c r="G52" s="165" t="n">
        <f aca="false">low_v2_m!E40+temporary_pension_bonus_low!B40</f>
        <v>21157114.4403292</v>
      </c>
      <c r="H52" s="67" t="n">
        <f aca="false">F52-J52</f>
        <v>21423490.6529805</v>
      </c>
      <c r="I52" s="67" t="n">
        <f aca="false">G52-K52</f>
        <v>20549260.0358496</v>
      </c>
      <c r="J52" s="165" t="n">
        <f aca="false">low_v2_m!J40</f>
        <v>626654.025236689</v>
      </c>
      <c r="K52" s="165" t="n">
        <f aca="false">low_v2_m!K40</f>
        <v>607854.404479588</v>
      </c>
      <c r="L52" s="67" t="n">
        <f aca="false">H52-I52</f>
        <v>874230.617130965</v>
      </c>
      <c r="M52" s="67" t="n">
        <f aca="false">J52-K52</f>
        <v>18799.6207571006</v>
      </c>
      <c r="N52" s="165" t="n">
        <f aca="false">SUM(low_v5_m!C40:J40)</f>
        <v>3643785.27310009</v>
      </c>
      <c r="O52" s="7"/>
      <c r="P52" s="7"/>
      <c r="Q52" s="67" t="n">
        <f aca="false">I52*5.5017049523</f>
        <v>113055965.705334</v>
      </c>
      <c r="R52" s="67"/>
      <c r="S52" s="67"/>
      <c r="T52" s="7"/>
      <c r="U52" s="7"/>
      <c r="V52" s="67" t="n">
        <f aca="false">K52*5.5017049523</f>
        <v>3344235.58740272</v>
      </c>
      <c r="W52" s="67" t="n">
        <f aca="false">M52*5.5017049523</f>
        <v>103429.966620702</v>
      </c>
      <c r="X52" s="67" t="n">
        <f aca="false">N52*5.1890047538+L52*5.5017049523</f>
        <v>23717378.0196645</v>
      </c>
      <c r="Y52" s="67" t="n">
        <f aca="false">N52*5.1890047538</f>
        <v>18907619.1039428</v>
      </c>
      <c r="Z52" s="67" t="n">
        <f aca="false">L52*5.5017049523</f>
        <v>4809758.91572172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5" t="n">
        <f aca="false">low_v2_m!D41+temporary_pension_bonus_low!B41</f>
        <v>22345955.2748548</v>
      </c>
      <c r="G53" s="165" t="n">
        <f aca="false">low_v2_m!E41+temporary_pension_bonus_low!B41</f>
        <v>21439209.0924915</v>
      </c>
      <c r="H53" s="67" t="n">
        <f aca="false">F53-J53</f>
        <v>21642676.848533</v>
      </c>
      <c r="I53" s="67" t="n">
        <f aca="false">G53-K53</f>
        <v>20757029.0189593</v>
      </c>
      <c r="J53" s="165" t="n">
        <f aca="false">low_v2_m!J41</f>
        <v>703278.426321826</v>
      </c>
      <c r="K53" s="165" t="n">
        <f aca="false">low_v2_m!K41</f>
        <v>682180.073532171</v>
      </c>
      <c r="L53" s="67" t="n">
        <f aca="false">H53-I53</f>
        <v>885647.829573646</v>
      </c>
      <c r="M53" s="67" t="n">
        <f aca="false">J53-K53</f>
        <v>21098.3527896549</v>
      </c>
      <c r="N53" s="165" t="n">
        <f aca="false">SUM(low_v5_m!C41:J41)</f>
        <v>3680221.65388619</v>
      </c>
      <c r="O53" s="7"/>
      <c r="P53" s="7"/>
      <c r="Q53" s="67" t="n">
        <f aca="false">I53*5.5017049523</f>
        <v>114199049.348643</v>
      </c>
      <c r="R53" s="67"/>
      <c r="S53" s="67"/>
      <c r="T53" s="7"/>
      <c r="U53" s="7"/>
      <c r="V53" s="67" t="n">
        <f aca="false">K53*5.5017049523</f>
        <v>3753153.48891232</v>
      </c>
      <c r="W53" s="67" t="n">
        <f aca="false">M53*5.5017049523</f>
        <v>116076.912028217</v>
      </c>
      <c r="X53" s="67" t="n">
        <f aca="false">N53*5.1890047538+L53*5.5017049523</f>
        <v>23969260.7070122</v>
      </c>
      <c r="Y53" s="67" t="n">
        <f aca="false">N53*5.1890047538</f>
        <v>19096687.6570531</v>
      </c>
      <c r="Z53" s="67" t="n">
        <f aca="false">L53*5.5017049523</f>
        <v>4872573.04995908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1"/>
      <c r="B54" s="5"/>
      <c r="C54" s="161" t="n">
        <f aca="false">C50+1</f>
        <v>2025</v>
      </c>
      <c r="D54" s="161" t="n">
        <f aca="false">D50</f>
        <v>1</v>
      </c>
      <c r="E54" s="161" t="n">
        <v>201</v>
      </c>
      <c r="F54" s="163" t="n">
        <f aca="false">low_v2_m!D42+temporary_pension_bonus_low!B42</f>
        <v>22623855.3007375</v>
      </c>
      <c r="G54" s="163" t="n">
        <f aca="false">low_v2_m!E42+temporary_pension_bonus_low!B42</f>
        <v>21705442.3260748</v>
      </c>
      <c r="H54" s="8" t="n">
        <f aca="false">F54-J54</f>
        <v>21831361.8799328</v>
      </c>
      <c r="I54" s="8" t="n">
        <f aca="false">G54-K54</f>
        <v>20936723.7078942</v>
      </c>
      <c r="J54" s="163" t="n">
        <f aca="false">low_v2_m!J42</f>
        <v>792493.420804721</v>
      </c>
      <c r="K54" s="163" t="n">
        <f aca="false">low_v2_m!K42</f>
        <v>768718.618180579</v>
      </c>
      <c r="L54" s="8" t="n">
        <f aca="false">H54-I54</f>
        <v>894638.172038622</v>
      </c>
      <c r="M54" s="8" t="n">
        <f aca="false">J54-K54</f>
        <v>23774.8026241414</v>
      </c>
      <c r="N54" s="163" t="n">
        <f aca="false">SUM(low_v5_m!C42:J42)</f>
        <v>4431907.19338631</v>
      </c>
      <c r="O54" s="5"/>
      <c r="P54" s="5"/>
      <c r="Q54" s="8" t="n">
        <f aca="false">I54*5.5017049523</f>
        <v>115187676.508658</v>
      </c>
      <c r="R54" s="8"/>
      <c r="S54" s="8"/>
      <c r="T54" s="5"/>
      <c r="U54" s="5"/>
      <c r="V54" s="8" t="n">
        <f aca="false">K54*5.5017049523</f>
        <v>4229263.02856931</v>
      </c>
      <c r="W54" s="8" t="n">
        <f aca="false">M54*5.5017049523</f>
        <v>130801.949337194</v>
      </c>
      <c r="X54" s="8" t="n">
        <f aca="false">N54*5.1890047538+L54*5.5017049523</f>
        <v>27919222.7565035</v>
      </c>
      <c r="Y54" s="8" t="n">
        <f aca="false">N54*5.1890047538</f>
        <v>22997187.494882</v>
      </c>
      <c r="Z54" s="8" t="n">
        <f aca="false">L54*5.5017049523</f>
        <v>4922035.26162151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5" t="n">
        <f aca="false">low_v2_m!D43+temporary_pension_bonus_low!B43</f>
        <v>22849938.2305014</v>
      </c>
      <c r="G55" s="165" t="n">
        <f aca="false">low_v2_m!E43+temporary_pension_bonus_low!B43</f>
        <v>21921805.0186674</v>
      </c>
      <c r="H55" s="67" t="n">
        <f aca="false">F55-J55</f>
        <v>21987123.3839884</v>
      </c>
      <c r="I55" s="67" t="n">
        <f aca="false">G55-K55</f>
        <v>21084874.6175497</v>
      </c>
      <c r="J55" s="165" t="n">
        <f aca="false">low_v2_m!J43</f>
        <v>862814.846513078</v>
      </c>
      <c r="K55" s="165" t="n">
        <f aca="false">low_v2_m!K43</f>
        <v>836930.401117685</v>
      </c>
      <c r="L55" s="67" t="n">
        <f aca="false">H55-I55</f>
        <v>902248.766438611</v>
      </c>
      <c r="M55" s="67" t="n">
        <f aca="false">J55-K55</f>
        <v>25884.4453953924</v>
      </c>
      <c r="N55" s="165" t="n">
        <f aca="false">SUM(low_v5_m!C43:J43)</f>
        <v>3657874.83148604</v>
      </c>
      <c r="O55" s="7"/>
      <c r="P55" s="7"/>
      <c r="Q55" s="67" t="n">
        <f aca="false">I55*5.5017049523</f>
        <v>116002759.101998</v>
      </c>
      <c r="R55" s="67"/>
      <c r="S55" s="67"/>
      <c r="T55" s="7"/>
      <c r="U55" s="7"/>
      <c r="V55" s="67" t="n">
        <f aca="false">K55*5.5017049523</f>
        <v>4604544.1325596</v>
      </c>
      <c r="W55" s="67" t="n">
        <f aca="false">M55*5.5017049523</f>
        <v>142408.581419369</v>
      </c>
      <c r="X55" s="67" t="n">
        <f aca="false">N55*5.1890047538+L55*5.5017049523</f>
        <v>23944636.3959083</v>
      </c>
      <c r="Y55" s="67" t="n">
        <f aca="false">N55*5.1890047538</f>
        <v>18980729.8893864</v>
      </c>
      <c r="Z55" s="67" t="n">
        <f aca="false">L55*5.5017049523</f>
        <v>4963906.50652187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5" t="n">
        <f aca="false">low_v2_m!D44+temporary_pension_bonus_low!B44</f>
        <v>23020949.6417877</v>
      </c>
      <c r="G56" s="165" t="n">
        <f aca="false">low_v2_m!E44+temporary_pension_bonus_low!B44</f>
        <v>22085685.5423764</v>
      </c>
      <c r="H56" s="67" t="n">
        <f aca="false">F56-J56</f>
        <v>22110498.5626058</v>
      </c>
      <c r="I56" s="67" t="n">
        <f aca="false">G56-K56</f>
        <v>21202547.99557</v>
      </c>
      <c r="J56" s="165" t="n">
        <f aca="false">low_v2_m!J44</f>
        <v>910451.079181874</v>
      </c>
      <c r="K56" s="165" t="n">
        <f aca="false">low_v2_m!K44</f>
        <v>883137.546806418</v>
      </c>
      <c r="L56" s="67" t="n">
        <f aca="false">H56-I56</f>
        <v>907950.567035798</v>
      </c>
      <c r="M56" s="67" t="n">
        <f aca="false">J56-K56</f>
        <v>27313.5323754562</v>
      </c>
      <c r="N56" s="165" t="n">
        <f aca="false">SUM(low_v5_m!C44:J44)</f>
        <v>3726570.64573238</v>
      </c>
      <c r="O56" s="7"/>
      <c r="P56" s="7"/>
      <c r="Q56" s="67" t="n">
        <f aca="false">I56*5.5017049523</f>
        <v>116650163.308606</v>
      </c>
      <c r="R56" s="67"/>
      <c r="S56" s="67"/>
      <c r="T56" s="7"/>
      <c r="U56" s="7"/>
      <c r="V56" s="67" t="n">
        <f aca="false">K56*5.5017049523</f>
        <v>4858762.21482694</v>
      </c>
      <c r="W56" s="67" t="n">
        <f aca="false">M56*5.5017049523</f>
        <v>150270.996334854</v>
      </c>
      <c r="X56" s="67" t="n">
        <f aca="false">N56*5.1890047538+L56*5.5017049523</f>
        <v>24332468.9271813</v>
      </c>
      <c r="Y56" s="67" t="n">
        <f aca="false">N56*5.1890047538</f>
        <v>19337192.7960769</v>
      </c>
      <c r="Z56" s="67" t="n">
        <f aca="false">L56*5.5017049523</f>
        <v>4995276.13110444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5" t="n">
        <f aca="false">low_v2_m!D45+temporary_pension_bonus_low!B45</f>
        <v>23141429.6973508</v>
      </c>
      <c r="G57" s="165" t="n">
        <f aca="false">low_v2_m!E45+temporary_pension_bonus_low!B45</f>
        <v>22201106.8263347</v>
      </c>
      <c r="H57" s="67" t="n">
        <f aca="false">F57-J57</f>
        <v>22163376.9891307</v>
      </c>
      <c r="I57" s="67" t="n">
        <f aca="false">G57-K57</f>
        <v>21252395.6993613</v>
      </c>
      <c r="J57" s="165" t="n">
        <f aca="false">low_v2_m!J45</f>
        <v>978052.708220034</v>
      </c>
      <c r="K57" s="165" t="n">
        <f aca="false">low_v2_m!K45</f>
        <v>948711.126973433</v>
      </c>
      <c r="L57" s="67" t="n">
        <f aca="false">H57-I57</f>
        <v>910981.289769489</v>
      </c>
      <c r="M57" s="67" t="n">
        <f aca="false">J57-K57</f>
        <v>29341.5812466012</v>
      </c>
      <c r="N57" s="165" t="n">
        <f aca="false">SUM(low_v5_m!C45:J45)</f>
        <v>3726747.80504391</v>
      </c>
      <c r="O57" s="7"/>
      <c r="P57" s="7"/>
      <c r="Q57" s="67" t="n">
        <f aca="false">I57*5.5017049523</f>
        <v>116924410.667415</v>
      </c>
      <c r="R57" s="67"/>
      <c r="S57" s="67"/>
      <c r="T57" s="7"/>
      <c r="U57" s="7"/>
      <c r="V57" s="67" t="n">
        <f aca="false">K57*5.5017049523</f>
        <v>5219528.70557185</v>
      </c>
      <c r="W57" s="67" t="n">
        <f aca="false">M57*5.5017049523</f>
        <v>161428.722852739</v>
      </c>
      <c r="X57" s="67" t="n">
        <f aca="false">N57*5.1890047538+L57*5.5017049523</f>
        <v>24350062.349964</v>
      </c>
      <c r="Y57" s="67" t="n">
        <f aca="false">N57*5.1890047538</f>
        <v>19338112.0765866</v>
      </c>
      <c r="Z57" s="67" t="n">
        <f aca="false">L57*5.5017049523</f>
        <v>5011950.27337744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1"/>
      <c r="B58" s="5"/>
      <c r="C58" s="161" t="n">
        <f aca="false">C54+1</f>
        <v>2026</v>
      </c>
      <c r="D58" s="161" t="n">
        <f aca="false">D54</f>
        <v>1</v>
      </c>
      <c r="E58" s="161" t="n">
        <v>205</v>
      </c>
      <c r="F58" s="163" t="n">
        <f aca="false">low_v2_m!D46+temporary_pension_bonus_low!B46</f>
        <v>23419119.7041346</v>
      </c>
      <c r="G58" s="163" t="n">
        <f aca="false">low_v2_m!E46+temporary_pension_bonus_low!B46</f>
        <v>22466951.5853288</v>
      </c>
      <c r="H58" s="8" t="n">
        <f aca="false">F58-J58</f>
        <v>22344938.1736572</v>
      </c>
      <c r="I58" s="8" t="n">
        <f aca="false">G58-K58</f>
        <v>21424995.5007658</v>
      </c>
      <c r="J58" s="163" t="n">
        <f aca="false">low_v2_m!J46</f>
        <v>1074181.53047732</v>
      </c>
      <c r="K58" s="163" t="n">
        <f aca="false">low_v2_m!K46</f>
        <v>1041956.084563</v>
      </c>
      <c r="L58" s="8" t="n">
        <f aca="false">H58-I58</f>
        <v>919942.672891397</v>
      </c>
      <c r="M58" s="8" t="n">
        <f aca="false">J58-K58</f>
        <v>32225.4459143195</v>
      </c>
      <c r="N58" s="163" t="n">
        <f aca="false">SUM(low_v5_m!C46:J46)</f>
        <v>4515603.17179869</v>
      </c>
      <c r="O58" s="5"/>
      <c r="P58" s="5"/>
      <c r="Q58" s="8" t="n">
        <f aca="false">I58*5.5017049523</f>
        <v>117874003.849569</v>
      </c>
      <c r="R58" s="8"/>
      <c r="S58" s="8"/>
      <c r="T58" s="5"/>
      <c r="U58" s="5"/>
      <c r="V58" s="8" t="n">
        <f aca="false">K58*5.5017049523</f>
        <v>5732534.95051939</v>
      </c>
      <c r="W58" s="8" t="n">
        <f aca="false">M58*5.5017049523</f>
        <v>177294.895376887</v>
      </c>
      <c r="X58" s="8" t="n">
        <f aca="false">N58*5.1890047538+L58*5.5017049523</f>
        <v>28492739.4840165</v>
      </c>
      <c r="Y58" s="8" t="n">
        <f aca="false">N58*5.1890047538</f>
        <v>23431486.3247378</v>
      </c>
      <c r="Z58" s="8" t="n">
        <f aca="false">L58*5.5017049523</f>
        <v>5061253.1592787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5" t="n">
        <f aca="false">low_v2_m!D47+temporary_pension_bonus_low!B47</f>
        <v>23752092.1661368</v>
      </c>
      <c r="G59" s="165" t="n">
        <f aca="false">low_v2_m!E47+temporary_pension_bonus_low!B47</f>
        <v>22785934.6517489</v>
      </c>
      <c r="H59" s="67" t="n">
        <f aca="false">F59-J59</f>
        <v>22583691.4513054</v>
      </c>
      <c r="I59" s="67" t="n">
        <f aca="false">G59-K59</f>
        <v>21652585.9583625</v>
      </c>
      <c r="J59" s="165" t="n">
        <f aca="false">low_v2_m!J47</f>
        <v>1168400.71483134</v>
      </c>
      <c r="K59" s="165" t="n">
        <f aca="false">low_v2_m!K47</f>
        <v>1133348.6933864</v>
      </c>
      <c r="L59" s="67" t="n">
        <f aca="false">H59-I59</f>
        <v>931105.492942929</v>
      </c>
      <c r="M59" s="67" t="n">
        <f aca="false">J59-K59</f>
        <v>35052.0214449402</v>
      </c>
      <c r="N59" s="165" t="n">
        <f aca="false">SUM(low_v5_m!C47:J47)</f>
        <v>3787430.25669248</v>
      </c>
      <c r="O59" s="7"/>
      <c r="P59" s="7"/>
      <c r="Q59" s="67" t="n">
        <f aca="false">I59*5.5017049523</f>
        <v>119126139.397224</v>
      </c>
      <c r="R59" s="67"/>
      <c r="S59" s="67"/>
      <c r="T59" s="7"/>
      <c r="U59" s="7"/>
      <c r="V59" s="67" t="n">
        <f aca="false">K59*5.5017049523</f>
        <v>6235350.1190867</v>
      </c>
      <c r="W59" s="67" t="n">
        <f aca="false">M59*5.5017049523</f>
        <v>192845.879971754</v>
      </c>
      <c r="X59" s="67" t="n">
        <f aca="false">N59*5.1890047538+L59*5.5017049523</f>
        <v>24775661.3083011</v>
      </c>
      <c r="Y59" s="67" t="n">
        <f aca="false">N59*5.1890047538</f>
        <v>19652993.6066632</v>
      </c>
      <c r="Z59" s="67" t="n">
        <f aca="false">L59*5.5017049523</f>
        <v>5122667.70163785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5" t="n">
        <f aca="false">low_v2_m!D48+temporary_pension_bonus_low!B48</f>
        <v>23992990.5052584</v>
      </c>
      <c r="G60" s="165" t="n">
        <f aca="false">low_v2_m!E48+temporary_pension_bonus_low!B48</f>
        <v>23016181.3470738</v>
      </c>
      <c r="H60" s="67" t="n">
        <f aca="false">F60-J60</f>
        <v>22791035.6111169</v>
      </c>
      <c r="I60" s="67" t="n">
        <f aca="false">G60-K60</f>
        <v>21850285.0997565</v>
      </c>
      <c r="J60" s="165" t="n">
        <f aca="false">low_v2_m!J48</f>
        <v>1201954.89414153</v>
      </c>
      <c r="K60" s="165" t="n">
        <f aca="false">low_v2_m!K48</f>
        <v>1165896.24731729</v>
      </c>
      <c r="L60" s="67" t="n">
        <f aca="false">H60-I60</f>
        <v>940750.511360373</v>
      </c>
      <c r="M60" s="67" t="n">
        <f aca="false">J60-K60</f>
        <v>36058.6468242463</v>
      </c>
      <c r="N60" s="165" t="n">
        <f aca="false">SUM(low_v5_m!C48:J48)</f>
        <v>3793111.05522485</v>
      </c>
      <c r="O60" s="7"/>
      <c r="P60" s="7"/>
      <c r="Q60" s="67" t="n">
        <f aca="false">I60*5.5017049523</f>
        <v>120213821.742497</v>
      </c>
      <c r="R60" s="67"/>
      <c r="S60" s="67"/>
      <c r="T60" s="7"/>
      <c r="U60" s="7"/>
      <c r="V60" s="67" t="n">
        <f aca="false">K60*5.5017049523</f>
        <v>6414417.15773351</v>
      </c>
      <c r="W60" s="67" t="n">
        <f aca="false">M60*5.5017049523</f>
        <v>198384.035806192</v>
      </c>
      <c r="X60" s="67" t="n">
        <f aca="false">N60*5.1890047538+L60*5.5017049523</f>
        <v>24858203.0444832</v>
      </c>
      <c r="Y60" s="67" t="n">
        <f aca="false">N60*5.1890047538</f>
        <v>19682471.2972531</v>
      </c>
      <c r="Z60" s="67" t="n">
        <f aca="false">L60*5.5017049523</f>
        <v>5175731.74723012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5" t="n">
        <f aca="false">low_v2_m!D49+temporary_pension_bonus_low!B49</f>
        <v>24244320.7157169</v>
      </c>
      <c r="G61" s="165" t="n">
        <f aca="false">low_v2_m!E49+temporary_pension_bonus_low!B49</f>
        <v>23256741.2457224</v>
      </c>
      <c r="H61" s="67" t="n">
        <f aca="false">F61-J61</f>
        <v>22988383.538711</v>
      </c>
      <c r="I61" s="67" t="n">
        <f aca="false">G61-K61</f>
        <v>22038482.1840266</v>
      </c>
      <c r="J61" s="165" t="n">
        <f aca="false">low_v2_m!J49</f>
        <v>1255937.17700596</v>
      </c>
      <c r="K61" s="165" t="n">
        <f aca="false">low_v2_m!K49</f>
        <v>1218259.06169578</v>
      </c>
      <c r="L61" s="67" t="n">
        <f aca="false">H61-I61</f>
        <v>949901.35468433</v>
      </c>
      <c r="M61" s="67" t="n">
        <f aca="false">J61-K61</f>
        <v>37678.1153101784</v>
      </c>
      <c r="N61" s="165" t="n">
        <f aca="false">SUM(low_v5_m!C49:J49)</f>
        <v>3827386.41546504</v>
      </c>
      <c r="O61" s="7"/>
      <c r="P61" s="7"/>
      <c r="Q61" s="67" t="n">
        <f aca="false">I61*5.5017049523</f>
        <v>121249226.573035</v>
      </c>
      <c r="R61" s="67"/>
      <c r="S61" s="67"/>
      <c r="T61" s="7"/>
      <c r="U61" s="7"/>
      <c r="V61" s="67" t="n">
        <f aca="false">K61*5.5017049523</f>
        <v>6702501.91291602</v>
      </c>
      <c r="W61" s="67" t="n">
        <f aca="false">M61*5.5017049523</f>
        <v>207293.873595339</v>
      </c>
      <c r="X61" s="67" t="n">
        <f aca="false">N61*5.1890047538+L61*5.5017049523</f>
        <v>25086403.2917409</v>
      </c>
      <c r="Y61" s="67" t="n">
        <f aca="false">N61*5.1890047538</f>
        <v>19860326.3044776</v>
      </c>
      <c r="Z61" s="67" t="n">
        <f aca="false">L61*5.5017049523</f>
        <v>5226076.98726326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1"/>
      <c r="B62" s="5"/>
      <c r="C62" s="161" t="n">
        <f aca="false">C58+1</f>
        <v>2027</v>
      </c>
      <c r="D62" s="161" t="n">
        <f aca="false">D58</f>
        <v>1</v>
      </c>
      <c r="E62" s="161" t="n">
        <v>209</v>
      </c>
      <c r="F62" s="163" t="n">
        <f aca="false">low_v2_m!D50+temporary_pension_bonus_low!B50</f>
        <v>24288506.0272437</v>
      </c>
      <c r="G62" s="163" t="n">
        <f aca="false">low_v2_m!E50+temporary_pension_bonus_low!B50</f>
        <v>23299143.6160714</v>
      </c>
      <c r="H62" s="8" t="n">
        <f aca="false">F62-J62</f>
        <v>22977431.7761925</v>
      </c>
      <c r="I62" s="8" t="n">
        <f aca="false">G62-K62</f>
        <v>22027401.5925518</v>
      </c>
      <c r="J62" s="163" t="n">
        <f aca="false">low_v2_m!J50</f>
        <v>1311074.25105119</v>
      </c>
      <c r="K62" s="163" t="n">
        <f aca="false">low_v2_m!K50</f>
        <v>1271742.02351965</v>
      </c>
      <c r="L62" s="8" t="n">
        <f aca="false">H62-I62</f>
        <v>950030.183640741</v>
      </c>
      <c r="M62" s="8" t="n">
        <f aca="false">J62-K62</f>
        <v>39332.2275315356</v>
      </c>
      <c r="N62" s="163" t="n">
        <f aca="false">SUM(low_v5_m!C50:J50)</f>
        <v>4558132.11157113</v>
      </c>
      <c r="O62" s="5"/>
      <c r="P62" s="5"/>
      <c r="Q62" s="8" t="n">
        <f aca="false">I62*5.5017049523</f>
        <v>121188264.428043</v>
      </c>
      <c r="R62" s="8"/>
      <c r="S62" s="8"/>
      <c r="T62" s="5"/>
      <c r="U62" s="5"/>
      <c r="V62" s="8" t="n">
        <f aca="false">K62*5.5017049523</f>
        <v>6996749.38884609</v>
      </c>
      <c r="W62" s="8" t="n">
        <f aca="false">M62*5.5017049523</f>
        <v>216394.31099524</v>
      </c>
      <c r="X62" s="8" t="n">
        <f aca="false">N62*5.1890047538+L62*5.5017049523</f>
        <v>28878954.9615617</v>
      </c>
      <c r="Y62" s="8" t="n">
        <f aca="false">N62*5.1890047538</f>
        <v>23652169.195391</v>
      </c>
      <c r="Z62" s="8" t="n">
        <f aca="false">L62*5.5017049523</f>
        <v>5226785.76617074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5" t="n">
        <f aca="false">low_v2_m!D51+temporary_pension_bonus_low!B51</f>
        <v>24360669.7308556</v>
      </c>
      <c r="G63" s="165" t="n">
        <f aca="false">low_v2_m!E51+temporary_pension_bonus_low!B51</f>
        <v>23367976.5242052</v>
      </c>
      <c r="H63" s="67" t="n">
        <f aca="false">F63-J63</f>
        <v>22965001.7481825</v>
      </c>
      <c r="I63" s="67" t="n">
        <f aca="false">G63-K63</f>
        <v>22014178.5810123</v>
      </c>
      <c r="J63" s="165" t="n">
        <f aca="false">low_v2_m!J51</f>
        <v>1395667.98267308</v>
      </c>
      <c r="K63" s="165" t="n">
        <f aca="false">low_v2_m!K51</f>
        <v>1353797.94319289</v>
      </c>
      <c r="L63" s="67" t="n">
        <f aca="false">H63-I63</f>
        <v>950823.167170256</v>
      </c>
      <c r="M63" s="67" t="n">
        <f aca="false">J63-K63</f>
        <v>41870.0394801921</v>
      </c>
      <c r="N63" s="165" t="n">
        <f aca="false">SUM(low_v5_m!C51:J51)</f>
        <v>3823347.0841249</v>
      </c>
      <c r="O63" s="7"/>
      <c r="P63" s="7"/>
      <c r="Q63" s="67" t="n">
        <f aca="false">I63*5.5017049523</f>
        <v>121115515.319972</v>
      </c>
      <c r="R63" s="67"/>
      <c r="S63" s="67"/>
      <c r="T63" s="7"/>
      <c r="U63" s="7"/>
      <c r="V63" s="67" t="n">
        <f aca="false">K63*5.5017049523</f>
        <v>7448196.84847785</v>
      </c>
      <c r="W63" s="67" t="n">
        <f aca="false">M63*5.5017049523</f>
        <v>230356.603561169</v>
      </c>
      <c r="X63" s="67" t="n">
        <f aca="false">N63*5.1890047538+L63*5.5017049523</f>
        <v>25070514.7225337</v>
      </c>
      <c r="Y63" s="67" t="n">
        <f aca="false">N63*5.1890047538</f>
        <v>19839366.1949515</v>
      </c>
      <c r="Z63" s="67" t="n">
        <f aca="false">L63*5.5017049523</f>
        <v>5231148.52758217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5" t="n">
        <f aca="false">low_v2_m!D52+temporary_pension_bonus_low!B52</f>
        <v>24577209.9575714</v>
      </c>
      <c r="G64" s="165" t="n">
        <f aca="false">low_v2_m!E52+temporary_pension_bonus_low!B52</f>
        <v>23575122.8890747</v>
      </c>
      <c r="H64" s="67" t="n">
        <f aca="false">F64-J64</f>
        <v>23096797.511505</v>
      </c>
      <c r="I64" s="67" t="n">
        <f aca="false">G64-K64</f>
        <v>22139122.8163903</v>
      </c>
      <c r="J64" s="165" t="n">
        <f aca="false">low_v2_m!J52</f>
        <v>1480412.44606638</v>
      </c>
      <c r="K64" s="165" t="n">
        <f aca="false">low_v2_m!K52</f>
        <v>1436000.07268439</v>
      </c>
      <c r="L64" s="67" t="n">
        <f aca="false">H64-I64</f>
        <v>957674.695114702</v>
      </c>
      <c r="M64" s="67" t="n">
        <f aca="false">J64-K64</f>
        <v>44412.3733819919</v>
      </c>
      <c r="N64" s="165" t="n">
        <f aca="false">SUM(low_v5_m!C52:J52)</f>
        <v>3783104.47616098</v>
      </c>
      <c r="O64" s="7"/>
      <c r="P64" s="7"/>
      <c r="Q64" s="67" t="n">
        <f aca="false">I64*5.5017049523</f>
        <v>121802921.638513</v>
      </c>
      <c r="R64" s="67"/>
      <c r="S64" s="67"/>
      <c r="T64" s="7"/>
      <c r="U64" s="7"/>
      <c r="V64" s="67" t="n">
        <f aca="false">K64*5.5017049523</f>
        <v>7900448.71139085</v>
      </c>
      <c r="W64" s="67" t="n">
        <f aca="false">M64*5.5017049523</f>
        <v>244343.774579101</v>
      </c>
      <c r="X64" s="67" t="n">
        <f aca="false">N64*5.1890047538+L64*5.5017049523</f>
        <v>24899390.7237263</v>
      </c>
      <c r="Y64" s="67" t="n">
        <f aca="false">N64*5.1890047538</f>
        <v>19630547.1109214</v>
      </c>
      <c r="Z64" s="67" t="n">
        <f aca="false">L64*5.5017049523</f>
        <v>5268843.61280495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5" t="n">
        <f aca="false">low_v2_m!D53+temporary_pension_bonus_low!B53</f>
        <v>24673588.6125106</v>
      </c>
      <c r="G65" s="165" t="n">
        <f aca="false">low_v2_m!E53+temporary_pension_bonus_low!B53</f>
        <v>23667843.3777619</v>
      </c>
      <c r="H65" s="67" t="n">
        <f aca="false">F65-J65</f>
        <v>23144011.2249369</v>
      </c>
      <c r="I65" s="67" t="n">
        <f aca="false">G65-K65</f>
        <v>22184153.3118154</v>
      </c>
      <c r="J65" s="165" t="n">
        <f aca="false">low_v2_m!J53</f>
        <v>1529577.38757372</v>
      </c>
      <c r="K65" s="165" t="n">
        <f aca="false">low_v2_m!K53</f>
        <v>1483690.06594651</v>
      </c>
      <c r="L65" s="67" t="n">
        <f aca="false">H65-I65</f>
        <v>959857.913121447</v>
      </c>
      <c r="M65" s="67" t="n">
        <f aca="false">J65-K65</f>
        <v>45887.3216272115</v>
      </c>
      <c r="N65" s="165" t="n">
        <f aca="false">SUM(low_v5_m!C53:J53)</f>
        <v>3830106.62030379</v>
      </c>
      <c r="O65" s="7"/>
      <c r="P65" s="7"/>
      <c r="Q65" s="67" t="n">
        <f aca="false">I65*5.5017049523</f>
        <v>122050666.138197</v>
      </c>
      <c r="R65" s="67"/>
      <c r="S65" s="67"/>
      <c r="T65" s="7"/>
      <c r="U65" s="7"/>
      <c r="V65" s="67" t="n">
        <f aca="false">K65*5.5017049523</f>
        <v>8162824.9834962</v>
      </c>
      <c r="W65" s="67" t="n">
        <f aca="false">M65*5.5017049523</f>
        <v>252458.504644213</v>
      </c>
      <c r="X65" s="67" t="n">
        <f aca="false">N65*5.1890047538+L65*5.5017049523</f>
        <v>25155296.4944418</v>
      </c>
      <c r="Y65" s="67" t="n">
        <f aca="false">N65*5.1890047538</f>
        <v>19874441.4603172</v>
      </c>
      <c r="Z65" s="67" t="n">
        <f aca="false">L65*5.5017049523</f>
        <v>5280855.03412461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1"/>
      <c r="B66" s="5"/>
      <c r="C66" s="161" t="n">
        <f aca="false">C62+1</f>
        <v>2028</v>
      </c>
      <c r="D66" s="161" t="n">
        <f aca="false">D62</f>
        <v>1</v>
      </c>
      <c r="E66" s="161" t="n">
        <v>213</v>
      </c>
      <c r="F66" s="163" t="n">
        <f aca="false">low_v2_m!D54+temporary_pension_bonus_low!B54</f>
        <v>24781360.2622716</v>
      </c>
      <c r="G66" s="163" t="n">
        <f aca="false">low_v2_m!E54+temporary_pension_bonus_low!B54</f>
        <v>23770430.285983</v>
      </c>
      <c r="H66" s="8" t="n">
        <f aca="false">F66-J66</f>
        <v>23194094.6172765</v>
      </c>
      <c r="I66" s="8" t="n">
        <f aca="false">G66-K66</f>
        <v>22230782.6103377</v>
      </c>
      <c r="J66" s="163" t="n">
        <f aca="false">low_v2_m!J54</f>
        <v>1587265.64499515</v>
      </c>
      <c r="K66" s="163" t="n">
        <f aca="false">low_v2_m!K54</f>
        <v>1539647.6756453</v>
      </c>
      <c r="L66" s="8" t="n">
        <f aca="false">H66-I66</f>
        <v>963312.006938782</v>
      </c>
      <c r="M66" s="8" t="n">
        <f aca="false">J66-K66</f>
        <v>47617.9693498549</v>
      </c>
      <c r="N66" s="163" t="n">
        <f aca="false">SUM(low_v5_m!C54:J54)</f>
        <v>4527018.69906452</v>
      </c>
      <c r="O66" s="5"/>
      <c r="P66" s="5"/>
      <c r="Q66" s="8" t="n">
        <f aca="false">I66*5.5017049523</f>
        <v>122307206.7808</v>
      </c>
      <c r="R66" s="8"/>
      <c r="S66" s="8"/>
      <c r="T66" s="5"/>
      <c r="U66" s="5"/>
      <c r="V66" s="8" t="n">
        <f aca="false">K66*5.5017049523</f>
        <v>8470687.24189491</v>
      </c>
      <c r="W66" s="8" t="n">
        <f aca="false">M66*5.5017049523</f>
        <v>261980.017790566</v>
      </c>
      <c r="X66" s="8" t="n">
        <f aca="false">N66*5.1890047538+L66*5.5017049523</f>
        <v>28790579.9891724</v>
      </c>
      <c r="Y66" s="8" t="n">
        <f aca="false">N66*5.1890047538</f>
        <v>23490721.5499873</v>
      </c>
      <c r="Z66" s="8" t="n">
        <f aca="false">L66*5.5017049523</f>
        <v>5299858.43918515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5" t="n">
        <f aca="false">low_v2_m!D55+temporary_pension_bonus_low!B55</f>
        <v>24760715.2843466</v>
      </c>
      <c r="G67" s="165" t="n">
        <f aca="false">low_v2_m!E55+temporary_pension_bonus_low!B55</f>
        <v>23750931.8689465</v>
      </c>
      <c r="H67" s="67" t="n">
        <f aca="false">F67-J67</f>
        <v>23157385.358237</v>
      </c>
      <c r="I67" s="67" t="n">
        <f aca="false">G67-K67</f>
        <v>22195701.8406202</v>
      </c>
      <c r="J67" s="165" t="n">
        <f aca="false">low_v2_m!J55</f>
        <v>1603329.92610958</v>
      </c>
      <c r="K67" s="165" t="n">
        <f aca="false">low_v2_m!K55</f>
        <v>1555230.02832629</v>
      </c>
      <c r="L67" s="67" t="n">
        <f aca="false">H67-I67</f>
        <v>961683.517616771</v>
      </c>
      <c r="M67" s="67" t="n">
        <f aca="false">J67-K67</f>
        <v>48099.8977832876</v>
      </c>
      <c r="N67" s="165" t="n">
        <f aca="false">SUM(low_v5_m!C55:J55)</f>
        <v>3835022.49593979</v>
      </c>
      <c r="O67" s="7"/>
      <c r="P67" s="7"/>
      <c r="Q67" s="67" t="n">
        <f aca="false">I67*5.5017049523</f>
        <v>122114202.736315</v>
      </c>
      <c r="R67" s="67"/>
      <c r="S67" s="67"/>
      <c r="T67" s="7"/>
      <c r="U67" s="7"/>
      <c r="V67" s="67" t="n">
        <f aca="false">K67*5.5017049523</f>
        <v>8556416.74880844</v>
      </c>
      <c r="W67" s="67" t="n">
        <f aca="false">M67*5.5017049523</f>
        <v>264631.445839437</v>
      </c>
      <c r="X67" s="67" t="n">
        <f aca="false">N67*5.1890047538+L67*5.5017049523</f>
        <v>25190848.933779</v>
      </c>
      <c r="Y67" s="67" t="n">
        <f aca="false">N67*5.1890047538</f>
        <v>19899949.9623615</v>
      </c>
      <c r="Z67" s="67" t="n">
        <f aca="false">L67*5.5017049523</f>
        <v>5290898.97141747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5" t="n">
        <f aca="false">low_v2_m!D56+temporary_pension_bonus_low!B56</f>
        <v>24996139.5707137</v>
      </c>
      <c r="G68" s="165" t="n">
        <f aca="false">low_v2_m!E56+temporary_pension_bonus_low!B56</f>
        <v>23975822.0725845</v>
      </c>
      <c r="H68" s="67" t="n">
        <f aca="false">F68-J68</f>
        <v>23310764.8126495</v>
      </c>
      <c r="I68" s="67" t="n">
        <f aca="false">G68-K68</f>
        <v>22341008.5572622</v>
      </c>
      <c r="J68" s="165" t="n">
        <f aca="false">low_v2_m!J56</f>
        <v>1685374.75806425</v>
      </c>
      <c r="K68" s="165" t="n">
        <f aca="false">low_v2_m!K56</f>
        <v>1634813.51532232</v>
      </c>
      <c r="L68" s="67" t="n">
        <f aca="false">H68-I68</f>
        <v>969756.255387303</v>
      </c>
      <c r="M68" s="67" t="n">
        <f aca="false">J68-K68</f>
        <v>50561.242741927</v>
      </c>
      <c r="N68" s="165" t="n">
        <f aca="false">SUM(low_v5_m!C56:J56)</f>
        <v>3819341.83517212</v>
      </c>
      <c r="O68" s="7"/>
      <c r="P68" s="7"/>
      <c r="Q68" s="67" t="n">
        <f aca="false">I68*5.5017049523</f>
        <v>122913637.418866</v>
      </c>
      <c r="R68" s="67"/>
      <c r="S68" s="67"/>
      <c r="T68" s="7"/>
      <c r="U68" s="7"/>
      <c r="V68" s="67" t="n">
        <f aca="false">K68*5.5017049523</f>
        <v>8994261.6133358</v>
      </c>
      <c r="W68" s="67" t="n">
        <f aca="false">M68*5.5017049523</f>
        <v>278173.039587702</v>
      </c>
      <c r="X68" s="67" t="n">
        <f aca="false">N68*5.1890047538+L68*5.5017049523</f>
        <v>25153895.7318835</v>
      </c>
      <c r="Y68" s="67" t="n">
        <f aca="false">N68*5.1890047538</f>
        <v>19818582.9390953</v>
      </c>
      <c r="Z68" s="67" t="n">
        <f aca="false">L68*5.5017049523</f>
        <v>5335312.79278823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5" t="n">
        <f aca="false">low_v2_m!D57+temporary_pension_bonus_low!B57</f>
        <v>25267981.1379708</v>
      </c>
      <c r="G69" s="165" t="n">
        <f aca="false">low_v2_m!E57+temporary_pension_bonus_low!B57</f>
        <v>24235664.4056984</v>
      </c>
      <c r="H69" s="67" t="n">
        <f aca="false">F69-J69</f>
        <v>23504257.7937064</v>
      </c>
      <c r="I69" s="67" t="n">
        <f aca="false">G69-K69</f>
        <v>22524852.761762</v>
      </c>
      <c r="J69" s="165" t="n">
        <f aca="false">low_v2_m!J57</f>
        <v>1763723.34426435</v>
      </c>
      <c r="K69" s="165" t="n">
        <f aca="false">low_v2_m!K57</f>
        <v>1710811.64393642</v>
      </c>
      <c r="L69" s="67" t="n">
        <f aca="false">H69-I69</f>
        <v>979405.031944498</v>
      </c>
      <c r="M69" s="67" t="n">
        <f aca="false">J69-K69</f>
        <v>52911.7003279307</v>
      </c>
      <c r="N69" s="165" t="n">
        <f aca="false">SUM(low_v5_m!C57:J57)</f>
        <v>3823490.48068519</v>
      </c>
      <c r="O69" s="7"/>
      <c r="P69" s="7"/>
      <c r="Q69" s="67" t="n">
        <f aca="false">I69*5.5017049523</f>
        <v>123925093.989214</v>
      </c>
      <c r="R69" s="67"/>
      <c r="S69" s="67"/>
      <c r="T69" s="7"/>
      <c r="U69" s="7"/>
      <c r="V69" s="67" t="n">
        <f aca="false">K69*5.5017049523</f>
        <v>9412380.89389752</v>
      </c>
      <c r="W69" s="67" t="n">
        <f aca="false">M69*5.5017049523</f>
        <v>291104.56372879</v>
      </c>
      <c r="X69" s="67" t="n">
        <f aca="false">N69*5.1890047538+L69*5.5017049523</f>
        <v>25228507.7949411</v>
      </c>
      <c r="Y69" s="67" t="n">
        <f aca="false">N69*5.1890047538</f>
        <v>19840110.2803845</v>
      </c>
      <c r="Z69" s="67" t="n">
        <f aca="false">L69*5.5017049523</f>
        <v>5388397.51455659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1"/>
      <c r="B70" s="5"/>
      <c r="C70" s="161" t="n">
        <f aca="false">C66+1</f>
        <v>2029</v>
      </c>
      <c r="D70" s="161" t="n">
        <f aca="false">D66</f>
        <v>1</v>
      </c>
      <c r="E70" s="161" t="n">
        <v>217</v>
      </c>
      <c r="F70" s="163" t="n">
        <f aca="false">low_v2_m!D58+temporary_pension_bonus_low!B58</f>
        <v>25486481.9890448</v>
      </c>
      <c r="G70" s="163" t="n">
        <f aca="false">low_v2_m!E58+temporary_pension_bonus_low!B58</f>
        <v>24444502.8409402</v>
      </c>
      <c r="H70" s="8" t="n">
        <f aca="false">F70-J70</f>
        <v>23677071.5655609</v>
      </c>
      <c r="I70" s="8" t="n">
        <f aca="false">G70-K70</f>
        <v>22689374.7301609</v>
      </c>
      <c r="J70" s="163" t="n">
        <f aca="false">low_v2_m!J58</f>
        <v>1809410.42348387</v>
      </c>
      <c r="K70" s="163" t="n">
        <f aca="false">low_v2_m!K58</f>
        <v>1755128.11077936</v>
      </c>
      <c r="L70" s="8" t="n">
        <f aca="false">H70-I70</f>
        <v>987696.835400064</v>
      </c>
      <c r="M70" s="8" t="n">
        <f aca="false">J70-K70</f>
        <v>54282.3127045159</v>
      </c>
      <c r="N70" s="163" t="n">
        <f aca="false">SUM(low_v5_m!C58:J58)</f>
        <v>4615107.6572848</v>
      </c>
      <c r="O70" s="5"/>
      <c r="P70" s="5"/>
      <c r="Q70" s="8" t="n">
        <f aca="false">I70*5.5017049523</f>
        <v>124830245.317517</v>
      </c>
      <c r="R70" s="8"/>
      <c r="S70" s="8"/>
      <c r="T70" s="5"/>
      <c r="U70" s="5"/>
      <c r="V70" s="8" t="n">
        <f aca="false">K70*5.5017049523</f>
        <v>9656197.01899573</v>
      </c>
      <c r="W70" s="8" t="n">
        <f aca="false">M70*5.5017049523</f>
        <v>298645.268628732</v>
      </c>
      <c r="X70" s="8" t="n">
        <f aca="false">N70*5.1890047538+L70*5.5017049523</f>
        <v>29381832.1436412</v>
      </c>
      <c r="Y70" s="8" t="n">
        <f aca="false">N70*5.1890047538</f>
        <v>23947815.5729496</v>
      </c>
      <c r="Z70" s="8" t="n">
        <f aca="false">L70*5.5017049523</f>
        <v>5434016.57069157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5" t="n">
        <f aca="false">low_v2_m!D59+temporary_pension_bonus_low!B59</f>
        <v>25527110.9284905</v>
      </c>
      <c r="G71" s="165" t="n">
        <f aca="false">low_v2_m!E59+temporary_pension_bonus_low!B59</f>
        <v>24484628.9811161</v>
      </c>
      <c r="H71" s="67" t="n">
        <f aca="false">F71-J71</f>
        <v>23648113.1928192</v>
      </c>
      <c r="I71" s="67" t="n">
        <f aca="false">G71-K71</f>
        <v>22662001.1775149</v>
      </c>
      <c r="J71" s="165" t="n">
        <f aca="false">low_v2_m!J59</f>
        <v>1878997.73567128</v>
      </c>
      <c r="K71" s="165" t="n">
        <f aca="false">low_v2_m!K59</f>
        <v>1822627.80360114</v>
      </c>
      <c r="L71" s="67" t="n">
        <f aca="false">H71-I71</f>
        <v>986112.015304316</v>
      </c>
      <c r="M71" s="67" t="n">
        <f aca="false">J71-K71</f>
        <v>56369.9320701389</v>
      </c>
      <c r="N71" s="165" t="n">
        <f aca="false">SUM(low_v5_m!C59:J59)</f>
        <v>3775616.00694171</v>
      </c>
      <c r="O71" s="7"/>
      <c r="P71" s="7"/>
      <c r="Q71" s="67" t="n">
        <f aca="false">I71*5.5017049523</f>
        <v>124679644.107362</v>
      </c>
      <c r="R71" s="67"/>
      <c r="S71" s="67"/>
      <c r="T71" s="7"/>
      <c r="U71" s="7"/>
      <c r="V71" s="67" t="n">
        <f aca="false">K71*5.5017049523</f>
        <v>10027560.4132721</v>
      </c>
      <c r="W71" s="67" t="n">
        <f aca="false">M71*5.5017049523</f>
        <v>310130.734431098</v>
      </c>
      <c r="X71" s="67" t="n">
        <f aca="false">N71*5.1890047538+L71*5.5017049523</f>
        <v>25016986.7666662</v>
      </c>
      <c r="Y71" s="67" t="n">
        <f aca="false">N71*5.1890047538</f>
        <v>19591689.4085439</v>
      </c>
      <c r="Z71" s="67" t="n">
        <f aca="false">L71*5.5017049523</f>
        <v>5425297.35812229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5" t="n">
        <f aca="false">low_v2_m!D60+temporary_pension_bonus_low!B60</f>
        <v>25659292.0627003</v>
      </c>
      <c r="G72" s="165" t="n">
        <f aca="false">low_v2_m!E60+temporary_pension_bonus_low!B60</f>
        <v>24611836.2859909</v>
      </c>
      <c r="H72" s="67" t="n">
        <f aca="false">F72-J72</f>
        <v>23715572.9191762</v>
      </c>
      <c r="I72" s="67" t="n">
        <f aca="false">G72-K72</f>
        <v>22726428.7167725</v>
      </c>
      <c r="J72" s="165" t="n">
        <f aca="false">low_v2_m!J60</f>
        <v>1943719.14352413</v>
      </c>
      <c r="K72" s="165" t="n">
        <f aca="false">low_v2_m!K60</f>
        <v>1885407.56921841</v>
      </c>
      <c r="L72" s="67" t="n">
        <f aca="false">H72-I72</f>
        <v>989144.202403758</v>
      </c>
      <c r="M72" s="67" t="n">
        <f aca="false">J72-K72</f>
        <v>58311.5743057241</v>
      </c>
      <c r="N72" s="165" t="n">
        <f aca="false">SUM(low_v5_m!C60:J60)</f>
        <v>3741161.83678596</v>
      </c>
      <c r="O72" s="7"/>
      <c r="P72" s="7"/>
      <c r="Q72" s="67" t="n">
        <f aca="false">I72*5.5017049523</f>
        <v>125034105.41916</v>
      </c>
      <c r="R72" s="67"/>
      <c r="S72" s="67"/>
      <c r="T72" s="7"/>
      <c r="U72" s="7"/>
      <c r="V72" s="67" t="n">
        <f aca="false">K72*5.5017049523</f>
        <v>10372956.1606728</v>
      </c>
      <c r="W72" s="67" t="n">
        <f aca="false">M72*5.5017049523</f>
        <v>320813.077134212</v>
      </c>
      <c r="X72" s="67" t="n">
        <f aca="false">N72*5.1890047538+L72*5.5017049523</f>
        <v>24854886.1127211</v>
      </c>
      <c r="Y72" s="67" t="n">
        <f aca="false">N72*5.1890047538</f>
        <v>19412906.5558175</v>
      </c>
      <c r="Z72" s="67" t="n">
        <f aca="false">L72*5.5017049523</f>
        <v>5441979.55690359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5" t="n">
        <f aca="false">low_v2_m!D61+temporary_pension_bonus_low!B61</f>
        <v>25724420.8153536</v>
      </c>
      <c r="G73" s="165" t="n">
        <f aca="false">low_v2_m!E61+temporary_pension_bonus_low!B61</f>
        <v>24674382.6218688</v>
      </c>
      <c r="H73" s="67" t="n">
        <f aca="false">F73-J73</f>
        <v>23748897.8831046</v>
      </c>
      <c r="I73" s="67" t="n">
        <f aca="false">G73-K73</f>
        <v>22758125.3775873</v>
      </c>
      <c r="J73" s="165" t="n">
        <f aca="false">low_v2_m!J61</f>
        <v>1975522.93224901</v>
      </c>
      <c r="K73" s="165" t="n">
        <f aca="false">low_v2_m!K61</f>
        <v>1916257.24428154</v>
      </c>
      <c r="L73" s="67" t="n">
        <f aca="false">H73-I73</f>
        <v>990772.505517315</v>
      </c>
      <c r="M73" s="67" t="n">
        <f aca="false">J73-K73</f>
        <v>59265.6879674701</v>
      </c>
      <c r="N73" s="165" t="n">
        <f aca="false">SUM(low_v5_m!C61:J61)</f>
        <v>3747221.76347696</v>
      </c>
      <c r="O73" s="7"/>
      <c r="P73" s="7"/>
      <c r="Q73" s="67" t="n">
        <f aca="false">I73*5.5017049523</f>
        <v>125208491.094936</v>
      </c>
      <c r="R73" s="67"/>
      <c r="S73" s="67"/>
      <c r="T73" s="7"/>
      <c r="U73" s="7"/>
      <c r="V73" s="67" t="n">
        <f aca="false">K73*5.5017049523</f>
        <v>10542681.9707445</v>
      </c>
      <c r="W73" s="67" t="n">
        <f aca="false">M73*5.5017049523</f>
        <v>326062.328992097</v>
      </c>
      <c r="X73" s="67" t="n">
        <f aca="false">N73*5.1890047538+L73*5.5017049523</f>
        <v>24895289.5444321</v>
      </c>
      <c r="Y73" s="67" t="n">
        <f aca="false">N73*5.1890047538</f>
        <v>19444351.5442248</v>
      </c>
      <c r="Z73" s="67" t="n">
        <f aca="false">L73*5.5017049523</f>
        <v>5450938.00020729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1"/>
      <c r="B74" s="5"/>
      <c r="C74" s="161" t="n">
        <f aca="false">C70+1</f>
        <v>2030</v>
      </c>
      <c r="D74" s="161" t="n">
        <f aca="false">D70</f>
        <v>1</v>
      </c>
      <c r="E74" s="161" t="n">
        <v>221</v>
      </c>
      <c r="F74" s="163" t="n">
        <f aca="false">low_v2_m!D62+temporary_pension_bonus_low!B62</f>
        <v>25773272.6737801</v>
      </c>
      <c r="G74" s="163" t="n">
        <f aca="false">low_v2_m!E62+temporary_pension_bonus_low!B62</f>
        <v>24720559.7481034</v>
      </c>
      <c r="H74" s="8" t="n">
        <f aca="false">F74-J74</f>
        <v>23767591.0884965</v>
      </c>
      <c r="I74" s="8" t="n">
        <f aca="false">G74-K74</f>
        <v>22775048.6103782</v>
      </c>
      <c r="J74" s="163" t="n">
        <f aca="false">low_v2_m!J62</f>
        <v>2005681.58528368</v>
      </c>
      <c r="K74" s="163" t="n">
        <f aca="false">low_v2_m!K62</f>
        <v>1945511.13772517</v>
      </c>
      <c r="L74" s="8" t="n">
        <f aca="false">H74-I74</f>
        <v>992542.478118267</v>
      </c>
      <c r="M74" s="8" t="n">
        <f aca="false">J74-K74</f>
        <v>60170.4475585104</v>
      </c>
      <c r="N74" s="163" t="n">
        <f aca="false">SUM(low_v5_m!C62:J62)</f>
        <v>4546144.26544466</v>
      </c>
      <c r="O74" s="5"/>
      <c r="P74" s="5"/>
      <c r="Q74" s="8" t="n">
        <f aca="false">I74*5.5017049523</f>
        <v>125301597.728591</v>
      </c>
      <c r="R74" s="8"/>
      <c r="S74" s="8"/>
      <c r="T74" s="5"/>
      <c r="U74" s="5"/>
      <c r="V74" s="8" t="n">
        <f aca="false">K74*5.5017049523</f>
        <v>10703628.2611774</v>
      </c>
      <c r="W74" s="8" t="n">
        <f aca="false">M74*5.5017049523</f>
        <v>331040.049314764</v>
      </c>
      <c r="X74" s="8" t="n">
        <f aca="false">N74*5.1890047538+L74*5.5017049523</f>
        <v>29050640.0720843</v>
      </c>
      <c r="Y74" s="8" t="n">
        <f aca="false">N74*5.1890047538</f>
        <v>23589964.204853</v>
      </c>
      <c r="Z74" s="8" t="n">
        <f aca="false">L74*5.5017049523</f>
        <v>5460675.86723138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5" t="n">
        <f aca="false">low_v2_m!D63+temporary_pension_bonus_low!B63</f>
        <v>25817186.7007452</v>
      </c>
      <c r="G75" s="165" t="n">
        <f aca="false">low_v2_m!E63+temporary_pension_bonus_low!B63</f>
        <v>24762465.7432376</v>
      </c>
      <c r="H75" s="67" t="n">
        <f aca="false">F75-J75</f>
        <v>23740715.1281007</v>
      </c>
      <c r="I75" s="67" t="n">
        <f aca="false">G75-K75</f>
        <v>22748288.3177725</v>
      </c>
      <c r="J75" s="165" t="n">
        <f aca="false">low_v2_m!J63</f>
        <v>2076471.57264447</v>
      </c>
      <c r="K75" s="165" t="n">
        <f aca="false">low_v2_m!K63</f>
        <v>2014177.42546514</v>
      </c>
      <c r="L75" s="67" t="n">
        <f aca="false">H75-I75</f>
        <v>992426.810328275</v>
      </c>
      <c r="M75" s="67" t="n">
        <f aca="false">J75-K75</f>
        <v>62294.147179334</v>
      </c>
      <c r="N75" s="165" t="n">
        <f aca="false">SUM(low_v5_m!C63:J63)</f>
        <v>3723936.26762828</v>
      </c>
      <c r="O75" s="7"/>
      <c r="P75" s="7"/>
      <c r="Q75" s="67" t="n">
        <f aca="false">I75*5.5017049523</f>
        <v>125154370.494237</v>
      </c>
      <c r="R75" s="67"/>
      <c r="S75" s="67"/>
      <c r="T75" s="7"/>
      <c r="U75" s="7"/>
      <c r="V75" s="67" t="n">
        <f aca="false">K75*5.5017049523</f>
        <v>11081409.9164924</v>
      </c>
      <c r="W75" s="67" t="n">
        <f aca="false">M75*5.5017049523</f>
        <v>342724.018035847</v>
      </c>
      <c r="X75" s="67" t="n">
        <f aca="false">N75*5.1890047538+L75*5.5017049523</f>
        <v>24783562.4927497</v>
      </c>
      <c r="Y75" s="67" t="n">
        <f aca="false">N75*5.1890047538</f>
        <v>19323522.9955714</v>
      </c>
      <c r="Z75" s="67" t="n">
        <f aca="false">L75*5.5017049523</f>
        <v>5460039.49717836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5" t="n">
        <f aca="false">low_v2_m!D64+temporary_pension_bonus_low!B64</f>
        <v>26011846.9779003</v>
      </c>
      <c r="G76" s="165" t="n">
        <f aca="false">low_v2_m!E64+temporary_pension_bonus_low!B64</f>
        <v>24948023.2484575</v>
      </c>
      <c r="H76" s="67" t="n">
        <f aca="false">F76-J76</f>
        <v>23894511.9976023</v>
      </c>
      <c r="I76" s="67" t="n">
        <f aca="false">G76-K76</f>
        <v>22894208.3175685</v>
      </c>
      <c r="J76" s="165" t="n">
        <f aca="false">low_v2_m!J64</f>
        <v>2117334.98029792</v>
      </c>
      <c r="K76" s="165" t="n">
        <f aca="false">low_v2_m!K64</f>
        <v>2053814.93088898</v>
      </c>
      <c r="L76" s="67" t="n">
        <f aca="false">H76-I76</f>
        <v>1000303.68003384</v>
      </c>
      <c r="M76" s="67" t="n">
        <f aca="false">J76-K76</f>
        <v>63520.0494089369</v>
      </c>
      <c r="N76" s="165" t="n">
        <f aca="false">SUM(low_v5_m!C64:J64)</f>
        <v>3749542.7271723</v>
      </c>
      <c r="O76" s="7"/>
      <c r="P76" s="7"/>
      <c r="Q76" s="67" t="n">
        <f aca="false">I76*5.5017049523</f>
        <v>125957179.279754</v>
      </c>
      <c r="R76" s="67"/>
      <c r="S76" s="67"/>
      <c r="T76" s="7"/>
      <c r="U76" s="7"/>
      <c r="V76" s="67" t="n">
        <f aca="false">K76*5.5017049523</f>
        <v>11299483.7763796</v>
      </c>
      <c r="W76" s="67" t="n">
        <f aca="false">M76*5.5017049523</f>
        <v>349468.570403489</v>
      </c>
      <c r="X76" s="67" t="n">
        <f aca="false">N76*5.1890047538+L76*5.5017049523</f>
        <v>24959770.7461194</v>
      </c>
      <c r="Y76" s="67" t="n">
        <f aca="false">N76*5.1890047538</f>
        <v>19456395.0358733</v>
      </c>
      <c r="Z76" s="67" t="n">
        <f aca="false">L76*5.5017049523</f>
        <v>5503375.71024607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5" t="n">
        <f aca="false">low_v2_m!D65+temporary_pension_bonus_low!B65</f>
        <v>26248192.3670505</v>
      </c>
      <c r="G77" s="165" t="n">
        <f aca="false">low_v2_m!E65+temporary_pension_bonus_low!B65</f>
        <v>25173966.1431963</v>
      </c>
      <c r="H77" s="67" t="n">
        <f aca="false">F77-J77</f>
        <v>24076485.6219433</v>
      </c>
      <c r="I77" s="67" t="n">
        <f aca="false">G77-K77</f>
        <v>23067410.6004423</v>
      </c>
      <c r="J77" s="165" t="n">
        <f aca="false">low_v2_m!J65</f>
        <v>2171706.74510726</v>
      </c>
      <c r="K77" s="165" t="n">
        <f aca="false">low_v2_m!K65</f>
        <v>2106555.54275404</v>
      </c>
      <c r="L77" s="67" t="n">
        <f aca="false">H77-I77</f>
        <v>1009075.02150099</v>
      </c>
      <c r="M77" s="67" t="n">
        <f aca="false">J77-K77</f>
        <v>65151.2023532176</v>
      </c>
      <c r="N77" s="165" t="n">
        <f aca="false">SUM(low_v5_m!C65:J65)</f>
        <v>3758787.62703516</v>
      </c>
      <c r="O77" s="7"/>
      <c r="P77" s="7"/>
      <c r="Q77" s="67" t="n">
        <f aca="false">I77*5.5017049523</f>
        <v>126910087.137191</v>
      </c>
      <c r="R77" s="67"/>
      <c r="S77" s="67"/>
      <c r="T77" s="7"/>
      <c r="U77" s="7"/>
      <c r="V77" s="67" t="n">
        <f aca="false">K77*5.5017049523</f>
        <v>11589647.0618649</v>
      </c>
      <c r="W77" s="67" t="n">
        <f aca="false">M77*5.5017049523</f>
        <v>358442.692634997</v>
      </c>
      <c r="X77" s="67" t="n">
        <f aca="false">N77*5.1890047538+L77*5.5017049523</f>
        <v>25055999.9082443</v>
      </c>
      <c r="Y77" s="67" t="n">
        <f aca="false">N77*5.1890047538</f>
        <v>19504366.8652101</v>
      </c>
      <c r="Z77" s="67" t="n">
        <f aca="false">L77*5.5017049523</f>
        <v>5551633.0430342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1"/>
      <c r="B78" s="5"/>
      <c r="C78" s="161" t="n">
        <f aca="false">C74+1</f>
        <v>2031</v>
      </c>
      <c r="D78" s="161" t="n">
        <f aca="false">D74</f>
        <v>1</v>
      </c>
      <c r="E78" s="161" t="n">
        <v>225</v>
      </c>
      <c r="F78" s="163" t="n">
        <f aca="false">low_v2_m!D66+temporary_pension_bonus_low!B66</f>
        <v>26302509.925648</v>
      </c>
      <c r="G78" s="163" t="n">
        <f aca="false">low_v2_m!E66+temporary_pension_bonus_low!B66</f>
        <v>25227748.0320029</v>
      </c>
      <c r="H78" s="8" t="n">
        <f aca="false">F78-J78</f>
        <v>24031576.0209785</v>
      </c>
      <c r="I78" s="8" t="n">
        <f aca="false">G78-K78</f>
        <v>23024942.1444735</v>
      </c>
      <c r="J78" s="163" t="n">
        <f aca="false">low_v2_m!J66</f>
        <v>2270933.90466947</v>
      </c>
      <c r="K78" s="163" t="n">
        <f aca="false">low_v2_m!K66</f>
        <v>2202805.88752938</v>
      </c>
      <c r="L78" s="8" t="n">
        <f aca="false">H78-I78</f>
        <v>1006633.87650502</v>
      </c>
      <c r="M78" s="8" t="n">
        <f aca="false">J78-K78</f>
        <v>68128.0171400844</v>
      </c>
      <c r="N78" s="163" t="n">
        <f aca="false">SUM(low_v5_m!C66:J66)</f>
        <v>4446190.21385063</v>
      </c>
      <c r="O78" s="5"/>
      <c r="P78" s="5"/>
      <c r="Q78" s="8" t="n">
        <f aca="false">I78*5.5017049523</f>
        <v>126676438.222671</v>
      </c>
      <c r="R78" s="8"/>
      <c r="S78" s="8"/>
      <c r="T78" s="5"/>
      <c r="U78" s="5"/>
      <c r="V78" s="8" t="n">
        <f aca="false">K78*5.5017049523</f>
        <v>12119188.060376</v>
      </c>
      <c r="W78" s="8" t="n">
        <f aca="false">M78*5.5017049523</f>
        <v>374820.249289982</v>
      </c>
      <c r="X78" s="8" t="n">
        <f aca="false">N78*5.1890047538+L78*5.5017049523</f>
        <v>28609504.7394905</v>
      </c>
      <c r="Y78" s="8" t="n">
        <f aca="false">N78*5.1890047538</f>
        <v>23071302.1559699</v>
      </c>
      <c r="Z78" s="8" t="n">
        <f aca="false">L78*5.5017049523</f>
        <v>5538202.58352062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5" t="n">
        <f aca="false">low_v2_m!D67+temporary_pension_bonus_low!B67</f>
        <v>26443506.5486473</v>
      </c>
      <c r="G79" s="165" t="n">
        <f aca="false">low_v2_m!E67+temporary_pension_bonus_low!B67</f>
        <v>25362850.2042121</v>
      </c>
      <c r="H79" s="67" t="n">
        <f aca="false">F79-J79</f>
        <v>24086056.767941</v>
      </c>
      <c r="I79" s="67" t="n">
        <f aca="false">G79-K79</f>
        <v>23076123.916927</v>
      </c>
      <c r="J79" s="165" t="n">
        <f aca="false">low_v2_m!J67</f>
        <v>2357449.78070632</v>
      </c>
      <c r="K79" s="165" t="n">
        <f aca="false">low_v2_m!K67</f>
        <v>2286726.28728513</v>
      </c>
      <c r="L79" s="67" t="n">
        <f aca="false">H79-I79</f>
        <v>1009932.85101399</v>
      </c>
      <c r="M79" s="67" t="n">
        <f aca="false">J79-K79</f>
        <v>70723.49342119</v>
      </c>
      <c r="N79" s="165" t="n">
        <f aca="false">SUM(low_v5_m!C67:J67)</f>
        <v>3706589.34999236</v>
      </c>
      <c r="O79" s="7"/>
      <c r="P79" s="7"/>
      <c r="Q79" s="67" t="n">
        <f aca="false">I79*5.5017049523</f>
        <v>126958025.233646</v>
      </c>
      <c r="R79" s="67"/>
      <c r="S79" s="67"/>
      <c r="T79" s="7"/>
      <c r="U79" s="7"/>
      <c r="V79" s="67" t="n">
        <f aca="false">K79*5.5017049523</f>
        <v>12580893.3393112</v>
      </c>
      <c r="W79" s="67" t="n">
        <f aca="false">M79*5.5017049523</f>
        <v>389099.793999317</v>
      </c>
      <c r="X79" s="67" t="n">
        <f aca="false">N79*5.1890047538+L79*5.5017049523</f>
        <v>24789862.3254089</v>
      </c>
      <c r="Y79" s="67" t="n">
        <f aca="false">N79*5.1890047538</f>
        <v>19233509.7574948</v>
      </c>
      <c r="Z79" s="67" t="n">
        <f aca="false">L79*5.5017049523</f>
        <v>5556352.56791412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5" t="n">
        <f aca="false">low_v2_m!D68+temporary_pension_bonus_low!B68</f>
        <v>26602996.9183541</v>
      </c>
      <c r="G80" s="165" t="n">
        <f aca="false">low_v2_m!E68+temporary_pension_bonus_low!B68</f>
        <v>25515436.2969148</v>
      </c>
      <c r="H80" s="67" t="n">
        <f aca="false">F80-J80</f>
        <v>24184223.8038708</v>
      </c>
      <c r="I80" s="67" t="n">
        <f aca="false">G80-K80</f>
        <v>23169226.375866</v>
      </c>
      <c r="J80" s="165" t="n">
        <f aca="false">low_v2_m!J68</f>
        <v>2418773.11448332</v>
      </c>
      <c r="K80" s="165" t="n">
        <f aca="false">low_v2_m!K68</f>
        <v>2346209.92104882</v>
      </c>
      <c r="L80" s="67" t="n">
        <f aca="false">H80-I80</f>
        <v>1014997.42800475</v>
      </c>
      <c r="M80" s="67" t="n">
        <f aca="false">J80-K80</f>
        <v>72563.1934344992</v>
      </c>
      <c r="N80" s="165" t="n">
        <f aca="false">SUM(low_v5_m!C68:J68)</f>
        <v>3669941.98765752</v>
      </c>
      <c r="O80" s="7"/>
      <c r="P80" s="7"/>
      <c r="Q80" s="67" t="n">
        <f aca="false">I80*5.5017049523</f>
        <v>127470247.493062</v>
      </c>
      <c r="R80" s="67"/>
      <c r="S80" s="67"/>
      <c r="T80" s="7"/>
      <c r="U80" s="7"/>
      <c r="V80" s="67" t="n">
        <f aca="false">K80*5.5017049523</f>
        <v>12908154.7417697</v>
      </c>
      <c r="W80" s="67" t="n">
        <f aca="false">M80*5.5017049523</f>
        <v>399221.280673287</v>
      </c>
      <c r="X80" s="67" t="n">
        <f aca="false">N80*5.1890047538+L80*5.5017049523</f>
        <v>24627562.7963506</v>
      </c>
      <c r="Y80" s="67" t="n">
        <f aca="false">N80*5.1890047538</f>
        <v>19043346.4201251</v>
      </c>
      <c r="Z80" s="67" t="n">
        <f aca="false">L80*5.5017049523</f>
        <v>5584216.37622547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5" t="n">
        <f aca="false">low_v2_m!D69+temporary_pension_bonus_low!B69</f>
        <v>26743983.9037955</v>
      </c>
      <c r="G81" s="165" t="n">
        <f aca="false">low_v2_m!E69+temporary_pension_bonus_low!B69</f>
        <v>25649498.337832</v>
      </c>
      <c r="H81" s="67" t="n">
        <f aca="false">F81-J81</f>
        <v>24284349.5762945</v>
      </c>
      <c r="I81" s="67" t="n">
        <f aca="false">G81-K81</f>
        <v>23263653.0401561</v>
      </c>
      <c r="J81" s="165" t="n">
        <f aca="false">low_v2_m!J69</f>
        <v>2459634.32750093</v>
      </c>
      <c r="K81" s="165" t="n">
        <f aca="false">low_v2_m!K69</f>
        <v>2385845.29767591</v>
      </c>
      <c r="L81" s="67" t="n">
        <f aca="false">H81-I81</f>
        <v>1020696.53613843</v>
      </c>
      <c r="M81" s="67" t="n">
        <f aca="false">J81-K81</f>
        <v>73789.029825028</v>
      </c>
      <c r="N81" s="165" t="n">
        <f aca="false">SUM(low_v5_m!C69:J69)</f>
        <v>3646237.25652414</v>
      </c>
      <c r="O81" s="7"/>
      <c r="P81" s="7"/>
      <c r="Q81" s="67" t="n">
        <f aca="false">I81*5.5017049523</f>
        <v>127989755.139616</v>
      </c>
      <c r="R81" s="67"/>
      <c r="S81" s="67"/>
      <c r="T81" s="7"/>
      <c r="U81" s="7"/>
      <c r="V81" s="67" t="n">
        <f aca="false">K81*5.5017049523</f>
        <v>13126216.8896452</v>
      </c>
      <c r="W81" s="67" t="n">
        <f aca="false">M81*5.5017049523</f>
        <v>405965.470813769</v>
      </c>
      <c r="X81" s="67" t="n">
        <f aca="false">N81*5.1890047538+L81*5.5017049523</f>
        <v>24535913.6452547</v>
      </c>
      <c r="Y81" s="67" t="n">
        <f aca="false">N81*5.1890047538</f>
        <v>18920342.4575864</v>
      </c>
      <c r="Z81" s="67" t="n">
        <f aca="false">L81*5.5017049523</f>
        <v>5615571.18766824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1"/>
      <c r="B82" s="5"/>
      <c r="C82" s="161" t="n">
        <f aca="false">C78+1</f>
        <v>2032</v>
      </c>
      <c r="D82" s="161" t="n">
        <f aca="false">D78</f>
        <v>1</v>
      </c>
      <c r="E82" s="161" t="n">
        <v>229</v>
      </c>
      <c r="F82" s="163" t="n">
        <f aca="false">low_v2_m!D70+temporary_pension_bonus_low!B70</f>
        <v>26928028.4152451</v>
      </c>
      <c r="G82" s="163" t="n">
        <f aca="false">low_v2_m!E70+temporary_pension_bonus_low!B70</f>
        <v>25825253.549109</v>
      </c>
      <c r="H82" s="8" t="n">
        <f aca="false">F82-J82</f>
        <v>24401815.7480336</v>
      </c>
      <c r="I82" s="8" t="n">
        <f aca="false">G82-K82</f>
        <v>23374827.2619139</v>
      </c>
      <c r="J82" s="163" t="n">
        <f aca="false">low_v2_m!J70</f>
        <v>2526212.66721148</v>
      </c>
      <c r="K82" s="163" t="n">
        <f aca="false">low_v2_m!K70</f>
        <v>2450426.28719514</v>
      </c>
      <c r="L82" s="8" t="n">
        <f aca="false">H82-I82</f>
        <v>1026988.48611975</v>
      </c>
      <c r="M82" s="8" t="n">
        <f aca="false">J82-K82</f>
        <v>75786.3800163451</v>
      </c>
      <c r="N82" s="163" t="n">
        <f aca="false">SUM(low_v5_m!C70:J70)</f>
        <v>4433600.82124799</v>
      </c>
      <c r="O82" s="5"/>
      <c r="P82" s="5"/>
      <c r="Q82" s="8" t="n">
        <f aca="false">I82*5.5017049523</f>
        <v>128601402.906029</v>
      </c>
      <c r="R82" s="8"/>
      <c r="S82" s="8"/>
      <c r="T82" s="5"/>
      <c r="U82" s="5"/>
      <c r="V82" s="8" t="n">
        <f aca="false">K82*5.5017049523</f>
        <v>13481522.4395076</v>
      </c>
      <c r="W82" s="8" t="n">
        <f aca="false">M82*5.5017049523</f>
        <v>416954.302252815</v>
      </c>
      <c r="X82" s="8" t="n">
        <f aca="false">N82*5.1890047538+L82*5.5017049523</f>
        <v>28656163.3779475</v>
      </c>
      <c r="Y82" s="8" t="n">
        <f aca="false">N82*5.1890047538</f>
        <v>23005975.7379074</v>
      </c>
      <c r="Z82" s="8" t="n">
        <f aca="false">L82*5.5017049523</f>
        <v>5650187.64004013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5" t="n">
        <f aca="false">low_v2_m!D71+temporary_pension_bonus_low!B71</f>
        <v>27070131.3103235</v>
      </c>
      <c r="G83" s="165" t="n">
        <f aca="false">low_v2_m!E71+temporary_pension_bonus_low!B71</f>
        <v>25961732.8843941</v>
      </c>
      <c r="H83" s="67" t="n">
        <f aca="false">F83-J83</f>
        <v>24466971.7666908</v>
      </c>
      <c r="I83" s="67" t="n">
        <f aca="false">G83-K83</f>
        <v>23436668.1270704</v>
      </c>
      <c r="J83" s="165" t="n">
        <f aca="false">low_v2_m!J71</f>
        <v>2603159.54363267</v>
      </c>
      <c r="K83" s="165" t="n">
        <f aca="false">low_v2_m!K71</f>
        <v>2525064.75732369</v>
      </c>
      <c r="L83" s="67" t="n">
        <f aca="false">H83-I83</f>
        <v>1030303.63962043</v>
      </c>
      <c r="M83" s="67" t="n">
        <f aca="false">J83-K83</f>
        <v>78094.7863089796</v>
      </c>
      <c r="N83" s="165" t="n">
        <f aca="false">SUM(low_v5_m!C71:J71)</f>
        <v>3602010.01135502</v>
      </c>
      <c r="O83" s="7"/>
      <c r="P83" s="7"/>
      <c r="Q83" s="67" t="n">
        <f aca="false">I83*5.5017049523</f>
        <v>128941633.100115</v>
      </c>
      <c r="R83" s="67"/>
      <c r="S83" s="67"/>
      <c r="T83" s="7"/>
      <c r="U83" s="7"/>
      <c r="V83" s="67" t="n">
        <f aca="false">K83*5.5017049523</f>
        <v>13892161.2802459</v>
      </c>
      <c r="W83" s="67" t="n">
        <f aca="false">M83*5.5017049523</f>
        <v>429654.472584923</v>
      </c>
      <c r="X83" s="67" t="n">
        <f aca="false">N83*5.1890047538+L83*5.5017049523</f>
        <v>24359273.7086288</v>
      </c>
      <c r="Y83" s="67" t="n">
        <f aca="false">N83*5.1890047538</f>
        <v>18690847.0721564</v>
      </c>
      <c r="Z83" s="67" t="n">
        <f aca="false">L83*5.5017049523</f>
        <v>5668426.63647244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5" t="n">
        <f aca="false">low_v2_m!D72+temporary_pension_bonus_low!B72</f>
        <v>27152199.353501</v>
      </c>
      <c r="G84" s="165" t="n">
        <f aca="false">low_v2_m!E72+temporary_pension_bonus_low!B72</f>
        <v>26040571.1159034</v>
      </c>
      <c r="H84" s="67" t="n">
        <f aca="false">F84-J84</f>
        <v>24478789.1692183</v>
      </c>
      <c r="I84" s="67" t="n">
        <f aca="false">G84-K84</f>
        <v>23447363.2371492</v>
      </c>
      <c r="J84" s="165" t="n">
        <f aca="false">low_v2_m!J72</f>
        <v>2673410.18428265</v>
      </c>
      <c r="K84" s="165" t="n">
        <f aca="false">low_v2_m!K72</f>
        <v>2593207.87875417</v>
      </c>
      <c r="L84" s="67" t="n">
        <f aca="false">H84-I84</f>
        <v>1031425.93206915</v>
      </c>
      <c r="M84" s="67" t="n">
        <f aca="false">J84-K84</f>
        <v>80202.3055284796</v>
      </c>
      <c r="N84" s="165" t="n">
        <f aca="false">SUM(low_v5_m!C72:J72)</f>
        <v>3579073.19127318</v>
      </c>
      <c r="O84" s="7"/>
      <c r="P84" s="7"/>
      <c r="Q84" s="67" t="n">
        <f aca="false">I84*5.5017049523</f>
        <v>129000474.440201</v>
      </c>
      <c r="R84" s="67"/>
      <c r="S84" s="67"/>
      <c r="T84" s="7"/>
      <c r="U84" s="7"/>
      <c r="V84" s="67" t="n">
        <f aca="false">K84*5.5017049523</f>
        <v>14267064.6288852</v>
      </c>
      <c r="W84" s="67" t="n">
        <f aca="false">M84*5.5017049523</f>
        <v>441249.421511914</v>
      </c>
      <c r="X84" s="67" t="n">
        <f aca="false">N84*5.1890047538+L84*5.5017049523</f>
        <v>24246428.9621102</v>
      </c>
      <c r="Y84" s="67" t="n">
        <f aca="false">N84*5.1890047538</f>
        <v>18571827.8037147</v>
      </c>
      <c r="Z84" s="67" t="n">
        <f aca="false">L84*5.5017049523</f>
        <v>5674601.1583955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5" t="n">
        <f aca="false">low_v2_m!D73+temporary_pension_bonus_low!B73</f>
        <v>27223189.5914871</v>
      </c>
      <c r="G85" s="165" t="n">
        <f aca="false">low_v2_m!E73+temporary_pension_bonus_low!B73</f>
        <v>26109774.1947607</v>
      </c>
      <c r="H85" s="67" t="n">
        <f aca="false">F85-J85</f>
        <v>24467333.7387287</v>
      </c>
      <c r="I85" s="67" t="n">
        <f aca="false">G85-K85</f>
        <v>23436594.017585</v>
      </c>
      <c r="J85" s="165" t="n">
        <f aca="false">low_v2_m!J73</f>
        <v>2755855.85275837</v>
      </c>
      <c r="K85" s="165" t="n">
        <f aca="false">low_v2_m!K73</f>
        <v>2673180.17717561</v>
      </c>
      <c r="L85" s="67" t="n">
        <f aca="false">H85-I85</f>
        <v>1030739.72114366</v>
      </c>
      <c r="M85" s="67" t="n">
        <f aca="false">J85-K85</f>
        <v>82675.6755827512</v>
      </c>
      <c r="N85" s="165" t="n">
        <f aca="false">SUM(low_v5_m!C73:J73)</f>
        <v>3616341.1909392</v>
      </c>
      <c r="O85" s="7"/>
      <c r="P85" s="7"/>
      <c r="Q85" s="67" t="n">
        <f aca="false">I85*5.5017049523</f>
        <v>128941225.371592</v>
      </c>
      <c r="R85" s="67"/>
      <c r="S85" s="67"/>
      <c r="T85" s="7"/>
      <c r="U85" s="7"/>
      <c r="V85" s="67" t="n">
        <f aca="false">K85*5.5017049523</f>
        <v>14707048.6191573</v>
      </c>
      <c r="W85" s="67" t="n">
        <f aca="false">M85*5.5017049523</f>
        <v>454857.17378837</v>
      </c>
      <c r="X85" s="67" t="n">
        <f aca="false">N85*5.1890047538+L85*5.5017049523</f>
        <v>24436037.4594946</v>
      </c>
      <c r="Y85" s="67" t="n">
        <f aca="false">N85*5.1890047538</f>
        <v>18765211.6311462</v>
      </c>
      <c r="Z85" s="67" t="n">
        <f aca="false">L85*5.5017049523</f>
        <v>5670825.82834841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1"/>
      <c r="B86" s="5"/>
      <c r="C86" s="161" t="n">
        <f aca="false">C82+1</f>
        <v>2033</v>
      </c>
      <c r="D86" s="161" t="n">
        <f aca="false">D82</f>
        <v>1</v>
      </c>
      <c r="E86" s="161" t="n">
        <v>233</v>
      </c>
      <c r="F86" s="163" t="n">
        <f aca="false">low_v2_m!D74+temporary_pension_bonus_low!B74</f>
        <v>27285300.5791181</v>
      </c>
      <c r="G86" s="163" t="n">
        <f aca="false">low_v2_m!E74+temporary_pension_bonus_low!B74</f>
        <v>26169107.496569</v>
      </c>
      <c r="H86" s="8" t="n">
        <f aca="false">F86-J86</f>
        <v>24459969.2921533</v>
      </c>
      <c r="I86" s="8" t="n">
        <f aca="false">G86-K86</f>
        <v>23428536.148213</v>
      </c>
      <c r="J86" s="163" t="n">
        <f aca="false">low_v2_m!J74</f>
        <v>2825331.28696487</v>
      </c>
      <c r="K86" s="163" t="n">
        <f aca="false">low_v2_m!K74</f>
        <v>2740571.34835592</v>
      </c>
      <c r="L86" s="8" t="n">
        <f aca="false">H86-I86</f>
        <v>1031433.14394024</v>
      </c>
      <c r="M86" s="8" t="n">
        <f aca="false">J86-K86</f>
        <v>84759.9386089467</v>
      </c>
      <c r="N86" s="163" t="n">
        <f aca="false">SUM(low_v5_m!C74:J74)</f>
        <v>4393924.64702786</v>
      </c>
      <c r="O86" s="5"/>
      <c r="P86" s="5"/>
      <c r="Q86" s="8" t="n">
        <f aca="false">I86*5.5017049523</f>
        <v>128896893.351763</v>
      </c>
      <c r="R86" s="8"/>
      <c r="S86" s="8"/>
      <c r="T86" s="5"/>
      <c r="U86" s="5"/>
      <c r="V86" s="8" t="n">
        <f aca="false">K86*5.5017049523</f>
        <v>15077814.9593812</v>
      </c>
      <c r="W86" s="8" t="n">
        <f aca="false">M86*5.5017049523</f>
        <v>466324.174001486</v>
      </c>
      <c r="X86" s="8" t="n">
        <f aca="false">N86*5.1890047538+L86*5.5017049523</f>
        <v>28474736.7172489</v>
      </c>
      <c r="Y86" s="8" t="n">
        <f aca="false">N86*5.1890047538</f>
        <v>22800095.8812665</v>
      </c>
      <c r="Z86" s="8" t="n">
        <f aca="false">L86*5.5017049523</f>
        <v>5674640.8359824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5" t="n">
        <f aca="false">low_v2_m!D75+temporary_pension_bonus_low!B75</f>
        <v>27414977.1781431</v>
      </c>
      <c r="G87" s="165" t="n">
        <f aca="false">low_v2_m!E75+temporary_pension_bonus_low!B75</f>
        <v>26293809.6728194</v>
      </c>
      <c r="H87" s="67" t="n">
        <f aca="false">F87-J87</f>
        <v>24534725.0841426</v>
      </c>
      <c r="I87" s="67" t="n">
        <f aca="false">G87-K87</f>
        <v>23499965.1416389</v>
      </c>
      <c r="J87" s="165" t="n">
        <f aca="false">low_v2_m!J75</f>
        <v>2880252.09400045</v>
      </c>
      <c r="K87" s="165" t="n">
        <f aca="false">low_v2_m!K75</f>
        <v>2793844.53118043</v>
      </c>
      <c r="L87" s="67" t="n">
        <f aca="false">H87-I87</f>
        <v>1034759.9425037</v>
      </c>
      <c r="M87" s="67" t="n">
        <f aca="false">J87-K87</f>
        <v>86407.5628200136</v>
      </c>
      <c r="N87" s="165" t="n">
        <f aca="false">SUM(low_v5_m!C75:J75)</f>
        <v>3680645.30369897</v>
      </c>
      <c r="O87" s="7"/>
      <c r="P87" s="7"/>
      <c r="Q87" s="67" t="n">
        <f aca="false">I87*5.5017049523</f>
        <v>129289874.598632</v>
      </c>
      <c r="R87" s="67"/>
      <c r="S87" s="67"/>
      <c r="T87" s="7"/>
      <c r="U87" s="7"/>
      <c r="V87" s="67" t="n">
        <f aca="false">K87*5.5017049523</f>
        <v>15370908.2931517</v>
      </c>
      <c r="W87" s="67" t="n">
        <f aca="false">M87*5.5017049523</f>
        <v>475388.916283042</v>
      </c>
      <c r="X87" s="67" t="n">
        <f aca="false">N87*5.1890047538+L87*5.5017049523</f>
        <v>24791829.8780599</v>
      </c>
      <c r="Y87" s="67" t="n">
        <f aca="false">N87*5.1890047538</f>
        <v>19098885.9779456</v>
      </c>
      <c r="Z87" s="67" t="n">
        <f aca="false">L87*5.5017049523</f>
        <v>5692943.90011426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5" t="n">
        <f aca="false">low_v2_m!D76+temporary_pension_bonus_low!B76</f>
        <v>27519910.5669259</v>
      </c>
      <c r="G88" s="165" t="n">
        <f aca="false">low_v2_m!E76+temporary_pension_bonus_low!B76</f>
        <v>26395698.7946009</v>
      </c>
      <c r="H88" s="67" t="n">
        <f aca="false">F88-J88</f>
        <v>24592022.735812</v>
      </c>
      <c r="I88" s="67" t="n">
        <f aca="false">G88-K88</f>
        <v>23555647.5984204</v>
      </c>
      <c r="J88" s="165" t="n">
        <f aca="false">low_v2_m!J76</f>
        <v>2927887.83111394</v>
      </c>
      <c r="K88" s="165" t="n">
        <f aca="false">low_v2_m!K76</f>
        <v>2840051.19618052</v>
      </c>
      <c r="L88" s="67" t="n">
        <f aca="false">H88-I88</f>
        <v>1036375.13739154</v>
      </c>
      <c r="M88" s="67" t="n">
        <f aca="false">J88-K88</f>
        <v>87836.6349334177</v>
      </c>
      <c r="N88" s="165" t="n">
        <f aca="false">SUM(low_v5_m!C76:J76)</f>
        <v>3605572.32994632</v>
      </c>
      <c r="O88" s="7"/>
      <c r="P88" s="7"/>
      <c r="Q88" s="67" t="n">
        <f aca="false">I88*5.5017049523</f>
        <v>129596223.046863</v>
      </c>
      <c r="R88" s="67"/>
      <c r="S88" s="67"/>
      <c r="T88" s="7"/>
      <c r="U88" s="7"/>
      <c r="V88" s="67" t="n">
        <f aca="false">K88*5.5017049523</f>
        <v>15625123.7308119</v>
      </c>
      <c r="W88" s="67" t="n">
        <f aca="false">M88*5.5017049523</f>
        <v>483251.249406551</v>
      </c>
      <c r="X88" s="67" t="n">
        <f aca="false">N88*5.1890047538+L88*5.5017049523</f>
        <v>24411162.1860889</v>
      </c>
      <c r="Y88" s="67" t="n">
        <f aca="false">N88*5.1890047538</f>
        <v>18709331.9602612</v>
      </c>
      <c r="Z88" s="67" t="n">
        <f aca="false">L88*5.5017049523</f>
        <v>5701830.22582765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5" t="n">
        <f aca="false">low_v2_m!D77+temporary_pension_bonus_low!B77</f>
        <v>27738524.9004643</v>
      </c>
      <c r="G89" s="165" t="n">
        <f aca="false">low_v2_m!E77+temporary_pension_bonus_low!B77</f>
        <v>26604705.4111028</v>
      </c>
      <c r="H89" s="67" t="n">
        <f aca="false">F89-J89</f>
        <v>24766561.6435616</v>
      </c>
      <c r="I89" s="67" t="n">
        <f aca="false">G89-K89</f>
        <v>23721901.0519071</v>
      </c>
      <c r="J89" s="165" t="n">
        <f aca="false">low_v2_m!J77</f>
        <v>2971963.25690275</v>
      </c>
      <c r="K89" s="165" t="n">
        <f aca="false">low_v2_m!K77</f>
        <v>2882804.35919567</v>
      </c>
      <c r="L89" s="67" t="n">
        <f aca="false">H89-I89</f>
        <v>1044660.59165442</v>
      </c>
      <c r="M89" s="67" t="n">
        <f aca="false">J89-K89</f>
        <v>89158.8977070823</v>
      </c>
      <c r="N89" s="165" t="n">
        <f aca="false">SUM(low_v5_m!C77:J77)</f>
        <v>3628474.11787982</v>
      </c>
      <c r="O89" s="7"/>
      <c r="P89" s="7"/>
      <c r="Q89" s="67" t="n">
        <f aca="false">I89*5.5017049523</f>
        <v>130510900.495248</v>
      </c>
      <c r="R89" s="67"/>
      <c r="S89" s="67"/>
      <c r="T89" s="7"/>
      <c r="U89" s="7"/>
      <c r="V89" s="67" t="n">
        <f aca="false">K89*5.5017049523</f>
        <v>15860339.0194988</v>
      </c>
      <c r="W89" s="67" t="n">
        <f aca="false">M89*5.5017049523</f>
        <v>490525.949056664</v>
      </c>
      <c r="X89" s="67" t="n">
        <f aca="false">N89*5.1890047538+L89*5.5017049523</f>
        <v>24575583.7972964</v>
      </c>
      <c r="Y89" s="67" t="n">
        <f aca="false">N89*5.1890047538</f>
        <v>18828169.4467186</v>
      </c>
      <c r="Z89" s="67" t="n">
        <f aca="false">L89*5.5017049523</f>
        <v>5747414.35057779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1"/>
      <c r="B90" s="5"/>
      <c r="C90" s="161" t="n">
        <f aca="false">C86+1</f>
        <v>2034</v>
      </c>
      <c r="D90" s="161" t="n">
        <f aca="false">D86</f>
        <v>1</v>
      </c>
      <c r="E90" s="161" t="n">
        <v>237</v>
      </c>
      <c r="F90" s="163" t="n">
        <f aca="false">low_v2_m!D78+temporary_pension_bonus_low!B78</f>
        <v>27888533.6119746</v>
      </c>
      <c r="G90" s="163" t="n">
        <f aca="false">low_v2_m!E78+temporary_pension_bonus_low!B78</f>
        <v>26747524.7542512</v>
      </c>
      <c r="H90" s="8" t="n">
        <f aca="false">F90-J90</f>
        <v>24841453.8517063</v>
      </c>
      <c r="I90" s="8" t="n">
        <f aca="false">G90-K90</f>
        <v>23791857.386791</v>
      </c>
      <c r="J90" s="163" t="n">
        <f aca="false">low_v2_m!J78</f>
        <v>3047079.76026831</v>
      </c>
      <c r="K90" s="163" t="n">
        <f aca="false">low_v2_m!K78</f>
        <v>2955667.36746026</v>
      </c>
      <c r="L90" s="8" t="n">
        <f aca="false">H90-I90</f>
        <v>1049596.46491535</v>
      </c>
      <c r="M90" s="8" t="n">
        <f aca="false">J90-K90</f>
        <v>91412.3928080494</v>
      </c>
      <c r="N90" s="163" t="n">
        <f aca="false">SUM(low_v5_m!C78:J78)</f>
        <v>4484804.53159423</v>
      </c>
      <c r="O90" s="5"/>
      <c r="P90" s="5"/>
      <c r="Q90" s="8" t="n">
        <f aca="false">I90*5.5017049523</f>
        <v>130895779.609323</v>
      </c>
      <c r="R90" s="8"/>
      <c r="S90" s="8"/>
      <c r="T90" s="5"/>
      <c r="U90" s="5"/>
      <c r="V90" s="8" t="n">
        <f aca="false">K90*5.5017049523</f>
        <v>16261209.7929076</v>
      </c>
      <c r="W90" s="8" t="n">
        <f aca="false">M90*5.5017049523</f>
        <v>502924.014213639</v>
      </c>
      <c r="X90" s="8" t="n">
        <f aca="false">N90*5.1890047538+L90*5.5017049523</f>
        <v>29046242.1032476</v>
      </c>
      <c r="Y90" s="8" t="n">
        <f aca="false">N90*5.1890047538</f>
        <v>23271672.0343062</v>
      </c>
      <c r="Z90" s="8" t="n">
        <f aca="false">L90*5.5017049523</f>
        <v>5774570.06894138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5" t="n">
        <f aca="false">low_v2_m!D79+temporary_pension_bonus_low!B79</f>
        <v>27938301.3880948</v>
      </c>
      <c r="G91" s="165" t="n">
        <f aca="false">low_v2_m!E79+temporary_pension_bonus_low!B79</f>
        <v>26795371.1399533</v>
      </c>
      <c r="H91" s="67" t="n">
        <f aca="false">F91-J91</f>
        <v>24866910.0549769</v>
      </c>
      <c r="I91" s="67" t="n">
        <f aca="false">G91-K91</f>
        <v>23816121.5468289</v>
      </c>
      <c r="J91" s="165" t="n">
        <f aca="false">low_v2_m!J79</f>
        <v>3071391.33311788</v>
      </c>
      <c r="K91" s="165" t="n">
        <f aca="false">low_v2_m!K79</f>
        <v>2979249.59312434</v>
      </c>
      <c r="L91" s="67" t="n">
        <f aca="false">H91-I91</f>
        <v>1050788.50814797</v>
      </c>
      <c r="M91" s="67" t="n">
        <f aca="false">J91-K91</f>
        <v>92141.7399935364</v>
      </c>
      <c r="N91" s="165" t="n">
        <f aca="false">SUM(low_v5_m!C79:J79)</f>
        <v>3603789.31721089</v>
      </c>
      <c r="O91" s="7"/>
      <c r="P91" s="7"/>
      <c r="Q91" s="67" t="n">
        <f aca="false">I91*5.5017049523</f>
        <v>131029273.858767</v>
      </c>
      <c r="R91" s="67"/>
      <c r="S91" s="67"/>
      <c r="T91" s="7"/>
      <c r="U91" s="7"/>
      <c r="V91" s="67" t="n">
        <f aca="false">K91*5.5017049523</f>
        <v>16390952.24063</v>
      </c>
      <c r="W91" s="67" t="n">
        <f aca="false">M91*5.5017049523</f>
        <v>506936.667235978</v>
      </c>
      <c r="X91" s="67" t="n">
        <f aca="false">N91*5.1890047538+L91*5.5017049523</f>
        <v>24481208.2377986</v>
      </c>
      <c r="Y91" s="67" t="n">
        <f aca="false">N91*5.1890047538</f>
        <v>18700079.898701</v>
      </c>
      <c r="Z91" s="67" t="n">
        <f aca="false">L91*5.5017049523</f>
        <v>5781128.33909764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5" t="n">
        <f aca="false">low_v2_m!D80+temporary_pension_bonus_low!B80</f>
        <v>28059336.7880043</v>
      </c>
      <c r="G92" s="165" t="n">
        <f aca="false">low_v2_m!E80+temporary_pension_bonus_low!B80</f>
        <v>26910941.5919604</v>
      </c>
      <c r="H92" s="67" t="n">
        <f aca="false">F92-J92</f>
        <v>24941135.5193361</v>
      </c>
      <c r="I92" s="67" t="n">
        <f aca="false">G92-K92</f>
        <v>23886286.3613523</v>
      </c>
      <c r="J92" s="165" t="n">
        <f aca="false">low_v2_m!J80</f>
        <v>3118201.26866818</v>
      </c>
      <c r="K92" s="165" t="n">
        <f aca="false">low_v2_m!K80</f>
        <v>3024655.23060814</v>
      </c>
      <c r="L92" s="67" t="n">
        <f aca="false">H92-I92</f>
        <v>1054849.15798379</v>
      </c>
      <c r="M92" s="67" t="n">
        <f aca="false">J92-K92</f>
        <v>93546.0380600453</v>
      </c>
      <c r="N92" s="165" t="n">
        <f aca="false">SUM(low_v5_m!C80:J80)</f>
        <v>3598486.512101</v>
      </c>
      <c r="O92" s="7"/>
      <c r="P92" s="7"/>
      <c r="Q92" s="67" t="n">
        <f aca="false">I92*5.5017049523</f>
        <v>131415299.966308</v>
      </c>
      <c r="R92" s="67"/>
      <c r="S92" s="67"/>
      <c r="T92" s="7"/>
      <c r="U92" s="7"/>
      <c r="V92" s="67" t="n">
        <f aca="false">K92*5.5017049523</f>
        <v>16640760.6612369</v>
      </c>
      <c r="W92" s="67" t="n">
        <f aca="false">M92*5.5017049523</f>
        <v>514662.700862996</v>
      </c>
      <c r="X92" s="67" t="n">
        <f aca="false">N92*5.1890047538+L92*5.5017049523</f>
        <v>24476032.4541862</v>
      </c>
      <c r="Y92" s="67" t="n">
        <f aca="false">N92*5.1890047538</f>
        <v>18672563.6177773</v>
      </c>
      <c r="Z92" s="67" t="n">
        <f aca="false">L92*5.5017049523</f>
        <v>5803468.83640893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5" t="n">
        <f aca="false">low_v2_m!D81+temporary_pension_bonus_low!B81</f>
        <v>28153238.5714945</v>
      </c>
      <c r="G93" s="165" t="n">
        <f aca="false">low_v2_m!E81+temporary_pension_bonus_low!B81</f>
        <v>27001443.8214508</v>
      </c>
      <c r="H93" s="67" t="n">
        <f aca="false">F93-J93</f>
        <v>24985539.1477168</v>
      </c>
      <c r="I93" s="67" t="n">
        <f aca="false">G93-K93</f>
        <v>23928775.3803865</v>
      </c>
      <c r="J93" s="165" t="n">
        <f aca="false">low_v2_m!J81</f>
        <v>3167699.42377764</v>
      </c>
      <c r="K93" s="165" t="n">
        <f aca="false">low_v2_m!K81</f>
        <v>3072668.44106431</v>
      </c>
      <c r="L93" s="67" t="n">
        <f aca="false">H93-I93</f>
        <v>1056763.76733034</v>
      </c>
      <c r="M93" s="67" t="n">
        <f aca="false">J93-K93</f>
        <v>95030.9827133292</v>
      </c>
      <c r="N93" s="165" t="n">
        <f aca="false">SUM(low_v5_m!C81:J81)</f>
        <v>3643040.04821874</v>
      </c>
      <c r="O93" s="7"/>
      <c r="P93" s="7"/>
      <c r="Q93" s="67" t="n">
        <f aca="false">I93*5.5017049523</f>
        <v>131649062.012747</v>
      </c>
      <c r="R93" s="67"/>
      <c r="S93" s="67"/>
      <c r="T93" s="7"/>
      <c r="U93" s="7"/>
      <c r="V93" s="67" t="n">
        <f aca="false">K93*5.5017049523</f>
        <v>16904915.1789794</v>
      </c>
      <c r="W93" s="67" t="n">
        <f aca="false">M93*5.5017049523</f>
        <v>522832.428215859</v>
      </c>
      <c r="X93" s="67" t="n">
        <f aca="false">N93*5.1890047538+L93*5.5017049523</f>
        <v>24717754.5806234</v>
      </c>
      <c r="Y93" s="67" t="n">
        <f aca="false">N93*5.1890047538</f>
        <v>18903752.1284908</v>
      </c>
      <c r="Z93" s="67" t="n">
        <f aca="false">L93*5.5017049523</f>
        <v>5814002.45213256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1"/>
      <c r="B94" s="5"/>
      <c r="C94" s="161" t="n">
        <f aca="false">C90+1</f>
        <v>2035</v>
      </c>
      <c r="D94" s="161" t="n">
        <f aca="false">D90</f>
        <v>1</v>
      </c>
      <c r="E94" s="161" t="n">
        <v>241</v>
      </c>
      <c r="F94" s="163" t="n">
        <f aca="false">low_v2_m!D82+temporary_pension_bonus_low!B82</f>
        <v>28131719.8138251</v>
      </c>
      <c r="G94" s="163" t="n">
        <f aca="false">low_v2_m!E82+temporary_pension_bonus_low!B82</f>
        <v>26981702.9364063</v>
      </c>
      <c r="H94" s="8" t="n">
        <f aca="false">F94-J94</f>
        <v>24883064.942197</v>
      </c>
      <c r="I94" s="8" t="n">
        <f aca="false">G94-K94</f>
        <v>23830507.7109271</v>
      </c>
      <c r="J94" s="163" t="n">
        <f aca="false">low_v2_m!J82</f>
        <v>3248654.87162807</v>
      </c>
      <c r="K94" s="163" t="n">
        <f aca="false">low_v2_m!K82</f>
        <v>3151195.22547923</v>
      </c>
      <c r="L94" s="8" t="n">
        <f aca="false">H94-I94</f>
        <v>1052557.23126996</v>
      </c>
      <c r="M94" s="8" t="n">
        <f aca="false">J94-K94</f>
        <v>97459.6461488423</v>
      </c>
      <c r="N94" s="163" t="n">
        <f aca="false">SUM(low_v5_m!C82:J82)</f>
        <v>4489631.65727024</v>
      </c>
      <c r="O94" s="5"/>
      <c r="P94" s="5"/>
      <c r="Q94" s="8" t="n">
        <f aca="false">I94*5.5017049523</f>
        <v>131108422.289031</v>
      </c>
      <c r="R94" s="8"/>
      <c r="S94" s="8"/>
      <c r="T94" s="5"/>
      <c r="U94" s="5"/>
      <c r="V94" s="8" t="n">
        <f aca="false">K94*5.5017049523</f>
        <v>17336946.3776832</v>
      </c>
      <c r="W94" s="8" t="n">
        <f aca="false">M94*5.5017049523</f>
        <v>536194.217866491</v>
      </c>
      <c r="X94" s="8" t="n">
        <f aca="false">N94*5.1890047538+L94*5.5017049523</f>
        <v>29087579.3442434</v>
      </c>
      <c r="Y94" s="8" t="n">
        <f aca="false">N94*5.1890047538</f>
        <v>23296720.0123863</v>
      </c>
      <c r="Z94" s="8" t="n">
        <f aca="false">L94*5.5017049523</f>
        <v>5790859.33185711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5" t="n">
        <f aca="false">low_v2_m!D83+temporary_pension_bonus_low!B83</f>
        <v>28252395.4811358</v>
      </c>
      <c r="G95" s="165" t="n">
        <f aca="false">low_v2_m!E83+temporary_pension_bonus_low!B83</f>
        <v>27097550.2332658</v>
      </c>
      <c r="H95" s="67" t="n">
        <f aca="false">F95-J95</f>
        <v>24928781.8080034</v>
      </c>
      <c r="I95" s="67" t="n">
        <f aca="false">G95-K95</f>
        <v>23873644.9703274</v>
      </c>
      <c r="J95" s="165" t="n">
        <f aca="false">low_v2_m!J83</f>
        <v>3323613.67313239</v>
      </c>
      <c r="K95" s="165" t="n">
        <f aca="false">low_v2_m!K83</f>
        <v>3223905.26293842</v>
      </c>
      <c r="L95" s="67" t="n">
        <f aca="false">H95-I95</f>
        <v>1055136.83767596</v>
      </c>
      <c r="M95" s="67" t="n">
        <f aca="false">J95-K95</f>
        <v>99708.4101939723</v>
      </c>
      <c r="N95" s="165" t="n">
        <f aca="false">SUM(low_v5_m!C83:J83)</f>
        <v>3654417.67592619</v>
      </c>
      <c r="O95" s="7"/>
      <c r="P95" s="7"/>
      <c r="Q95" s="67" t="n">
        <f aca="false">I95*5.5017049523</f>
        <v>131345750.762702</v>
      </c>
      <c r="R95" s="67"/>
      <c r="S95" s="67"/>
      <c r="T95" s="7"/>
      <c r="U95" s="7"/>
      <c r="V95" s="67" t="n">
        <f aca="false">K95*5.5017049523</f>
        <v>17736975.5508543</v>
      </c>
      <c r="W95" s="67" t="n">
        <f aca="false">M95*5.5017049523</f>
        <v>548566.254150137</v>
      </c>
      <c r="X95" s="67" t="n">
        <f aca="false">N95*5.1890047538+L95*5.5017049523</f>
        <v>24767842.2579477</v>
      </c>
      <c r="Y95" s="67" t="n">
        <f aca="false">N95*5.1890047538</f>
        <v>18962790.6927517</v>
      </c>
      <c r="Z95" s="67" t="n">
        <f aca="false">L95*5.5017049523</f>
        <v>5805051.56519598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5" t="n">
        <f aca="false">low_v2_m!D84+temporary_pension_bonus_low!B84</f>
        <v>28311743.7373993</v>
      </c>
      <c r="G96" s="165" t="n">
        <f aca="false">low_v2_m!E84+temporary_pension_bonus_low!B84</f>
        <v>27154843.2103486</v>
      </c>
      <c r="H96" s="67" t="n">
        <f aca="false">F96-J96</f>
        <v>24937241.8894935</v>
      </c>
      <c r="I96" s="67" t="n">
        <f aca="false">G96-K96</f>
        <v>23881576.41788</v>
      </c>
      <c r="J96" s="165" t="n">
        <f aca="false">low_v2_m!J84</f>
        <v>3374501.8479058</v>
      </c>
      <c r="K96" s="165" t="n">
        <f aca="false">low_v2_m!K84</f>
        <v>3273266.79246862</v>
      </c>
      <c r="L96" s="67" t="n">
        <f aca="false">H96-I96</f>
        <v>1055665.47161351</v>
      </c>
      <c r="M96" s="67" t="n">
        <f aca="false">J96-K96</f>
        <v>101235.055437174</v>
      </c>
      <c r="N96" s="165" t="n">
        <f aca="false">SUM(low_v5_m!C84:J84)</f>
        <v>3629125.4866241</v>
      </c>
      <c r="O96" s="7"/>
      <c r="P96" s="7"/>
      <c r="Q96" s="67" t="n">
        <f aca="false">I96*5.5017049523</f>
        <v>131389387.246981</v>
      </c>
      <c r="R96" s="67"/>
      <c r="S96" s="67"/>
      <c r="T96" s="7"/>
      <c r="U96" s="7"/>
      <c r="V96" s="67" t="n">
        <f aca="false">K96*5.5017049523</f>
        <v>18008548.1223238</v>
      </c>
      <c r="W96" s="67" t="n">
        <f aca="false">M96*5.5017049523</f>
        <v>556965.405845066</v>
      </c>
      <c r="X96" s="67" t="n">
        <f aca="false">N96*5.1890047538+L96*5.5017049523</f>
        <v>24639509.3553774</v>
      </c>
      <c r="Y96" s="67" t="n">
        <f aca="false">N96*5.1890047538</f>
        <v>18831549.4022292</v>
      </c>
      <c r="Z96" s="67" t="n">
        <f aca="false">L96*5.5017049523</f>
        <v>5807959.95314817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5" t="n">
        <f aca="false">low_v2_m!D85+temporary_pension_bonus_low!B85</f>
        <v>28409625.6863617</v>
      </c>
      <c r="G97" s="165" t="n">
        <f aca="false">low_v2_m!E85+temporary_pension_bonus_low!B85</f>
        <v>27249022.2491117</v>
      </c>
      <c r="H97" s="67" t="n">
        <f aca="false">F97-J97</f>
        <v>24985549.6493263</v>
      </c>
      <c r="I97" s="67" t="n">
        <f aca="false">G97-K97</f>
        <v>23927668.4931874</v>
      </c>
      <c r="J97" s="165" t="n">
        <f aca="false">low_v2_m!J85</f>
        <v>3424076.03703539</v>
      </c>
      <c r="K97" s="165" t="n">
        <f aca="false">low_v2_m!K85</f>
        <v>3321353.75592432</v>
      </c>
      <c r="L97" s="67" t="n">
        <f aca="false">H97-I97</f>
        <v>1057881.15613893</v>
      </c>
      <c r="M97" s="67" t="n">
        <f aca="false">J97-K97</f>
        <v>102722.281111062</v>
      </c>
      <c r="N97" s="165" t="n">
        <f aca="false">SUM(low_v5_m!C85:J85)</f>
        <v>3644185.31656098</v>
      </c>
      <c r="O97" s="7"/>
      <c r="P97" s="7"/>
      <c r="Q97" s="67" t="n">
        <f aca="false">I97*5.5017049523</f>
        <v>131642972.245962</v>
      </c>
      <c r="R97" s="67"/>
      <c r="S97" s="67"/>
      <c r="T97" s="7"/>
      <c r="U97" s="7"/>
      <c r="V97" s="67" t="n">
        <f aca="false">K97*5.5017049523</f>
        <v>18273108.4073091</v>
      </c>
      <c r="W97" s="67" t="n">
        <f aca="false">M97*5.5017049523</f>
        <v>565147.682700283</v>
      </c>
      <c r="X97" s="67" t="n">
        <f aca="false">N97*5.1890047538+L97*5.5017049523</f>
        <v>24729844.9270375</v>
      </c>
      <c r="Y97" s="67" t="n">
        <f aca="false">N97*5.1890047538</f>
        <v>18909694.9313631</v>
      </c>
      <c r="Z97" s="67" t="n">
        <f aca="false">L97*5.5017049523</f>
        <v>5820149.9956744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1"/>
      <c r="B98" s="5"/>
      <c r="C98" s="161" t="n">
        <f aca="false">C94+1</f>
        <v>2036</v>
      </c>
      <c r="D98" s="161" t="n">
        <f aca="false">D94</f>
        <v>1</v>
      </c>
      <c r="E98" s="161" t="n">
        <v>245</v>
      </c>
      <c r="F98" s="163" t="n">
        <f aca="false">low_v2_m!D86+temporary_pension_bonus_low!B86</f>
        <v>28483202.5822701</v>
      </c>
      <c r="G98" s="163" t="n">
        <f aca="false">low_v2_m!E86+temporary_pension_bonus_low!B86</f>
        <v>27319621.7836928</v>
      </c>
      <c r="H98" s="8" t="n">
        <f aca="false">F98-J98</f>
        <v>24993720.4322969</v>
      </c>
      <c r="I98" s="8" t="n">
        <f aca="false">G98-K98</f>
        <v>23934824.0982188</v>
      </c>
      <c r="J98" s="163" t="n">
        <f aca="false">low_v2_m!J86</f>
        <v>3489482.14997322</v>
      </c>
      <c r="K98" s="163" t="n">
        <f aca="false">low_v2_m!K86</f>
        <v>3384797.68547402</v>
      </c>
      <c r="L98" s="8" t="n">
        <f aca="false">H98-I98</f>
        <v>1058896.3340781</v>
      </c>
      <c r="M98" s="8" t="n">
        <f aca="false">J98-K98</f>
        <v>104684.464499197</v>
      </c>
      <c r="N98" s="163" t="n">
        <f aca="false">SUM(low_v5_m!C86:J86)</f>
        <v>4365020.92498784</v>
      </c>
      <c r="O98" s="5"/>
      <c r="P98" s="5"/>
      <c r="Q98" s="8" t="n">
        <f aca="false">I98*5.5017049523</f>
        <v>131682340.2736</v>
      </c>
      <c r="R98" s="8"/>
      <c r="S98" s="8"/>
      <c r="T98" s="5"/>
      <c r="U98" s="5"/>
      <c r="V98" s="8" t="n">
        <f aca="false">K98*5.5017049523</f>
        <v>18622158.188706</v>
      </c>
      <c r="W98" s="8" t="n">
        <f aca="false">M98*5.5017049523</f>
        <v>575943.036764106</v>
      </c>
      <c r="X98" s="8" t="n">
        <f aca="false">N98*5.1890047538+L98*5.5017049523</f>
        <v>28475849.5353682</v>
      </c>
      <c r="Y98" s="8" t="n">
        <f aca="false">N98*5.1890047538</f>
        <v>22650114.3301984</v>
      </c>
      <c r="Z98" s="8" t="n">
        <f aca="false">L98*5.5017049523</f>
        <v>5825735.20516978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5" t="n">
        <f aca="false">low_v2_m!D87+temporary_pension_bonus_low!B87</f>
        <v>28557734.164375</v>
      </c>
      <c r="G99" s="165" t="n">
        <f aca="false">low_v2_m!E87+temporary_pension_bonus_low!B87</f>
        <v>27392535.0475109</v>
      </c>
      <c r="H99" s="67" t="n">
        <f aca="false">F99-J99</f>
        <v>25022136.5905549</v>
      </c>
      <c r="I99" s="67" t="n">
        <f aca="false">G99-K99</f>
        <v>23963005.4009053</v>
      </c>
      <c r="J99" s="165" t="n">
        <f aca="false">low_v2_m!J87</f>
        <v>3535597.57382015</v>
      </c>
      <c r="K99" s="165" t="n">
        <f aca="false">low_v2_m!K87</f>
        <v>3429529.64660554</v>
      </c>
      <c r="L99" s="67" t="n">
        <f aca="false">H99-I99</f>
        <v>1059131.18964955</v>
      </c>
      <c r="M99" s="67" t="n">
        <f aca="false">J99-K99</f>
        <v>106067.927214606</v>
      </c>
      <c r="N99" s="165" t="n">
        <f aca="false">SUM(low_v5_m!C87:J87)</f>
        <v>3665997.14347753</v>
      </c>
      <c r="O99" s="7"/>
      <c r="P99" s="7"/>
      <c r="Q99" s="67" t="n">
        <f aca="false">I99*5.5017049523</f>
        <v>131837385.486152</v>
      </c>
      <c r="R99" s="67"/>
      <c r="S99" s="67"/>
      <c r="T99" s="7"/>
      <c r="U99" s="7"/>
      <c r="V99" s="67" t="n">
        <f aca="false">K99*5.5017049523</f>
        <v>18868260.2407894</v>
      </c>
      <c r="W99" s="67" t="n">
        <f aca="false">M99*5.5017049523</f>
        <v>583554.440436792</v>
      </c>
      <c r="X99" s="67" t="n">
        <f aca="false">N99*5.1890047538+L99*5.5017049523</f>
        <v>24849903.9161525</v>
      </c>
      <c r="Y99" s="67" t="n">
        <f aca="false">N99*5.1890047538</f>
        <v>19022876.6049221</v>
      </c>
      <c r="Z99" s="67" t="n">
        <f aca="false">L99*5.5017049523</f>
        <v>5827027.31123033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5" t="n">
        <f aca="false">low_v2_m!D88+temporary_pension_bonus_low!B88</f>
        <v>28579880.1047223</v>
      </c>
      <c r="G100" s="165" t="n">
        <f aca="false">low_v2_m!E88+temporary_pension_bonus_low!B88</f>
        <v>27414619.9255991</v>
      </c>
      <c r="H100" s="67" t="n">
        <f aca="false">F100-J100</f>
        <v>24981663.6768353</v>
      </c>
      <c r="I100" s="67" t="n">
        <f aca="false">G100-K100</f>
        <v>23924349.9905487</v>
      </c>
      <c r="J100" s="165" t="n">
        <f aca="false">low_v2_m!J88</f>
        <v>3598216.42788693</v>
      </c>
      <c r="K100" s="165" t="n">
        <f aca="false">low_v2_m!K88</f>
        <v>3490269.93505032</v>
      </c>
      <c r="L100" s="67" t="n">
        <f aca="false">H100-I100</f>
        <v>1057313.68628658</v>
      </c>
      <c r="M100" s="67" t="n">
        <f aca="false">J100-K100</f>
        <v>107946.492836607</v>
      </c>
      <c r="N100" s="165" t="n">
        <f aca="false">SUM(low_v5_m!C88:J88)</f>
        <v>3627355.25739169</v>
      </c>
      <c r="O100" s="7"/>
      <c r="P100" s="7"/>
      <c r="Q100" s="67" t="n">
        <f aca="false">I100*5.5017049523</f>
        <v>131624714.823561</v>
      </c>
      <c r="R100" s="67"/>
      <c r="S100" s="67"/>
      <c r="T100" s="7"/>
      <c r="U100" s="7"/>
      <c r="V100" s="67" t="n">
        <f aca="false">K100*5.5017049523</f>
        <v>19202435.3865302</v>
      </c>
      <c r="W100" s="67" t="n">
        <f aca="false">M100*5.5017049523</f>
        <v>593889.754222578</v>
      </c>
      <c r="X100" s="67" t="n">
        <f aca="false">N100*5.1890047538+L100*5.5017049523</f>
        <v>24639391.6183044</v>
      </c>
      <c r="Y100" s="67" t="n">
        <f aca="false">N100*5.1890047538</f>
        <v>18822363.6743269</v>
      </c>
      <c r="Z100" s="67" t="n">
        <f aca="false">L100*5.5017049523</f>
        <v>5817027.94397742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5" t="n">
        <f aca="false">low_v2_m!D89+temporary_pension_bonus_low!B89</f>
        <v>28724382.5708961</v>
      </c>
      <c r="G101" s="165" t="n">
        <f aca="false">low_v2_m!E89+temporary_pension_bonus_low!B89</f>
        <v>27552942.6648597</v>
      </c>
      <c r="H101" s="67" t="n">
        <f aca="false">F101-J101</f>
        <v>25072217.955696</v>
      </c>
      <c r="I101" s="67" t="n">
        <f aca="false">G101-K101</f>
        <v>24010342.9881157</v>
      </c>
      <c r="J101" s="165" t="n">
        <f aca="false">low_v2_m!J89</f>
        <v>3652164.61520009</v>
      </c>
      <c r="K101" s="165" t="n">
        <f aca="false">low_v2_m!K89</f>
        <v>3542599.67674408</v>
      </c>
      <c r="L101" s="67" t="n">
        <f aca="false">H101-I101</f>
        <v>1061874.96758036</v>
      </c>
      <c r="M101" s="67" t="n">
        <f aca="false">J101-K101</f>
        <v>109564.938456003</v>
      </c>
      <c r="N101" s="165" t="n">
        <f aca="false">SUM(low_v5_m!C89:J89)</f>
        <v>3629525.42172662</v>
      </c>
      <c r="O101" s="7"/>
      <c r="P101" s="7"/>
      <c r="Q101" s="67" t="n">
        <f aca="false">I101*5.5017049523</f>
        <v>132097822.924138</v>
      </c>
      <c r="R101" s="67"/>
      <c r="S101" s="67"/>
      <c r="T101" s="7"/>
      <c r="U101" s="7"/>
      <c r="V101" s="67" t="n">
        <f aca="false">K101*5.5017049523</f>
        <v>19490338.1855593</v>
      </c>
      <c r="W101" s="67" t="n">
        <f aca="false">M101*5.5017049523</f>
        <v>602793.964501834</v>
      </c>
      <c r="X101" s="67" t="n">
        <f aca="false">N101*5.1890047538+L101*5.5017049523</f>
        <v>24675747.4352377</v>
      </c>
      <c r="Y101" s="67" t="n">
        <f aca="false">N101*5.1890047538</f>
        <v>18833624.6673774</v>
      </c>
      <c r="Z101" s="67" t="n">
        <f aca="false">L101*5.5017049523</f>
        <v>5842122.76786029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1"/>
      <c r="B102" s="5"/>
      <c r="C102" s="161" t="n">
        <f aca="false">C98+1</f>
        <v>2037</v>
      </c>
      <c r="D102" s="161" t="n">
        <f aca="false">D98</f>
        <v>1</v>
      </c>
      <c r="E102" s="161" t="n">
        <v>249</v>
      </c>
      <c r="F102" s="163" t="n">
        <f aca="false">low_v2_m!D90+temporary_pension_bonus_low!B90</f>
        <v>28859448.3936544</v>
      </c>
      <c r="G102" s="163" t="n">
        <f aca="false">low_v2_m!E90+temporary_pension_bonus_low!B90</f>
        <v>27683454.4679943</v>
      </c>
      <c r="H102" s="8" t="n">
        <f aca="false">F102-J102</f>
        <v>25128835.7275149</v>
      </c>
      <c r="I102" s="8" t="n">
        <f aca="false">G102-K102</f>
        <v>24064760.181839</v>
      </c>
      <c r="J102" s="163" t="n">
        <f aca="false">low_v2_m!J90</f>
        <v>3730612.6661395</v>
      </c>
      <c r="K102" s="163" t="n">
        <f aca="false">low_v2_m!K90</f>
        <v>3618694.28615532</v>
      </c>
      <c r="L102" s="8" t="n">
        <f aca="false">H102-I102</f>
        <v>1064075.54567593</v>
      </c>
      <c r="M102" s="8" t="n">
        <f aca="false">J102-K102</f>
        <v>111918.379984186</v>
      </c>
      <c r="N102" s="163" t="n">
        <f aca="false">SUM(low_v5_m!C90:J90)</f>
        <v>4366504.22029869</v>
      </c>
      <c r="O102" s="5"/>
      <c r="P102" s="5"/>
      <c r="Q102" s="8" t="n">
        <f aca="false">I102*5.5017049523</f>
        <v>132397210.268335</v>
      </c>
      <c r="R102" s="8"/>
      <c r="S102" s="8"/>
      <c r="T102" s="5"/>
      <c r="U102" s="5"/>
      <c r="V102" s="8" t="n">
        <f aca="false">K102*5.5017049523</f>
        <v>19908988.2750004</v>
      </c>
      <c r="W102" s="8" t="n">
        <f aca="false">M102*5.5017049523</f>
        <v>615741.905412387</v>
      </c>
      <c r="X102" s="8" t="n">
        <f aca="false">N102*5.1890047538+L102*5.5017049523</f>
        <v>28512040.8558842</v>
      </c>
      <c r="Y102" s="8" t="n">
        <f aca="false">N102*5.1890047538</f>
        <v>22657811.1566177</v>
      </c>
      <c r="Z102" s="8" t="n">
        <f aca="false">L102*5.5017049523</f>
        <v>5854229.69926659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5" t="n">
        <f aca="false">low_v2_m!D91+temporary_pension_bonus_low!B91</f>
        <v>29070557.4880987</v>
      </c>
      <c r="G103" s="165" t="n">
        <f aca="false">low_v2_m!E91+temporary_pension_bonus_low!B91</f>
        <v>27885781.6042547</v>
      </c>
      <c r="H103" s="67" t="n">
        <f aca="false">F103-J103</f>
        <v>25249816.9672166</v>
      </c>
      <c r="I103" s="67" t="n">
        <f aca="false">G103-K103</f>
        <v>24179663.2989991</v>
      </c>
      <c r="J103" s="165" t="n">
        <f aca="false">low_v2_m!J91</f>
        <v>3820740.52088209</v>
      </c>
      <c r="K103" s="165" t="n">
        <f aca="false">low_v2_m!K91</f>
        <v>3706118.30525562</v>
      </c>
      <c r="L103" s="67" t="n">
        <f aca="false">H103-I103</f>
        <v>1070153.66821757</v>
      </c>
      <c r="M103" s="67" t="n">
        <f aca="false">J103-K103</f>
        <v>114622.215626463</v>
      </c>
      <c r="N103" s="165" t="n">
        <f aca="false">SUM(low_v5_m!C91:J91)</f>
        <v>3650563.40704855</v>
      </c>
      <c r="O103" s="7"/>
      <c r="P103" s="7"/>
      <c r="Q103" s="67" t="n">
        <f aca="false">I103*5.5017049523</f>
        <v>133029373.31705</v>
      </c>
      <c r="R103" s="67"/>
      <c r="S103" s="67"/>
      <c r="T103" s="7"/>
      <c r="U103" s="7"/>
      <c r="V103" s="67" t="n">
        <f aca="false">K103*5.5017049523</f>
        <v>20389969.4338345</v>
      </c>
      <c r="W103" s="67" t="n">
        <f aca="false">M103*5.5017049523</f>
        <v>630617.611355709</v>
      </c>
      <c r="X103" s="67" t="n">
        <f aca="false">N103*5.1890047538+L103*5.5017049523</f>
        <v>24830460.6093779</v>
      </c>
      <c r="Y103" s="67" t="n">
        <f aca="false">N103*5.1890047538</f>
        <v>18942790.8732232</v>
      </c>
      <c r="Z103" s="67" t="n">
        <f aca="false">L103*5.5017049523</f>
        <v>5887669.73615464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5" t="n">
        <f aca="false">low_v2_m!D92+temporary_pension_bonus_low!B92</f>
        <v>29212076.0628389</v>
      </c>
      <c r="G104" s="165" t="n">
        <f aca="false">low_v2_m!E92+temporary_pension_bonus_low!B92</f>
        <v>28022152.8377678</v>
      </c>
      <c r="H104" s="67" t="n">
        <f aca="false">F104-J104</f>
        <v>25299789.0545545</v>
      </c>
      <c r="I104" s="67" t="n">
        <f aca="false">G104-K104</f>
        <v>24227234.4397319</v>
      </c>
      <c r="J104" s="165" t="n">
        <f aca="false">low_v2_m!J92</f>
        <v>3912287.00828444</v>
      </c>
      <c r="K104" s="165" t="n">
        <f aca="false">low_v2_m!K92</f>
        <v>3794918.39803591</v>
      </c>
      <c r="L104" s="67" t="n">
        <f aca="false">H104-I104</f>
        <v>1072554.61482257</v>
      </c>
      <c r="M104" s="67" t="n">
        <f aca="false">J104-K104</f>
        <v>117368.610248534</v>
      </c>
      <c r="N104" s="165" t="n">
        <f aca="false">SUM(low_v5_m!C92:J92)</f>
        <v>3598328.22566354</v>
      </c>
      <c r="O104" s="7"/>
      <c r="P104" s="7"/>
      <c r="Q104" s="67" t="n">
        <f aca="false">I104*5.5017049523</f>
        <v>133291095.697606</v>
      </c>
      <c r="R104" s="67"/>
      <c r="S104" s="67"/>
      <c r="T104" s="7"/>
      <c r="U104" s="7"/>
      <c r="V104" s="67" t="n">
        <f aca="false">K104*5.5017049523</f>
        <v>20878521.3440485</v>
      </c>
      <c r="W104" s="67" t="n">
        <f aca="false">M104*5.5017049523</f>
        <v>645727.464248928</v>
      </c>
      <c r="X104" s="67" t="n">
        <f aca="false">N104*5.1890047538+L104*5.5017049523</f>
        <v>24572621.3046824</v>
      </c>
      <c r="Y104" s="67" t="n">
        <f aca="false">N104*5.1890047538</f>
        <v>18671742.2687008</v>
      </c>
      <c r="Z104" s="67" t="n">
        <f aca="false">L104*5.5017049523</f>
        <v>5900879.03598153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5" t="n">
        <f aca="false">low_v2_m!D93+temporary_pension_bonus_low!B93</f>
        <v>29296208.4599004</v>
      </c>
      <c r="G105" s="165" t="n">
        <f aca="false">low_v2_m!E93+temporary_pension_bonus_low!B93</f>
        <v>28104100.6768014</v>
      </c>
      <c r="H105" s="67" t="n">
        <f aca="false">F105-J105</f>
        <v>25361795.6155003</v>
      </c>
      <c r="I105" s="67" t="n">
        <f aca="false">G105-K105</f>
        <v>24287720.2177332</v>
      </c>
      <c r="J105" s="165" t="n">
        <f aca="false">low_v2_m!J93</f>
        <v>3934412.84440017</v>
      </c>
      <c r="K105" s="165" t="n">
        <f aca="false">low_v2_m!K93</f>
        <v>3816380.45906816</v>
      </c>
      <c r="L105" s="67" t="n">
        <f aca="false">H105-I105</f>
        <v>1074075.39776704</v>
      </c>
      <c r="M105" s="67" t="n">
        <f aca="false">J105-K105</f>
        <v>118032.385332005</v>
      </c>
      <c r="N105" s="165" t="n">
        <f aca="false">SUM(low_v5_m!C93:J93)</f>
        <v>3551726.67159342</v>
      </c>
      <c r="O105" s="7"/>
      <c r="P105" s="7"/>
      <c r="Q105" s="67" t="n">
        <f aca="false">I105*5.5017049523</f>
        <v>133623870.60198</v>
      </c>
      <c r="R105" s="67"/>
      <c r="S105" s="67"/>
      <c r="T105" s="7"/>
      <c r="U105" s="7"/>
      <c r="V105" s="67" t="n">
        <f aca="false">K105*5.5017049523</f>
        <v>20996599.2715163</v>
      </c>
      <c r="W105" s="67" t="n">
        <f aca="false">M105*5.5017049523</f>
        <v>649379.358912872</v>
      </c>
      <c r="X105" s="67" t="n">
        <f aca="false">N105*5.1890047538+L105*5.5017049523</f>
        <v>24339172.518135</v>
      </c>
      <c r="Y105" s="67" t="n">
        <f aca="false">N105*5.1890047538</f>
        <v>18429926.5830965</v>
      </c>
      <c r="Z105" s="67" t="n">
        <f aca="false">L105*5.5017049523</f>
        <v>5909245.93503852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1"/>
      <c r="B106" s="5"/>
      <c r="C106" s="161" t="n">
        <f aca="false">C102+1</f>
        <v>2038</v>
      </c>
      <c r="D106" s="161" t="n">
        <f aca="false">D102</f>
        <v>1</v>
      </c>
      <c r="E106" s="161" t="n">
        <v>253</v>
      </c>
      <c r="F106" s="163" t="n">
        <f aca="false">low_v2_m!D94+temporary_pension_bonus_low!B94</f>
        <v>29293843.121086</v>
      </c>
      <c r="G106" s="163" t="n">
        <f aca="false">low_v2_m!E94+temporary_pension_bonus_low!B94</f>
        <v>28102422.5639541</v>
      </c>
      <c r="H106" s="8" t="n">
        <f aca="false">F106-J106</f>
        <v>25340574.1691273</v>
      </c>
      <c r="I106" s="8" t="n">
        <f aca="false">G106-K106</f>
        <v>24267751.6805542</v>
      </c>
      <c r="J106" s="163" t="n">
        <f aca="false">low_v2_m!J94</f>
        <v>3953268.95195869</v>
      </c>
      <c r="K106" s="163" t="n">
        <f aca="false">low_v2_m!K94</f>
        <v>3834670.88339993</v>
      </c>
      <c r="L106" s="8" t="n">
        <f aca="false">H106-I106</f>
        <v>1072822.48857315</v>
      </c>
      <c r="M106" s="8" t="n">
        <f aca="false">J106-K106</f>
        <v>118598.068558761</v>
      </c>
      <c r="N106" s="163" t="n">
        <f aca="false">SUM(low_v5_m!C94:J94)</f>
        <v>4269193.76885802</v>
      </c>
      <c r="O106" s="5"/>
      <c r="P106" s="5"/>
      <c r="Q106" s="8" t="n">
        <f aca="false">I106*5.5017049523</f>
        <v>133514009.602091</v>
      </c>
      <c r="R106" s="8"/>
      <c r="S106" s="8"/>
      <c r="T106" s="5"/>
      <c r="U106" s="5"/>
      <c r="V106" s="8" t="n">
        <f aca="false">K106*5.5017049523</f>
        <v>21097227.789642</v>
      </c>
      <c r="W106" s="8" t="n">
        <f aca="false">M106*5.5017049523</f>
        <v>652491.581122952</v>
      </c>
      <c r="X106" s="8" t="n">
        <f aca="false">N106*5.1890047538+L106*5.5017049523</f>
        <v>28055219.5598193</v>
      </c>
      <c r="Y106" s="8" t="n">
        <f aca="false">N106*5.1890047538</f>
        <v>22152866.7614976</v>
      </c>
      <c r="Z106" s="8" t="n">
        <f aca="false">L106*5.5017049523</f>
        <v>5902352.79832172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5" t="n">
        <f aca="false">low_v2_m!D95+temporary_pension_bonus_low!B95</f>
        <v>29295486.0551041</v>
      </c>
      <c r="G107" s="165" t="n">
        <f aca="false">low_v2_m!E95+temporary_pension_bonus_low!B95</f>
        <v>28105337.7548391</v>
      </c>
      <c r="H107" s="67" t="n">
        <f aca="false">F107-J107</f>
        <v>25261347.7020902</v>
      </c>
      <c r="I107" s="67" t="n">
        <f aca="false">G107-K107</f>
        <v>24192223.5524155</v>
      </c>
      <c r="J107" s="165" t="n">
        <f aca="false">low_v2_m!J95</f>
        <v>4034138.35301399</v>
      </c>
      <c r="K107" s="165" t="n">
        <f aca="false">low_v2_m!K95</f>
        <v>3913114.20242357</v>
      </c>
      <c r="L107" s="67" t="n">
        <f aca="false">H107-I107</f>
        <v>1069124.14967467</v>
      </c>
      <c r="M107" s="67" t="n">
        <f aca="false">J107-K107</f>
        <v>121024.150590419</v>
      </c>
      <c r="N107" s="165" t="n">
        <f aca="false">SUM(low_v5_m!C95:J95)</f>
        <v>3498046.9976499</v>
      </c>
      <c r="O107" s="7"/>
      <c r="P107" s="7"/>
      <c r="Q107" s="67" t="n">
        <f aca="false">I107*5.5017049523</f>
        <v>133098476.125473</v>
      </c>
      <c r="R107" s="67"/>
      <c r="S107" s="67"/>
      <c r="T107" s="7"/>
      <c r="U107" s="7"/>
      <c r="V107" s="67" t="n">
        <f aca="false">K107*5.5017049523</f>
        <v>21528799.7863892</v>
      </c>
      <c r="W107" s="67" t="n">
        <f aca="false">M107*5.5017049523</f>
        <v>665839.168651211</v>
      </c>
      <c r="X107" s="67" t="n">
        <f aca="false">N107*5.1890047538+L107*5.5017049523</f>
        <v>24033388.1287098</v>
      </c>
      <c r="Y107" s="67" t="n">
        <f aca="false">N107*5.1890047538</f>
        <v>18151382.4998211</v>
      </c>
      <c r="Z107" s="67" t="n">
        <f aca="false">L107*5.5017049523</f>
        <v>5882005.62888863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5" t="n">
        <f aca="false">low_v2_m!D96+temporary_pension_bonus_low!B96</f>
        <v>29512777.2146011</v>
      </c>
      <c r="G108" s="165" t="n">
        <f aca="false">low_v2_m!E96+temporary_pension_bonus_low!B96</f>
        <v>28314491.2480514</v>
      </c>
      <c r="H108" s="67" t="n">
        <f aca="false">F108-J108</f>
        <v>25385253.5195111</v>
      </c>
      <c r="I108" s="67" t="n">
        <f aca="false">G108-K108</f>
        <v>24310793.2638141</v>
      </c>
      <c r="J108" s="165" t="n">
        <f aca="false">low_v2_m!J96</f>
        <v>4127523.69509001</v>
      </c>
      <c r="K108" s="165" t="n">
        <f aca="false">low_v2_m!K96</f>
        <v>4003697.98423731</v>
      </c>
      <c r="L108" s="67" t="n">
        <f aca="false">H108-I108</f>
        <v>1074460.25569696</v>
      </c>
      <c r="M108" s="67" t="n">
        <f aca="false">J108-K108</f>
        <v>123825.7108527</v>
      </c>
      <c r="N108" s="165" t="n">
        <f aca="false">SUM(low_v5_m!C96:J96)</f>
        <v>3535721.77153137</v>
      </c>
      <c r="O108" s="7"/>
      <c r="P108" s="7"/>
      <c r="Q108" s="67" t="n">
        <f aca="false">I108*5.5017049523</f>
        <v>133750811.693868</v>
      </c>
      <c r="R108" s="67"/>
      <c r="S108" s="67"/>
      <c r="T108" s="7"/>
      <c r="U108" s="7"/>
      <c r="V108" s="67" t="n">
        <f aca="false">K108*5.5017049523</f>
        <v>22027165.0273919</v>
      </c>
      <c r="W108" s="67" t="n">
        <f aca="false">M108*5.5017049523</f>
        <v>681252.526620369</v>
      </c>
      <c r="X108" s="67" t="n">
        <f aca="false">N108*5.1890047538+L108*5.5017049523</f>
        <v>24258240.3904079</v>
      </c>
      <c r="Y108" s="67" t="n">
        <f aca="false">N108*5.1890047538</f>
        <v>18346877.0805904</v>
      </c>
      <c r="Z108" s="67" t="n">
        <f aca="false">L108*5.5017049523</f>
        <v>5911363.30981749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5" t="n">
        <f aca="false">low_v2_m!D97+temporary_pension_bonus_low!B97</f>
        <v>29765274.906018</v>
      </c>
      <c r="G109" s="165" t="n">
        <f aca="false">low_v2_m!E97+temporary_pension_bonus_low!B97</f>
        <v>28556878.0235553</v>
      </c>
      <c r="H109" s="67" t="n">
        <f aca="false">F109-J109</f>
        <v>25533692.810098</v>
      </c>
      <c r="I109" s="67" t="n">
        <f aca="false">G109-K109</f>
        <v>24452243.3905129</v>
      </c>
      <c r="J109" s="165" t="n">
        <f aca="false">low_v2_m!J97</f>
        <v>4231582.09592003</v>
      </c>
      <c r="K109" s="165" t="n">
        <f aca="false">low_v2_m!K97</f>
        <v>4104634.63304243</v>
      </c>
      <c r="L109" s="67" t="n">
        <f aca="false">H109-I109</f>
        <v>1081449.41958507</v>
      </c>
      <c r="M109" s="67" t="n">
        <f aca="false">J109-K109</f>
        <v>126947.462877602</v>
      </c>
      <c r="N109" s="165" t="n">
        <f aca="false">SUM(low_v5_m!C97:J97)</f>
        <v>3586447.22606887</v>
      </c>
      <c r="O109" s="7"/>
      <c r="P109" s="7"/>
      <c r="Q109" s="67" t="n">
        <f aca="false">I109*5.5017049523</f>
        <v>134529028.55643</v>
      </c>
      <c r="R109" s="67"/>
      <c r="S109" s="67"/>
      <c r="T109" s="7"/>
      <c r="U109" s="7"/>
      <c r="V109" s="67" t="n">
        <f aca="false">K109*5.5017049523</f>
        <v>22582488.6879916</v>
      </c>
      <c r="W109" s="67" t="n">
        <f aca="false">M109*5.5017049523</f>
        <v>698427.485195623</v>
      </c>
      <c r="X109" s="67" t="n">
        <f aca="false">N109*5.1890047538+L109*5.5017049523</f>
        <v>24559907.3327173</v>
      </c>
      <c r="Y109" s="67" t="n">
        <f aca="false">N109*5.1890047538</f>
        <v>18610091.7053242</v>
      </c>
      <c r="Z109" s="67" t="n">
        <f aca="false">L109*5.5017049523</f>
        <v>5949815.62739313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1"/>
      <c r="B110" s="5"/>
      <c r="C110" s="161" t="n">
        <f aca="false">C106+1</f>
        <v>2039</v>
      </c>
      <c r="D110" s="161" t="n">
        <f aca="false">D106</f>
        <v>1</v>
      </c>
      <c r="E110" s="161" t="n">
        <v>257</v>
      </c>
      <c r="F110" s="163" t="n">
        <f aca="false">low_v2_m!D98+temporary_pension_bonus_low!B98</f>
        <v>29871748.1700488</v>
      </c>
      <c r="G110" s="163" t="n">
        <f aca="false">low_v2_m!E98+temporary_pension_bonus_low!B98</f>
        <v>28659543.3356423</v>
      </c>
      <c r="H110" s="8" t="n">
        <f aca="false">F110-J110</f>
        <v>25536078.0879709</v>
      </c>
      <c r="I110" s="8" t="n">
        <f aca="false">G110-K110</f>
        <v>24453943.3560268</v>
      </c>
      <c r="J110" s="163" t="n">
        <f aca="false">low_v2_m!J98</f>
        <v>4335670.08207789</v>
      </c>
      <c r="K110" s="163" t="n">
        <f aca="false">low_v2_m!K98</f>
        <v>4205599.97961555</v>
      </c>
      <c r="L110" s="8" t="n">
        <f aca="false">H110-I110</f>
        <v>1082134.73194416</v>
      </c>
      <c r="M110" s="8" t="n">
        <f aca="false">J110-K110</f>
        <v>130070.102462336</v>
      </c>
      <c r="N110" s="163" t="n">
        <f aca="false">SUM(low_v5_m!C98:J98)</f>
        <v>4379057.08970773</v>
      </c>
      <c r="O110" s="5"/>
      <c r="P110" s="5"/>
      <c r="Q110" s="8" t="n">
        <f aca="false">I110*5.5017049523</f>
        <v>134538381.265116</v>
      </c>
      <c r="R110" s="8"/>
      <c r="S110" s="8"/>
      <c r="T110" s="5"/>
      <c r="U110" s="5"/>
      <c r="V110" s="8" t="n">
        <f aca="false">K110*5.5017049523</f>
        <v>23137970.2352437</v>
      </c>
      <c r="W110" s="8" t="n">
        <f aca="false">M110*5.5017049523</f>
        <v>715607.326863205</v>
      </c>
      <c r="X110" s="8" t="n">
        <f aca="false">N110*5.1890047538+L110*5.5017049523</f>
        <v>28676534.069448</v>
      </c>
      <c r="Y110" s="8" t="n">
        <f aca="false">N110*5.1890047538</f>
        <v>22722948.055655</v>
      </c>
      <c r="Z110" s="8" t="n">
        <f aca="false">L110*5.5017049523</f>
        <v>5953586.01379301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5" t="n">
        <f aca="false">low_v2_m!D99+temporary_pension_bonus_low!B99</f>
        <v>30002911.4871694</v>
      </c>
      <c r="G111" s="165" t="n">
        <f aca="false">low_v2_m!E99+temporary_pension_bonus_low!B99</f>
        <v>28786790.0814549</v>
      </c>
      <c r="H111" s="67" t="n">
        <f aca="false">F111-J111</f>
        <v>25618639.649997</v>
      </c>
      <c r="I111" s="67" t="n">
        <f aca="false">G111-K111</f>
        <v>24534046.3993976</v>
      </c>
      <c r="J111" s="165" t="n">
        <f aca="false">low_v2_m!J99</f>
        <v>4384271.83717244</v>
      </c>
      <c r="K111" s="165" t="n">
        <f aca="false">low_v2_m!K99</f>
        <v>4252743.68205727</v>
      </c>
      <c r="L111" s="67" t="n">
        <f aca="false">H111-I111</f>
        <v>1084593.25059937</v>
      </c>
      <c r="M111" s="67" t="n">
        <f aca="false">J111-K111</f>
        <v>131528.155115173</v>
      </c>
      <c r="N111" s="165" t="n">
        <f aca="false">SUM(low_v5_m!C99:J99)</f>
        <v>3617924.86966896</v>
      </c>
      <c r="O111" s="7"/>
      <c r="P111" s="7"/>
      <c r="Q111" s="67" t="n">
        <f aca="false">I111*5.5017049523</f>
        <v>134979084.575524</v>
      </c>
      <c r="R111" s="67"/>
      <c r="S111" s="67"/>
      <c r="T111" s="7"/>
      <c r="U111" s="7"/>
      <c r="V111" s="67" t="n">
        <f aca="false">K111*5.5017049523</f>
        <v>23397340.976437</v>
      </c>
      <c r="W111" s="67" t="n">
        <f aca="false">M111*5.5017049523</f>
        <v>723629.102364031</v>
      </c>
      <c r="X111" s="67" t="n">
        <f aca="false">N111*5.1890047538+L111*5.5017049523</f>
        <v>24740541.4056572</v>
      </c>
      <c r="Y111" s="67" t="n">
        <f aca="false">N111*5.1890047538</f>
        <v>18773429.3476035</v>
      </c>
      <c r="Z111" s="67" t="n">
        <f aca="false">L111*5.5017049523</f>
        <v>5967112.05805373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5" t="n">
        <f aca="false">low_v2_m!D100+temporary_pension_bonus_low!B100</f>
        <v>30051352.4031871</v>
      </c>
      <c r="G112" s="165" t="n">
        <f aca="false">low_v2_m!E100+temporary_pension_bonus_low!B100</f>
        <v>28834024.9656235</v>
      </c>
      <c r="H112" s="67" t="n">
        <f aca="false">F112-J112</f>
        <v>25624246.9878721</v>
      </c>
      <c r="I112" s="67" t="n">
        <f aca="false">G112-K112</f>
        <v>24539732.712768</v>
      </c>
      <c r="J112" s="165" t="n">
        <f aca="false">low_v2_m!J100</f>
        <v>4427105.41531493</v>
      </c>
      <c r="K112" s="165" t="n">
        <f aca="false">low_v2_m!K100</f>
        <v>4294292.25285548</v>
      </c>
      <c r="L112" s="67" t="n">
        <f aca="false">H112-I112</f>
        <v>1084514.27510415</v>
      </c>
      <c r="M112" s="67" t="n">
        <f aca="false">J112-K112</f>
        <v>132813.162459448</v>
      </c>
      <c r="N112" s="165" t="n">
        <f aca="false">SUM(low_v5_m!C100:J100)</f>
        <v>3596935.56402167</v>
      </c>
      <c r="O112" s="7"/>
      <c r="P112" s="7"/>
      <c r="Q112" s="67" t="n">
        <f aca="false">I112*5.5017049523</f>
        <v>135010368.993954</v>
      </c>
      <c r="R112" s="67"/>
      <c r="S112" s="67"/>
      <c r="T112" s="7"/>
      <c r="U112" s="7"/>
      <c r="V112" s="67" t="n">
        <f aca="false">K112*5.5017049523</f>
        <v>23625928.9541585</v>
      </c>
      <c r="W112" s="67" t="n">
        <f aca="false">M112*5.5017049523</f>
        <v>730698.833633769</v>
      </c>
      <c r="X112" s="67" t="n">
        <f aca="false">N112*5.1890047538+L112*5.5017049523</f>
        <v>24631193.2990013</v>
      </c>
      <c r="Y112" s="67" t="n">
        <f aca="false">N112*5.1890047538</f>
        <v>18664515.7408207</v>
      </c>
      <c r="Z112" s="67" t="n">
        <f aca="false">L112*5.5017049523</f>
        <v>5966677.55818057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5" t="n">
        <f aca="false">low_v2_m!D101+temporary_pension_bonus_low!B101</f>
        <v>30204832.836459</v>
      </c>
      <c r="G113" s="165" t="n">
        <f aca="false">low_v2_m!E101+temporary_pension_bonus_low!B101</f>
        <v>28982195.4825416</v>
      </c>
      <c r="H113" s="67" t="n">
        <f aca="false">F113-J113</f>
        <v>25685361.3771069</v>
      </c>
      <c r="I113" s="67" t="n">
        <f aca="false">G113-K113</f>
        <v>24598308.16697</v>
      </c>
      <c r="J113" s="165" t="n">
        <f aca="false">low_v2_m!J101</f>
        <v>4519471.45935214</v>
      </c>
      <c r="K113" s="165" t="n">
        <f aca="false">low_v2_m!K101</f>
        <v>4383887.31557158</v>
      </c>
      <c r="L113" s="67" t="n">
        <f aca="false">H113-I113</f>
        <v>1087053.21013693</v>
      </c>
      <c r="M113" s="67" t="n">
        <f aca="false">J113-K113</f>
        <v>135584.143780565</v>
      </c>
      <c r="N113" s="165" t="n">
        <f aca="false">SUM(low_v5_m!C101:J101)</f>
        <v>3525005.95451483</v>
      </c>
      <c r="O113" s="7"/>
      <c r="P113" s="7"/>
      <c r="Q113" s="67" t="n">
        <f aca="false">I113*5.5017049523</f>
        <v>135332633.86042</v>
      </c>
      <c r="R113" s="67"/>
      <c r="S113" s="67"/>
      <c r="T113" s="7"/>
      <c r="U113" s="7"/>
      <c r="V113" s="67" t="n">
        <f aca="false">K113*5.5017049523</f>
        <v>24118854.5544053</v>
      </c>
      <c r="W113" s="67" t="n">
        <f aca="false">M113*5.5017049523</f>
        <v>745943.955290889</v>
      </c>
      <c r="X113" s="67" t="n">
        <f aca="false">N113*5.1890047538+L113*5.5017049523</f>
        <v>24271918.6847747</v>
      </c>
      <c r="Y113" s="67" t="n">
        <f aca="false">N113*5.1890047538</f>
        <v>18291272.6551508</v>
      </c>
      <c r="Z113" s="67" t="n">
        <f aca="false">L113*5.5017049523</f>
        <v>5980646.02962397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1"/>
      <c r="B114" s="5"/>
      <c r="C114" s="161" t="n">
        <f aca="false">C110+1</f>
        <v>2040</v>
      </c>
      <c r="D114" s="161" t="n">
        <f aca="false">D110</f>
        <v>1</v>
      </c>
      <c r="E114" s="161" t="n">
        <v>261</v>
      </c>
      <c r="F114" s="163" t="n">
        <f aca="false">low_v2_m!D102+temporary_pension_bonus_low!B102</f>
        <v>30185663.0461331</v>
      </c>
      <c r="G114" s="163" t="n">
        <f aca="false">low_v2_m!E102+temporary_pension_bonus_low!B102</f>
        <v>28964099.3695436</v>
      </c>
      <c r="H114" s="8" t="n">
        <f aca="false">F114-J114</f>
        <v>25612508.3210852</v>
      </c>
      <c r="I114" s="8" t="n">
        <f aca="false">G114-K114</f>
        <v>24528139.2862471</v>
      </c>
      <c r="J114" s="163" t="n">
        <f aca="false">low_v2_m!J102</f>
        <v>4573154.72504794</v>
      </c>
      <c r="K114" s="163" t="n">
        <f aca="false">low_v2_m!K102</f>
        <v>4435960.0832965</v>
      </c>
      <c r="L114" s="8" t="n">
        <f aca="false">H114-I114</f>
        <v>1084369.03483809</v>
      </c>
      <c r="M114" s="8" t="n">
        <f aca="false">J114-K114</f>
        <v>137194.641751437</v>
      </c>
      <c r="N114" s="163" t="n">
        <f aca="false">SUM(low_v5_m!C102:J102)</f>
        <v>4347680.63656407</v>
      </c>
      <c r="O114" s="5"/>
      <c r="P114" s="5"/>
      <c r="Q114" s="8" t="n">
        <f aca="false">I114*5.5017049523</f>
        <v>134946585.38185</v>
      </c>
      <c r="R114" s="8"/>
      <c r="S114" s="8"/>
      <c r="T114" s="5"/>
      <c r="U114" s="5"/>
      <c r="V114" s="8" t="n">
        <f aca="false">K114*5.5017049523</f>
        <v>24405343.5584775</v>
      </c>
      <c r="W114" s="8" t="n">
        <f aca="false">M114*5.5017049523</f>
        <v>754804.439952908</v>
      </c>
      <c r="X114" s="8" t="n">
        <f aca="false">N114*5.1890047538+L114*5.5017049523</f>
        <v>28526013.9802246</v>
      </c>
      <c r="Y114" s="8" t="n">
        <f aca="false">N114*5.1890047538</f>
        <v>22560135.4911351</v>
      </c>
      <c r="Z114" s="8" t="n">
        <f aca="false">L114*5.5017049523</f>
        <v>5965878.4890895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5" t="n">
        <f aca="false">low_v2_m!D103+temporary_pension_bonus_low!B103</f>
        <v>30148256.2640169</v>
      </c>
      <c r="G115" s="165" t="n">
        <f aca="false">low_v2_m!E103+temporary_pension_bonus_low!B103</f>
        <v>28930207.8491004</v>
      </c>
      <c r="H115" s="67" t="n">
        <f aca="false">F115-J115</f>
        <v>25496841.8535438</v>
      </c>
      <c r="I115" s="67" t="n">
        <f aca="false">G115-K115</f>
        <v>24418335.8709415</v>
      </c>
      <c r="J115" s="165" t="n">
        <f aca="false">low_v2_m!J103</f>
        <v>4651414.41047305</v>
      </c>
      <c r="K115" s="165" t="n">
        <f aca="false">low_v2_m!K103</f>
        <v>4511871.97815886</v>
      </c>
      <c r="L115" s="67" t="n">
        <f aca="false">H115-I115</f>
        <v>1078505.98260229</v>
      </c>
      <c r="M115" s="67" t="n">
        <f aca="false">J115-K115</f>
        <v>139542.432314192</v>
      </c>
      <c r="N115" s="165" t="n">
        <f aca="false">SUM(low_v5_m!C103:J103)</f>
        <v>3549200.26393598</v>
      </c>
      <c r="O115" s="7"/>
      <c r="P115" s="7"/>
      <c r="Q115" s="67" t="n">
        <f aca="false">I115*5.5017049523</f>
        <v>134342479.388084</v>
      </c>
      <c r="R115" s="67"/>
      <c r="S115" s="67"/>
      <c r="T115" s="7"/>
      <c r="U115" s="7"/>
      <c r="V115" s="67" t="n">
        <f aca="false">K115*5.5017049523</f>
        <v>24822988.4063802</v>
      </c>
      <c r="W115" s="67" t="n">
        <f aca="false">M115*5.5017049523</f>
        <v>767721.290918977</v>
      </c>
      <c r="X115" s="67" t="n">
        <f aca="false">N115*5.1890047538+L115*5.5017049523</f>
        <v>24350438.7473202</v>
      </c>
      <c r="Y115" s="67" t="n">
        <f aca="false">N115*5.1890047538</f>
        <v>18416817.041752</v>
      </c>
      <c r="Z115" s="67" t="n">
        <f aca="false">L115*5.5017049523</f>
        <v>5933621.70556822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5" t="n">
        <f aca="false">low_v2_m!D104+temporary_pension_bonus_low!B104</f>
        <v>30101956.782019</v>
      </c>
      <c r="G116" s="165" t="n">
        <f aca="false">low_v2_m!E104+temporary_pension_bonus_low!B104</f>
        <v>28885586.8458501</v>
      </c>
      <c r="H116" s="67" t="n">
        <f aca="false">F116-J116</f>
        <v>25408734.1185341</v>
      </c>
      <c r="I116" s="67" t="n">
        <f aca="false">G116-K116</f>
        <v>24333160.8622698</v>
      </c>
      <c r="J116" s="165" t="n">
        <f aca="false">low_v2_m!J104</f>
        <v>4693222.66348485</v>
      </c>
      <c r="K116" s="165" t="n">
        <f aca="false">low_v2_m!K104</f>
        <v>4552425.9835803</v>
      </c>
      <c r="L116" s="67" t="n">
        <f aca="false">H116-I116</f>
        <v>1075573.25626432</v>
      </c>
      <c r="M116" s="67" t="n">
        <f aca="false">J116-K116</f>
        <v>140796.679904546</v>
      </c>
      <c r="N116" s="165" t="n">
        <f aca="false">SUM(low_v5_m!C104:J104)</f>
        <v>3522664.05401768</v>
      </c>
      <c r="O116" s="7"/>
      <c r="P116" s="7"/>
      <c r="Q116" s="67" t="n">
        <f aca="false">I116*5.5017049523</f>
        <v>133873871.621062</v>
      </c>
      <c r="R116" s="67"/>
      <c r="S116" s="67"/>
      <c r="T116" s="7"/>
      <c r="U116" s="7"/>
      <c r="V116" s="67" t="n">
        <f aca="false">K116*5.5017049523</f>
        <v>25046104.5788429</v>
      </c>
      <c r="W116" s="67" t="n">
        <f aca="false">M116*5.5017049523</f>
        <v>774621.791098237</v>
      </c>
      <c r="X116" s="67" t="n">
        <f aca="false">N116*5.1890047538+L116*5.5017049523</f>
        <v>24196607.232889</v>
      </c>
      <c r="Y116" s="67" t="n">
        <f aca="false">N116*5.1890047538</f>
        <v>18279120.5223382</v>
      </c>
      <c r="Z116" s="67" t="n">
        <f aca="false">L116*5.5017049523</f>
        <v>5917486.71055086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5" t="n">
        <f aca="false">low_v2_m!D105+temporary_pension_bonus_low!B105</f>
        <v>30138956.2685072</v>
      </c>
      <c r="G117" s="165" t="n">
        <f aca="false">low_v2_m!E105+temporary_pension_bonus_low!B105</f>
        <v>28920714.9740533</v>
      </c>
      <c r="H117" s="67" t="n">
        <f aca="false">F117-J117</f>
        <v>25378710.1470349</v>
      </c>
      <c r="I117" s="67" t="n">
        <f aca="false">G117-K117</f>
        <v>24303276.2362251</v>
      </c>
      <c r="J117" s="165" t="n">
        <f aca="false">low_v2_m!J105</f>
        <v>4760246.12147233</v>
      </c>
      <c r="K117" s="165" t="n">
        <f aca="false">low_v2_m!K105</f>
        <v>4617438.73782816</v>
      </c>
      <c r="L117" s="67" t="n">
        <f aca="false">H117-I117</f>
        <v>1075433.91080979</v>
      </c>
      <c r="M117" s="67" t="n">
        <f aca="false">J117-K117</f>
        <v>142807.383644169</v>
      </c>
      <c r="N117" s="165" t="n">
        <f aca="false">SUM(low_v5_m!C105:J105)</f>
        <v>3571109.13575148</v>
      </c>
      <c r="O117" s="7"/>
      <c r="P117" s="7"/>
      <c r="Q117" s="67" t="n">
        <f aca="false">I117*5.5017049523</f>
        <v>133709455.225955</v>
      </c>
      <c r="R117" s="67"/>
      <c r="S117" s="67"/>
      <c r="T117" s="7"/>
      <c r="U117" s="7"/>
      <c r="V117" s="67" t="n">
        <f aca="false">K117*5.5017049523</f>
        <v>25403785.570851</v>
      </c>
      <c r="W117" s="67" t="n">
        <f aca="false">M117*5.5017049523</f>
        <v>785684.089820132</v>
      </c>
      <c r="X117" s="67" t="n">
        <f aca="false">N117*5.1890047538+L117*5.5017049523</f>
        <v>24447222.3547266</v>
      </c>
      <c r="Y117" s="67" t="n">
        <f aca="false">N117*5.1890047538</f>
        <v>18530502.2817531</v>
      </c>
      <c r="Z117" s="67" t="n">
        <f aca="false">L117*5.5017049523</f>
        <v>5916720.07297357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W1" colorId="64" zoomScale="60" zoomScaleNormal="60" zoomScalePageLayoutView="100" workbookViewId="0">
      <selection pane="topLeft" activeCell="AC34" activeCellId="0" sqref="AC34"/>
    </sheetView>
  </sheetViews>
  <sheetFormatPr defaultColWidth="9.34375" defaultRowHeight="12.8" zeroHeight="false" outlineLevelRow="0" outlineLevelCol="0"/>
  <cols>
    <col collapsed="false" customWidth="true" hidden="false" outlineLevel="0" max="7" min="6" style="111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1" width="17.35"/>
    <col collapsed="false" customWidth="true" hidden="false" outlineLevel="0" max="11" min="11" style="111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1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41"/>
      <c r="B1" s="142"/>
      <c r="C1" s="141"/>
      <c r="D1" s="141"/>
      <c r="E1" s="141"/>
      <c r="F1" s="143" t="s">
        <v>174</v>
      </c>
      <c r="G1" s="143" t="s">
        <v>175</v>
      </c>
      <c r="H1" s="141"/>
      <c r="I1" s="141"/>
      <c r="J1" s="144" t="s">
        <v>176</v>
      </c>
      <c r="K1" s="144" t="s">
        <v>177</v>
      </c>
      <c r="L1" s="141"/>
      <c r="M1" s="145"/>
      <c r="N1" s="146" t="s">
        <v>178</v>
      </c>
      <c r="O1" s="141"/>
      <c r="P1" s="142"/>
      <c r="Q1" s="141"/>
      <c r="R1" s="141"/>
      <c r="S1" s="141"/>
      <c r="T1" s="141"/>
      <c r="U1" s="142"/>
      <c r="V1" s="141"/>
      <c r="W1" s="141"/>
      <c r="X1" s="141"/>
      <c r="Y1" s="141"/>
      <c r="Z1" s="141"/>
      <c r="AA1" s="141"/>
      <c r="AB1" s="141"/>
      <c r="AC1" s="141"/>
      <c r="AD1" s="141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</row>
    <row r="2" customFormat="false" ht="12.8" hidden="false" customHeight="true" outlineLevel="0" collapsed="false">
      <c r="A2" s="141"/>
      <c r="B2" s="142"/>
      <c r="C2" s="141"/>
      <c r="D2" s="141"/>
      <c r="E2" s="141"/>
      <c r="F2" s="144" t="s">
        <v>179</v>
      </c>
      <c r="G2" s="144" t="s">
        <v>180</v>
      </c>
      <c r="H2" s="141"/>
      <c r="I2" s="141"/>
      <c r="J2" s="146"/>
      <c r="K2" s="146"/>
      <c r="L2" s="141"/>
      <c r="M2" s="145"/>
      <c r="N2" s="146" t="s">
        <v>181</v>
      </c>
      <c r="O2" s="141"/>
      <c r="P2" s="142"/>
      <c r="Q2" s="141"/>
      <c r="R2" s="141"/>
      <c r="S2" s="141"/>
      <c r="T2" s="141"/>
      <c r="U2" s="142"/>
      <c r="V2" s="141"/>
      <c r="W2" s="141"/>
      <c r="X2" s="141"/>
      <c r="Y2" s="141"/>
      <c r="Z2" s="141"/>
      <c r="AA2" s="141"/>
      <c r="AB2" s="141"/>
      <c r="AC2" s="141"/>
      <c r="AD2" s="141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50.25" hidden="false" customHeight="true" outlineLevel="0" collapsed="false">
      <c r="A3" s="148" t="s">
        <v>182</v>
      </c>
      <c r="B3" s="149"/>
      <c r="C3" s="148" t="s">
        <v>183</v>
      </c>
      <c r="D3" s="148" t="s">
        <v>184</v>
      </c>
      <c r="E3" s="148" t="s">
        <v>185</v>
      </c>
      <c r="F3" s="150" t="s">
        <v>186</v>
      </c>
      <c r="G3" s="150" t="s">
        <v>187</v>
      </c>
      <c r="H3" s="148" t="s">
        <v>188</v>
      </c>
      <c r="I3" s="148" t="s">
        <v>189</v>
      </c>
      <c r="J3" s="150" t="s">
        <v>190</v>
      </c>
      <c r="K3" s="150" t="s">
        <v>191</v>
      </c>
      <c r="L3" s="148" t="s">
        <v>192</v>
      </c>
      <c r="M3" s="151" t="s">
        <v>193</v>
      </c>
      <c r="N3" s="150" t="s">
        <v>194</v>
      </c>
      <c r="O3" s="148" t="s">
        <v>195</v>
      </c>
      <c r="P3" s="149" t="s">
        <v>196</v>
      </c>
      <c r="Q3" s="148" t="s">
        <v>197</v>
      </c>
      <c r="R3" s="148" t="s">
        <v>198</v>
      </c>
      <c r="S3" s="148" t="s">
        <v>199</v>
      </c>
      <c r="T3" s="148" t="s">
        <v>200</v>
      </c>
      <c r="U3" s="149" t="s">
        <v>201</v>
      </c>
      <c r="V3" s="148" t="s">
        <v>202</v>
      </c>
      <c r="W3" s="148" t="s">
        <v>203</v>
      </c>
      <c r="X3" s="148" t="s">
        <v>204</v>
      </c>
      <c r="Y3" s="148" t="s">
        <v>205</v>
      </c>
      <c r="Z3" s="148" t="s">
        <v>206</v>
      </c>
      <c r="AA3" s="150" t="s">
        <v>207</v>
      </c>
      <c r="AB3" s="150" t="s">
        <v>208</v>
      </c>
      <c r="AC3" s="148"/>
      <c r="AD3" s="148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A4" s="153" t="s">
        <v>209</v>
      </c>
      <c r="B4" s="154"/>
      <c r="C4" s="153" t="n">
        <v>2014</v>
      </c>
      <c r="D4" s="153" t="n">
        <v>1</v>
      </c>
      <c r="E4" s="153" t="n">
        <v>1005</v>
      </c>
      <c r="F4" s="155" t="n">
        <v>13919743</v>
      </c>
      <c r="G4" s="155" t="n">
        <v>13367098</v>
      </c>
      <c r="H4" s="156" t="n">
        <f aca="false">F4-J4</f>
        <v>13919743</v>
      </c>
      <c r="I4" s="156" t="n">
        <f aca="false">G4-K4</f>
        <v>13367098</v>
      </c>
      <c r="J4" s="157"/>
      <c r="K4" s="157"/>
      <c r="L4" s="156" t="n">
        <f aca="false">H4-I4</f>
        <v>552645</v>
      </c>
      <c r="M4" s="156" t="n">
        <f aca="false">J4-K4</f>
        <v>0</v>
      </c>
      <c r="N4" s="155" t="n">
        <v>2431521</v>
      </c>
      <c r="O4" s="158" t="n">
        <v>68064666.1181856</v>
      </c>
      <c r="P4" s="153" t="n">
        <f aca="false">O4/I4</f>
        <v>5.09195534574412</v>
      </c>
      <c r="Q4" s="156" t="n">
        <f aca="false">I4*5.5017049523</f>
        <v>73541829.2644794</v>
      </c>
      <c r="R4" s="156" t="n">
        <v>11018747.8054275</v>
      </c>
      <c r="S4" s="156" t="n">
        <v>2463940.91347832</v>
      </c>
      <c r="T4" s="158" t="n">
        <v>13733232.3112091</v>
      </c>
      <c r="U4" s="153" t="n">
        <f aca="false">R4/N4</f>
        <v>4.53162765422445</v>
      </c>
      <c r="V4" s="154"/>
      <c r="W4" s="154"/>
      <c r="X4" s="156" t="n">
        <f aca="false">N4*U12+L4*P13</f>
        <v>15657663.7612308</v>
      </c>
      <c r="Y4" s="156" t="n">
        <f aca="false">N4*5.1890047538</f>
        <v>12617174.0279645</v>
      </c>
      <c r="Z4" s="156" t="n">
        <f aca="false">L4*5.5017049523</f>
        <v>3040489.73336383</v>
      </c>
      <c r="AA4" s="156"/>
      <c r="AB4" s="156"/>
      <c r="AC4" s="156"/>
      <c r="AD4" s="156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</row>
    <row r="5" customFormat="false" ht="12.8" hidden="false" customHeight="false" outlineLevel="0" collapsed="false">
      <c r="B5" s="154"/>
      <c r="C5" s="153" t="n">
        <v>2014</v>
      </c>
      <c r="D5" s="153" t="n">
        <v>2</v>
      </c>
      <c r="E5" s="153" t="n">
        <v>1004</v>
      </c>
      <c r="F5" s="155" t="n">
        <v>14482790</v>
      </c>
      <c r="G5" s="155" t="n">
        <v>13911325</v>
      </c>
      <c r="H5" s="156" t="n">
        <f aca="false">F5-J5</f>
        <v>14482790</v>
      </c>
      <c r="I5" s="156" t="n">
        <f aca="false">G5-K5</f>
        <v>13911325</v>
      </c>
      <c r="J5" s="157"/>
      <c r="K5" s="157"/>
      <c r="L5" s="156" t="n">
        <f aca="false">H5-I5</f>
        <v>571465</v>
      </c>
      <c r="M5" s="156" t="n">
        <f aca="false">J5-K5</f>
        <v>0</v>
      </c>
      <c r="N5" s="155" t="n">
        <v>2156056</v>
      </c>
      <c r="O5" s="158" t="n">
        <v>80470827.8892677</v>
      </c>
      <c r="P5" s="153" t="n">
        <f aca="false">O5/I5</f>
        <v>5.78455523749662</v>
      </c>
      <c r="Q5" s="156" t="n">
        <f aca="false">I5*5.5017049523</f>
        <v>76536005.6455548</v>
      </c>
      <c r="R5" s="156" t="n">
        <v>13090128.797517</v>
      </c>
      <c r="S5" s="156" t="n">
        <v>2913043.96959149</v>
      </c>
      <c r="T5" s="158" t="n">
        <v>16270046.9661959</v>
      </c>
      <c r="U5" s="153" t="n">
        <f aca="false">R5/N5</f>
        <v>6.07133061363759</v>
      </c>
      <c r="V5" s="154"/>
      <c r="W5" s="154"/>
      <c r="X5" s="156" t="n">
        <f aca="false">N5*5.1890047538+L5*5.5017049523</f>
        <v>14331816.6540251</v>
      </c>
      <c r="Y5" s="156" t="n">
        <f aca="false">N5*5.1890047538</f>
        <v>11187784.833459</v>
      </c>
      <c r="Z5" s="156" t="n">
        <f aca="false">L5*5.5017049523</f>
        <v>3144031.82056612</v>
      </c>
      <c r="AA5" s="156"/>
      <c r="AB5" s="156"/>
      <c r="AC5" s="156"/>
      <c r="AD5" s="156"/>
    </row>
    <row r="6" customFormat="false" ht="12.8" hidden="false" customHeight="false" outlineLevel="0" collapsed="false">
      <c r="B6" s="154"/>
      <c r="C6" s="153" t="n">
        <v>2014</v>
      </c>
      <c r="D6" s="153" t="n">
        <v>3</v>
      </c>
      <c r="E6" s="153" t="n">
        <v>1003</v>
      </c>
      <c r="F6" s="155" t="n">
        <v>15149966</v>
      </c>
      <c r="G6" s="155" t="n">
        <v>14531608</v>
      </c>
      <c r="H6" s="156" t="n">
        <f aca="false">F6-J6</f>
        <v>15149966</v>
      </c>
      <c r="I6" s="156" t="n">
        <f aca="false">G6-K6</f>
        <v>14531608</v>
      </c>
      <c r="J6" s="157"/>
      <c r="K6" s="157"/>
      <c r="L6" s="156" t="n">
        <f aca="false">H6-I6</f>
        <v>618358</v>
      </c>
      <c r="M6" s="156" t="n">
        <f aca="false">J6-K6</f>
        <v>0</v>
      </c>
      <c r="N6" s="155" t="n">
        <v>2697106</v>
      </c>
      <c r="O6" s="158" t="n">
        <v>71025009.1540406</v>
      </c>
      <c r="P6" s="153" t="n">
        <f aca="false">O6/I6</f>
        <v>4.88762215124717</v>
      </c>
      <c r="Q6" s="156" t="n">
        <f aca="false">I6*5.5017049523</f>
        <v>79948619.6984823</v>
      </c>
      <c r="R6" s="156" t="n">
        <v>13303482.9648562</v>
      </c>
      <c r="S6" s="156" t="n">
        <v>2571105.33137627</v>
      </c>
      <c r="T6" s="158" t="n">
        <v>17670963.688597</v>
      </c>
      <c r="U6" s="153" t="n">
        <f aca="false">R6/N6</f>
        <v>4.93250282519716</v>
      </c>
      <c r="V6" s="154"/>
      <c r="W6" s="154"/>
      <c r="X6" s="156" t="n">
        <f aca="false">N6*5.1890047538+L6*5.5017049523</f>
        <v>17397319.1263968</v>
      </c>
      <c r="Y6" s="156" t="n">
        <f aca="false">N6*5.1890047538</f>
        <v>13995295.8555025</v>
      </c>
      <c r="Z6" s="156" t="n">
        <f aca="false">L6*5.5017049523</f>
        <v>3402023.27089432</v>
      </c>
      <c r="AA6" s="156"/>
      <c r="AB6" s="156"/>
      <c r="AC6" s="156"/>
      <c r="AD6" s="156"/>
    </row>
    <row r="7" customFormat="false" ht="12.8" hidden="false" customHeight="false" outlineLevel="0" collapsed="false">
      <c r="C7" s="153" t="n">
        <v>2014</v>
      </c>
      <c r="D7" s="153" t="n">
        <v>4</v>
      </c>
      <c r="E7" s="153" t="n">
        <v>160</v>
      </c>
      <c r="F7" s="155" t="n">
        <v>15745971</v>
      </c>
      <c r="G7" s="155" t="n">
        <v>15148486</v>
      </c>
      <c r="H7" s="156" t="n">
        <f aca="false">F7-J7</f>
        <v>15745971</v>
      </c>
      <c r="I7" s="156" t="n">
        <f aca="false">G7-K7</f>
        <v>15148486</v>
      </c>
      <c r="J7" s="157"/>
      <c r="K7" s="157"/>
      <c r="L7" s="156" t="n">
        <f aca="false">H7-I7</f>
        <v>597485</v>
      </c>
      <c r="M7" s="156" t="n">
        <f aca="false">J7-K7</f>
        <v>0</v>
      </c>
      <c r="N7" s="155" t="n">
        <v>2598761</v>
      </c>
      <c r="O7" s="158" t="n">
        <v>90838150.786</v>
      </c>
      <c r="P7" s="153" t="n">
        <f aca="false">O7/I7</f>
        <v>5.99651679950062</v>
      </c>
      <c r="Q7" s="156" t="n">
        <f aca="false">I7*5.5017049523</f>
        <v>83342500.4460472</v>
      </c>
      <c r="R7" s="156" t="n">
        <v>12713686.068</v>
      </c>
      <c r="S7" s="156" t="n">
        <v>3288341.0584532</v>
      </c>
      <c r="T7" s="158" t="n">
        <v>17161490.7544532</v>
      </c>
      <c r="U7" s="153" t="n">
        <f aca="false">R7/N7</f>
        <v>4.89221058342803</v>
      </c>
      <c r="V7" s="154"/>
      <c r="W7" s="154"/>
      <c r="X7" s="156" t="n">
        <f aca="false">N7*5.1890047538+L7*5.5017049523</f>
        <v>16772169.366415</v>
      </c>
      <c r="Y7" s="156" t="n">
        <f aca="false">N7*5.1890047538</f>
        <v>13484983.18299</v>
      </c>
      <c r="Z7" s="156" t="n">
        <f aca="false">L7*5.5017049523</f>
        <v>3287186.18342497</v>
      </c>
      <c r="AA7" s="156"/>
      <c r="AB7" s="156"/>
      <c r="AC7" s="156"/>
      <c r="AD7" s="156"/>
    </row>
    <row r="8" customFormat="false" ht="12.8" hidden="false" customHeight="false" outlineLevel="0" collapsed="false">
      <c r="B8" s="154"/>
      <c r="C8" s="153" t="n">
        <f aca="false">C4+1</f>
        <v>2015</v>
      </c>
      <c r="D8" s="153" t="n">
        <f aca="false">D4</f>
        <v>1</v>
      </c>
      <c r="E8" s="153" t="n">
        <v>1001</v>
      </c>
      <c r="F8" s="155" t="n">
        <v>16507879</v>
      </c>
      <c r="G8" s="155" t="n">
        <v>15853349</v>
      </c>
      <c r="H8" s="156" t="n">
        <f aca="false">F8-J8</f>
        <v>16507879</v>
      </c>
      <c r="I8" s="156" t="n">
        <f aca="false">G8-K8</f>
        <v>15853349</v>
      </c>
      <c r="J8" s="157"/>
      <c r="K8" s="157"/>
      <c r="L8" s="156" t="n">
        <f aca="false">H8-I8</f>
        <v>654530</v>
      </c>
      <c r="M8" s="156" t="n">
        <f aca="false">J8-K8</f>
        <v>0</v>
      </c>
      <c r="N8" s="155" t="n">
        <v>3002195</v>
      </c>
      <c r="O8" s="158" t="n">
        <v>81897043.9675653</v>
      </c>
      <c r="P8" s="153" t="n">
        <f aca="false">O8/I8</f>
        <v>5.16591440506137</v>
      </c>
      <c r="Q8" s="156" t="n">
        <f aca="false">I8*5.5017049523</f>
        <v>87220448.7038403</v>
      </c>
      <c r="R8" s="156" t="n">
        <v>13986686.083894</v>
      </c>
      <c r="S8" s="156" t="n">
        <v>2964672.99162586</v>
      </c>
      <c r="T8" s="158" t="n">
        <v>18231627.4986104</v>
      </c>
      <c r="U8" s="153" t="n">
        <f aca="false">R8/N8</f>
        <v>4.65881999133767</v>
      </c>
      <c r="V8" s="154"/>
      <c r="W8" s="154"/>
      <c r="X8" s="156" t="n">
        <f aca="false">N8*5.1890047538+L8*5.5017049523</f>
        <v>19179435.0692635</v>
      </c>
      <c r="Y8" s="156" t="n">
        <f aca="false">N8*5.1890047538</f>
        <v>15578404.1268346</v>
      </c>
      <c r="Z8" s="156" t="n">
        <f aca="false">L8*5.5017049523</f>
        <v>3601030.94242892</v>
      </c>
      <c r="AA8" s="156" t="s">
        <v>210</v>
      </c>
      <c r="AB8" s="156"/>
      <c r="AC8" s="156"/>
      <c r="AD8" s="156"/>
    </row>
    <row r="9" customFormat="false" ht="12.8" hidden="false" customHeight="false" outlineLevel="0" collapsed="false">
      <c r="B9" s="154"/>
      <c r="C9" s="153" t="n">
        <f aca="false">C5+1</f>
        <v>2015</v>
      </c>
      <c r="D9" s="153" t="n">
        <f aca="false">D5</f>
        <v>2</v>
      </c>
      <c r="E9" s="153" t="n">
        <v>1000</v>
      </c>
      <c r="F9" s="155" t="n">
        <v>17877475</v>
      </c>
      <c r="G9" s="155" t="n">
        <v>17180984</v>
      </c>
      <c r="H9" s="156" t="n">
        <f aca="false">F9-J9</f>
        <v>17877475</v>
      </c>
      <c r="I9" s="156" t="n">
        <f aca="false">G9-K9</f>
        <v>17180984</v>
      </c>
      <c r="J9" s="157"/>
      <c r="K9" s="157"/>
      <c r="L9" s="156" t="n">
        <f aca="false">H9-I9</f>
        <v>696491</v>
      </c>
      <c r="M9" s="156" t="n">
        <f aca="false">J9-K9</f>
        <v>0</v>
      </c>
      <c r="N9" s="155" t="n">
        <v>2371185</v>
      </c>
      <c r="O9" s="158" t="n">
        <v>104523364.336654</v>
      </c>
      <c r="P9" s="153" t="n">
        <f aca="false">O9/I9</f>
        <v>6.08366577471081</v>
      </c>
      <c r="Q9" s="156" t="n">
        <f aca="false">I9*5.5017049523</f>
        <v>94524704.7581871</v>
      </c>
      <c r="R9" s="156" t="n">
        <v>14339828.6769147</v>
      </c>
      <c r="S9" s="156" t="n">
        <v>3783745.78898687</v>
      </c>
      <c r="T9" s="158" t="n">
        <v>19687951.5296409</v>
      </c>
      <c r="U9" s="153" t="n">
        <f aca="false">R9/N9</f>
        <v>6.04753685474339</v>
      </c>
      <c r="V9" s="154"/>
      <c r="W9" s="154"/>
      <c r="X9" s="156" t="n">
        <f aca="false">N9*5.1890047538+L9*5.5017049523</f>
        <v>16135978.2210716</v>
      </c>
      <c r="Y9" s="156" t="n">
        <f aca="false">N9*5.1890047538</f>
        <v>12304090.2371393</v>
      </c>
      <c r="Z9" s="156" t="n">
        <f aca="false">L9*5.5017049523</f>
        <v>3831887.98393238</v>
      </c>
      <c r="AA9" s="156" t="s">
        <v>211</v>
      </c>
      <c r="AB9" s="156" t="n">
        <v>0</v>
      </c>
      <c r="AC9" s="156" t="n">
        <v>0</v>
      </c>
      <c r="AD9" s="156"/>
    </row>
    <row r="10" customFormat="false" ht="12.8" hidden="false" customHeight="false" outlineLevel="0" collapsed="false">
      <c r="B10" s="154"/>
      <c r="C10" s="153" t="n">
        <v>2016</v>
      </c>
      <c r="D10" s="153" t="n">
        <v>2</v>
      </c>
      <c r="E10" s="153" t="n">
        <v>996</v>
      </c>
      <c r="F10" s="155" t="n">
        <v>18529945</v>
      </c>
      <c r="G10" s="155" t="n">
        <v>17797215</v>
      </c>
      <c r="H10" s="156" t="n">
        <f aca="false">F10-J10</f>
        <v>18529945</v>
      </c>
      <c r="I10" s="156" t="n">
        <f aca="false">G10-K10</f>
        <v>17797215</v>
      </c>
      <c r="J10" s="157"/>
      <c r="K10" s="157"/>
      <c r="L10" s="156" t="n">
        <f aca="false">H10-I10</f>
        <v>732730</v>
      </c>
      <c r="M10" s="156" t="n">
        <f aca="false">J10-K10</f>
        <v>0</v>
      </c>
      <c r="N10" s="157"/>
      <c r="O10" s="154"/>
      <c r="P10" s="154"/>
      <c r="Q10" s="156" t="n">
        <f aca="false">I10*5.5017049523</f>
        <v>97915025.9026478</v>
      </c>
      <c r="R10" s="156"/>
      <c r="S10" s="156"/>
      <c r="T10" s="154"/>
      <c r="U10" s="154"/>
      <c r="V10" s="154"/>
      <c r="W10" s="154"/>
      <c r="X10" s="156"/>
      <c r="Y10" s="156"/>
      <c r="Z10" s="156"/>
      <c r="AA10" s="156" t="s">
        <v>18</v>
      </c>
      <c r="AB10" s="156" t="n">
        <v>17079733.2296869</v>
      </c>
      <c r="AC10" s="159" t="n">
        <f aca="false">AB10/AA35</f>
        <v>8.54411221367961</v>
      </c>
      <c r="AD10" s="0" t="s">
        <v>212</v>
      </c>
    </row>
    <row r="11" customFormat="false" ht="12.8" hidden="false" customHeight="false" outlineLevel="0" collapsed="false">
      <c r="B11" s="154"/>
      <c r="C11" s="153" t="n">
        <v>2016</v>
      </c>
      <c r="D11" s="153" t="n">
        <v>3</v>
      </c>
      <c r="E11" s="153" t="n">
        <v>995</v>
      </c>
      <c r="F11" s="155" t="n">
        <v>19118239</v>
      </c>
      <c r="G11" s="155" t="n">
        <v>18342944</v>
      </c>
      <c r="H11" s="156" t="n">
        <f aca="false">F11-J11</f>
        <v>19118239</v>
      </c>
      <c r="I11" s="156" t="n">
        <f aca="false">G11-K11</f>
        <v>18342944</v>
      </c>
      <c r="J11" s="157"/>
      <c r="K11" s="157"/>
      <c r="L11" s="156" t="n">
        <f aca="false">H11-I11</f>
        <v>775295</v>
      </c>
      <c r="M11" s="156" t="n">
        <f aca="false">J11-K11</f>
        <v>0</v>
      </c>
      <c r="N11" s="157"/>
      <c r="O11" s="154"/>
      <c r="P11" s="154"/>
      <c r="Q11" s="156" t="n">
        <f aca="false">I11*5.5017049523</f>
        <v>100917465.844562</v>
      </c>
      <c r="R11" s="156"/>
      <c r="S11" s="156"/>
      <c r="T11" s="154"/>
      <c r="U11" s="154"/>
      <c r="V11" s="154"/>
      <c r="W11" s="154"/>
      <c r="X11" s="156"/>
      <c r="Y11" s="156"/>
      <c r="Z11" s="156"/>
      <c r="AA11" s="156" t="s">
        <v>20</v>
      </c>
      <c r="AB11" s="156" t="n">
        <v>24337291.3360368</v>
      </c>
      <c r="AC11" s="159" t="n">
        <f aca="false">AB11/AA36</f>
        <v>8.98192292529924</v>
      </c>
      <c r="AD11" s="156" t="s">
        <v>213</v>
      </c>
    </row>
    <row r="12" customFormat="false" ht="12.8" hidden="false" customHeight="false" outlineLevel="0" collapsed="false">
      <c r="B12" s="154"/>
      <c r="C12" s="153" t="n">
        <v>2016</v>
      </c>
      <c r="D12" s="153" t="n">
        <v>4</v>
      </c>
      <c r="E12" s="153" t="n">
        <v>994</v>
      </c>
      <c r="F12" s="155" t="n">
        <v>20592277</v>
      </c>
      <c r="G12" s="155" t="n">
        <v>19759371</v>
      </c>
      <c r="H12" s="156" t="n">
        <f aca="false">F12-J12</f>
        <v>20592277</v>
      </c>
      <c r="I12" s="156" t="n">
        <f aca="false">G12-K12</f>
        <v>19759371</v>
      </c>
      <c r="J12" s="157"/>
      <c r="K12" s="157"/>
      <c r="L12" s="156" t="n">
        <f aca="false">H12-I12</f>
        <v>832906</v>
      </c>
      <c r="M12" s="156" t="n">
        <f aca="false">J12-K12</f>
        <v>0</v>
      </c>
      <c r="N12" s="157"/>
      <c r="O12" s="154"/>
      <c r="P12" s="154" t="s">
        <v>214</v>
      </c>
      <c r="Q12" s="156" t="n">
        <f aca="false">I12*5.5017049523</f>
        <v>108710229.285033</v>
      </c>
      <c r="R12" s="156"/>
      <c r="S12" s="156"/>
      <c r="T12" s="154"/>
      <c r="U12" s="153" t="n">
        <f aca="false">AVERAGE(U4:U9)</f>
        <v>5.18900475376138</v>
      </c>
      <c r="V12" s="154"/>
      <c r="W12" s="154"/>
      <c r="X12" s="156"/>
      <c r="Y12" s="156"/>
      <c r="Z12" s="156"/>
      <c r="AA12" s="156" t="s">
        <v>24</v>
      </c>
      <c r="AB12" s="156" t="n">
        <v>7699173.32650563</v>
      </c>
      <c r="AC12" s="159" t="n">
        <f aca="false">AB12/AA37</f>
        <v>9.4094673024885</v>
      </c>
      <c r="AD12" s="156" t="s">
        <v>215</v>
      </c>
    </row>
    <row r="13" customFormat="false" ht="12.8" hidden="false" customHeight="false" outlineLevel="0" collapsed="false">
      <c r="B13" s="154"/>
      <c r="C13" s="153" t="n">
        <v>2017</v>
      </c>
      <c r="D13" s="153" t="n">
        <v>1</v>
      </c>
      <c r="E13" s="153" t="n">
        <v>993</v>
      </c>
      <c r="F13" s="155" t="n">
        <v>20242858</v>
      </c>
      <c r="G13" s="155" t="n">
        <v>19409870</v>
      </c>
      <c r="H13" s="156" t="n">
        <f aca="false">F13-J13</f>
        <v>20242858</v>
      </c>
      <c r="I13" s="156" t="n">
        <f aca="false">G13-K13</f>
        <v>19409870</v>
      </c>
      <c r="J13" s="157"/>
      <c r="K13" s="157"/>
      <c r="L13" s="156" t="n">
        <f aca="false">H13-I13</f>
        <v>832988</v>
      </c>
      <c r="M13" s="156" t="n">
        <f aca="false">J13-K13</f>
        <v>0</v>
      </c>
      <c r="N13" s="157"/>
      <c r="O13" s="154"/>
      <c r="P13" s="153" t="n">
        <f aca="false">AVERAGE(P4:P9)</f>
        <v>5.50170495229345</v>
      </c>
      <c r="Q13" s="156" t="n">
        <f aca="false">I13*5.5017049523</f>
        <v>106787377.902499</v>
      </c>
      <c r="R13" s="156"/>
      <c r="S13" s="156"/>
      <c r="T13" s="154"/>
      <c r="U13" s="154"/>
      <c r="V13" s="154"/>
      <c r="W13" s="154"/>
      <c r="X13" s="156"/>
      <c r="Y13" s="156"/>
      <c r="Z13" s="156"/>
      <c r="AA13" s="156"/>
      <c r="AB13" s="156"/>
      <c r="AC13" s="160" t="n">
        <f aca="false">AVERAGE(AC10:AC12)</f>
        <v>8.97850081382245</v>
      </c>
      <c r="AD13" s="156"/>
    </row>
    <row r="14" customFormat="false" ht="12.8" hidden="false" customHeight="false" outlineLevel="0" collapsed="false">
      <c r="A14" s="161" t="s">
        <v>216</v>
      </c>
      <c r="B14" s="5"/>
      <c r="C14" s="161" t="n">
        <v>2015</v>
      </c>
      <c r="D14" s="161" t="n">
        <v>1</v>
      </c>
      <c r="E14" s="161" t="n">
        <v>161</v>
      </c>
      <c r="F14" s="162" t="n">
        <f aca="false">central_v2_m!B2+temporary_pension_bonus_central!B2</f>
        <v>17739542.6683295</v>
      </c>
      <c r="G14" s="162" t="n">
        <f aca="false">central_v2_m!C2+temporary_pension_bonus_central!B2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3" t="n">
        <f aca="false">central_v2_m!J2</f>
        <v>0</v>
      </c>
      <c r="K14" s="163" t="n">
        <f aca="false">central_v2_m!K2</f>
        <v>0</v>
      </c>
      <c r="L14" s="8" t="n">
        <f aca="false">H14-I14</f>
        <v>693534.21234091</v>
      </c>
      <c r="M14" s="8" t="n">
        <f aca="false">J14-K14</f>
        <v>0</v>
      </c>
      <c r="N14" s="163" t="n">
        <f aca="false">SUM(central_v5_m!C2:J2)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4" t="n">
        <f aca="false">central_v2_m!B3+temporary_pension_bonus_central!B3</f>
        <v>20424458.4543804</v>
      </c>
      <c r="G15" s="164" t="n">
        <f aca="false">central_v2_m!C3+temporary_pension_bonus_central!B3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5" t="n">
        <f aca="false">central_v2_m!J3</f>
        <v>0</v>
      </c>
      <c r="K15" s="165" t="n">
        <f aca="false">central_v2_m!K3</f>
        <v>0</v>
      </c>
      <c r="L15" s="67" t="n">
        <f aca="false">H15-I15</f>
        <v>800067.552071896</v>
      </c>
      <c r="M15" s="67" t="n">
        <f aca="false">J15-K15</f>
        <v>0</v>
      </c>
      <c r="N15" s="165" t="n">
        <f aca="false">SUM(central_v5_m!C3:J3)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4" t="n">
        <f aca="false">central_v2_m!B4+temporary_pension_bonus_central!B4</f>
        <v>19770972.3841794</v>
      </c>
      <c r="G16" s="164" t="n">
        <f aca="false">central_v2_m!C4+temporary_pension_bonus_central!B4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5" t="n">
        <f aca="false">central_v2_m!J4</f>
        <v>0</v>
      </c>
      <c r="K16" s="165" t="n">
        <f aca="false">central_v2_m!K4</f>
        <v>0</v>
      </c>
      <c r="L16" s="67" t="n">
        <f aca="false">H16-I16</f>
        <v>775309.268529587</v>
      </c>
      <c r="M16" s="67" t="n">
        <f aca="false">J16-K16</f>
        <v>0</v>
      </c>
      <c r="N16" s="165" t="n">
        <f aca="false">SUM(central_v5_m!C4:J4)</f>
        <v>2964080.7181469</v>
      </c>
      <c r="O16" s="166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6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4" t="n">
        <f aca="false">central_v2_m!B5+temporary_pension_bonus_central!B5</f>
        <v>21368066.5344648</v>
      </c>
      <c r="G17" s="164" t="n">
        <f aca="false">central_v2_m!C5+temporary_pension_bonus_central!B5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5" t="n">
        <f aca="false">central_v2_m!J5</f>
        <v>0</v>
      </c>
      <c r="K17" s="165" t="n">
        <f aca="false">central_v2_m!K5</f>
        <v>0</v>
      </c>
      <c r="L17" s="67" t="n">
        <f aca="false">H17-I17</f>
        <v>840306.694912139</v>
      </c>
      <c r="M17" s="67" t="n">
        <f aca="false">J17-K17</f>
        <v>0</v>
      </c>
      <c r="N17" s="165" t="n">
        <f aca="false">SUM(central_v5_m!C5:J5)</f>
        <v>2823292.24132232</v>
      </c>
      <c r="O17" s="166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6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1"/>
      <c r="B18" s="5"/>
      <c r="C18" s="161" t="n">
        <f aca="false">C14+1</f>
        <v>2016</v>
      </c>
      <c r="D18" s="161" t="n">
        <f aca="false">D14</f>
        <v>1</v>
      </c>
      <c r="E18" s="161" t="n">
        <v>165</v>
      </c>
      <c r="F18" s="162" t="n">
        <f aca="false">central_v2_m!B6+temporary_pension_bonus_central!B6</f>
        <v>18728958.0861916</v>
      </c>
      <c r="G18" s="162" t="n">
        <f aca="false">central_v2_m!C6+temporary_pension_bonus_central!B6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3" t="n">
        <f aca="false">central_v2_m!J6</f>
        <v>0</v>
      </c>
      <c r="K18" s="163" t="n">
        <f aca="false">central_v2_m!K6</f>
        <v>0</v>
      </c>
      <c r="L18" s="8" t="n">
        <f aca="false">H18-I18</f>
        <v>734158.084804092</v>
      </c>
      <c r="M18" s="8" t="n">
        <f aca="false">J18-K18</f>
        <v>0</v>
      </c>
      <c r="N18" s="163" t="n">
        <f aca="false">SUM(central_v5_m!C6:J6)</f>
        <v>2816470.50091539</v>
      </c>
      <c r="O18" s="167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7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4" t="n">
        <f aca="false">central_v2_m!B7+temporary_pension_bonus_central!B7</f>
        <v>19344977.1486059</v>
      </c>
      <c r="G19" s="164" t="n">
        <f aca="false">central_v2_m!C7+temporary_pension_bonus_central!B7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5" t="n">
        <f aca="false">central_v2_m!J7</f>
        <v>0</v>
      </c>
      <c r="K19" s="165" t="n">
        <f aca="false">central_v2_m!K7</f>
        <v>0</v>
      </c>
      <c r="L19" s="67" t="n">
        <f aca="false">H19-I19</f>
        <v>760025.083108328</v>
      </c>
      <c r="M19" s="67" t="n">
        <f aca="false">J19-K19</f>
        <v>0</v>
      </c>
      <c r="N19" s="165" t="n">
        <f aca="false">SUM(central_v5_m!C7:J7)</f>
        <v>2801537.62062767</v>
      </c>
      <c r="O19" s="166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6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5" t="n">
        <f aca="false">central_v2_m!D8+temporary_pension_bonus_central!B8</f>
        <v>18490578.4951819</v>
      </c>
      <c r="G20" s="165" t="n">
        <f aca="false">central_v2_m!E8+temporary_pension_bonus_central!B8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5" t="n">
        <f aca="false">central_v2_m!J8</f>
        <v>0</v>
      </c>
      <c r="K20" s="165" t="n">
        <f aca="false">central_v2_m!K8</f>
        <v>0</v>
      </c>
      <c r="L20" s="67" t="n">
        <f aca="false">H20-I20</f>
        <v>729257.767694697</v>
      </c>
      <c r="M20" s="67" t="n">
        <f aca="false">J20-K20</f>
        <v>0</v>
      </c>
      <c r="N20" s="165" t="n">
        <f aca="false">SUM(central_v5_m!C8:J8)</f>
        <v>2450156.14160319</v>
      </c>
      <c r="O20" s="166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6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5" t="n">
        <f aca="false">central_v2_m!D9+temporary_pension_bonus_central!B9</f>
        <v>20206487.8241816</v>
      </c>
      <c r="G21" s="165" t="n">
        <f aca="false">central_v2_m!E9+temporary_pension_bonus_central!B9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5" t="n">
        <f aca="false">central_v2_m!J9</f>
        <v>18733.8129683629</v>
      </c>
      <c r="K21" s="165" t="n">
        <f aca="false">central_v2_m!K9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5" t="n">
        <f aca="false">SUM(central_v5_m!C9:J9)</f>
        <v>3892938.68981568</v>
      </c>
      <c r="O21" s="166" t="n">
        <v>112083822.294624</v>
      </c>
      <c r="P21" s="7" t="n">
        <v>6.14</v>
      </c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6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1"/>
      <c r="B22" s="5"/>
      <c r="C22" s="161" t="n">
        <f aca="false">C18+1</f>
        <v>2017</v>
      </c>
      <c r="D22" s="161" t="n">
        <f aca="false">D18</f>
        <v>1</v>
      </c>
      <c r="E22" s="161" t="n">
        <v>169</v>
      </c>
      <c r="F22" s="163" t="n">
        <f aca="false">central_v2_m!D10+temporary_pension_bonus_central!B10</f>
        <v>19442559.2610445</v>
      </c>
      <c r="G22" s="163" t="n">
        <f aca="false">central_v2_m!E10+temporary_pension_bonus_central!B10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3" t="n">
        <f aca="false">central_v2_m!J10</f>
        <v>52369.7306842421</v>
      </c>
      <c r="K22" s="163" t="n">
        <f aca="false">central_v2_m!K10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3" t="n">
        <f aca="false">SUM(central_v5_m!C10:J10)</f>
        <v>4222415.9294058</v>
      </c>
      <c r="O22" s="167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7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5" t="n">
        <f aca="false">central_v2_m!D11+temporary_pension_bonus_central!B11</f>
        <v>20770363.766955</v>
      </c>
      <c r="G23" s="165" t="n">
        <f aca="false">central_v2_m!E11+temporary_pension_bonus_central!B11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5" t="n">
        <f aca="false">central_v2_m!J11</f>
        <v>99239.5036172691</v>
      </c>
      <c r="K23" s="165" t="n">
        <f aca="false">central_v2_m!K11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5" t="n">
        <f aca="false">SUM(central_v5_m!C11:J11)</f>
        <v>3867366.74910504</v>
      </c>
      <c r="O23" s="166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6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5" t="n">
        <f aca="false">central_v2_m!D12+temporary_pension_bonus_central!B12</f>
        <v>19946339.4687235</v>
      </c>
      <c r="G24" s="165" t="n">
        <f aca="false">central_v2_m!E12+temporary_pension_bonus_central!B12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5" t="n">
        <f aca="false">central_v2_m!J12</f>
        <v>117229.967816862</v>
      </c>
      <c r="K24" s="165" t="n">
        <f aca="false">central_v2_m!K12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5" t="n">
        <f aca="false">SUM(central_v5_m!C12:J12)</f>
        <v>3510870.42223416</v>
      </c>
      <c r="O24" s="166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6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5" t="n">
        <f aca="false">central_v2_m!D13+temporary_pension_bonus_central!B13</f>
        <v>21733835.2916423</v>
      </c>
      <c r="G25" s="165" t="n">
        <f aca="false">central_v2_m!E13+temporary_pension_bonus_central!B13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5" t="n">
        <f aca="false">central_v2_m!J13</f>
        <v>162721.178424523</v>
      </c>
      <c r="K25" s="165" t="n">
        <f aca="false">central_v2_m!K13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5" t="n">
        <f aca="false">SUM(central_v5_m!C13:J13)</f>
        <v>3990735.76895413</v>
      </c>
      <c r="O25" s="168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8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1"/>
      <c r="B26" s="5"/>
      <c r="C26" s="161" t="n">
        <f aca="false">C22+1</f>
        <v>2018</v>
      </c>
      <c r="D26" s="161" t="n">
        <f aca="false">D22</f>
        <v>1</v>
      </c>
      <c r="E26" s="161" t="n">
        <v>173</v>
      </c>
      <c r="F26" s="163" t="n">
        <f aca="false">central_v2_m!D14+temporary_pension_bonus_central!B14</f>
        <v>20218888.9531109</v>
      </c>
      <c r="G26" s="163" t="n">
        <f aca="false">central_v2_m!E14+temporary_pension_bonus_central!B14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3" t="n">
        <f aca="false">central_v2_m!J14</f>
        <v>175524.962830442</v>
      </c>
      <c r="K26" s="163" t="n">
        <f aca="false">central_v2_m!K14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3" t="n">
        <f aca="false">SUM(central_v5_m!C14:J14)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5" t="n">
        <f aca="false">central_v2_m!D15+temporary_pension_bonus_central!B15</f>
        <v>20296024.1848378</v>
      </c>
      <c r="G27" s="165" t="n">
        <f aca="false">central_v2_m!E15+temporary_pension_bonus_central!B15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5" t="n">
        <f aca="false">central_v2_m!J15</f>
        <v>202742.650637218</v>
      </c>
      <c r="K27" s="165" t="n">
        <f aca="false">central_v2_m!K15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5" t="n">
        <f aca="false">SUM(central_v5_m!C15:J15)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5" t="n">
        <f aca="false">central_v2_m!D16+temporary_pension_bonus_central!B16</f>
        <v>18996972.1123845</v>
      </c>
      <c r="G28" s="165" t="n">
        <f aca="false">central_v2_m!E16+temporary_pension_bonus_central!B16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5" t="n">
        <f aca="false">central_v2_m!J16</f>
        <v>222862.309346122</v>
      </c>
      <c r="K28" s="165" t="n">
        <f aca="false">central_v2_m!K16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5" t="n">
        <f aca="false">SUM(central_v5_m!C16:J16)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5" t="n">
        <f aca="false">central_v2_m!D17+temporary_pension_bonus_central!B17</f>
        <v>17389518.3454195</v>
      </c>
      <c r="G29" s="165" t="n">
        <f aca="false">central_v2_m!E17+temporary_pension_bonus_central!B17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5" t="n">
        <f aca="false">central_v2_m!J17</f>
        <v>230971.30147243</v>
      </c>
      <c r="K29" s="165" t="n">
        <f aca="false">central_v2_m!K17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5" t="n">
        <f aca="false">SUM(central_v5_m!C17:J17)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1"/>
      <c r="B30" s="5"/>
      <c r="C30" s="161" t="n">
        <f aca="false">C26+1</f>
        <v>2019</v>
      </c>
      <c r="D30" s="161" t="n">
        <f aca="false">D26</f>
        <v>1</v>
      </c>
      <c r="E30" s="161" t="n">
        <v>177</v>
      </c>
      <c r="F30" s="163" t="n">
        <f aca="false">central_v2_m!D18+temporary_pension_bonus_central!B18</f>
        <v>17226658.2022373</v>
      </c>
      <c r="G30" s="163" t="n">
        <f aca="false">central_v2_m!E18+temporary_pension_bonus_central!B18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3" t="n">
        <f aca="false">central_v2_m!J18</f>
        <v>195590.567062491</v>
      </c>
      <c r="K30" s="163" t="n">
        <f aca="false">central_v2_m!K18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3" t="n">
        <f aca="false">SUM(central_v5_m!C18:J18)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5" t="n">
        <f aca="false">central_v2_m!D19+temporary_pension_bonus_central!B19</f>
        <v>17407059.925948</v>
      </c>
      <c r="G31" s="165" t="n">
        <f aca="false">central_v2_m!E19+temporary_pension_bonus_central!B19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5" t="n">
        <f aca="false">central_v2_m!J19</f>
        <v>189500.232062338</v>
      </c>
      <c r="K31" s="165" t="n">
        <f aca="false">central_v2_m!K19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5" t="n">
        <f aca="false">SUM(central_v5_m!C19:J19)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5" t="n">
        <f aca="false">central_v2_m!D20+temporary_pension_bonus_central!B20</f>
        <v>17887101.6652212</v>
      </c>
      <c r="G32" s="165" t="n">
        <f aca="false">central_v2_m!E20+temporary_pension_bonus_central!B20</f>
        <v>17173139.8729213</v>
      </c>
      <c r="H32" s="67" t="n">
        <f aca="false">F32-J32</f>
        <v>17682536.0060019</v>
      </c>
      <c r="I32" s="67" t="n">
        <f aca="false">G32-K32</f>
        <v>16974711.1834785</v>
      </c>
      <c r="J32" s="165" t="n">
        <f aca="false">central_v2_m!J20</f>
        <v>204565.659219299</v>
      </c>
      <c r="K32" s="165" t="n">
        <f aca="false">central_v2_m!K20</f>
        <v>198428.68944272</v>
      </c>
      <c r="L32" s="67" t="n">
        <f aca="false">H32-I32</f>
        <v>707824.822523344</v>
      </c>
      <c r="M32" s="67" t="n">
        <f aca="false">J32-K32</f>
        <v>6136.96977657895</v>
      </c>
      <c r="N32" s="165" t="n">
        <f aca="false">SUM(central_v5_m!C20:J20)</f>
        <v>3222133.25828742</v>
      </c>
      <c r="O32" s="7"/>
      <c r="P32" s="7"/>
      <c r="Q32" s="67" t="n">
        <f aca="false">I32*5.5017049523</f>
        <v>93389852.5820061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20613908.126068</v>
      </c>
      <c r="Y32" s="67" t="n">
        <f aca="false">N32*5.1890047538</f>
        <v>16719664.7946305</v>
      </c>
      <c r="Z32" s="67" t="n">
        <f aca="false">L32*5.5017049523</f>
        <v>3894243.33143755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5" t="n">
        <f aca="false">central_v2_m!D21+temporary_pension_bonus_central!B21</f>
        <v>17591672.1891006</v>
      </c>
      <c r="G33" s="165" t="n">
        <f aca="false">central_v2_m!E21+temporary_pension_bonus_central!B21</f>
        <v>16889905.5327719</v>
      </c>
      <c r="H33" s="67" t="n">
        <f aca="false">F33-J33</f>
        <v>17368996.6412425</v>
      </c>
      <c r="I33" s="67" t="n">
        <f aca="false">G33-K33</f>
        <v>16673910.2513495</v>
      </c>
      <c r="J33" s="165" t="n">
        <f aca="false">central_v2_m!J21</f>
        <v>222675.54785813</v>
      </c>
      <c r="K33" s="165" t="n">
        <f aca="false">central_v2_m!K21</f>
        <v>215995.281422386</v>
      </c>
      <c r="L33" s="67" t="n">
        <f aca="false">H33-I33</f>
        <v>695086.389893012</v>
      </c>
      <c r="M33" s="67" t="n">
        <f aca="false">J33-K33</f>
        <v>6680.26643574389</v>
      </c>
      <c r="N33" s="165" t="n">
        <f aca="false">SUM(central_v5_m!C21:J21)</f>
        <v>3292135.92902713</v>
      </c>
      <c r="O33" s="7"/>
      <c r="P33" s="7"/>
      <c r="Q33" s="67" t="n">
        <f aca="false">I33*5.5017049523</f>
        <v>91734934.6040553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20907069.2194283</v>
      </c>
      <c r="Y33" s="67" t="n">
        <f aca="false">N33*5.1890047538</f>
        <v>17082908.9858776</v>
      </c>
      <c r="Z33" s="67" t="n">
        <f aca="false">L33*5.5017049523</f>
        <v>3824160.23355071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1"/>
      <c r="B34" s="5"/>
      <c r="C34" s="161" t="n">
        <f aca="false">C30+1</f>
        <v>2020</v>
      </c>
      <c r="D34" s="161" t="n">
        <f aca="false">D30</f>
        <v>1</v>
      </c>
      <c r="E34" s="161" t="n">
        <v>181</v>
      </c>
      <c r="F34" s="163" t="n">
        <f aca="false">central_v2_m!D22+temporary_pension_bonus_central!B22</f>
        <v>20095224.7181322</v>
      </c>
      <c r="G34" s="163" t="n">
        <f aca="false">central_v2_m!E22+temporary_pension_bonus_central!B22</f>
        <v>19376654.8133415</v>
      </c>
      <c r="H34" s="8" t="n">
        <f aca="false">F34-J34</f>
        <v>19851271.0622273</v>
      </c>
      <c r="I34" s="8" t="n">
        <f aca="false">G34-K34</f>
        <v>19140019.7671137</v>
      </c>
      <c r="J34" s="163" t="n">
        <f aca="false">central_v2_m!J22</f>
        <v>243953.655904947</v>
      </c>
      <c r="K34" s="163" t="n">
        <f aca="false">central_v2_m!K22</f>
        <v>236635.046227798</v>
      </c>
      <c r="L34" s="8" t="n">
        <f aca="false">H34-I34</f>
        <v>711251.295113537</v>
      </c>
      <c r="M34" s="8" t="n">
        <f aca="false">J34-K34</f>
        <v>7318.60967714837</v>
      </c>
      <c r="N34" s="163" t="n">
        <f aca="false">SUM(central_v5_m!C22:J22)</f>
        <v>3802902.90237036</v>
      </c>
      <c r="O34" s="5"/>
      <c r="P34" s="5"/>
      <c r="Q34" s="8" t="n">
        <f aca="false">I34*5.5017049523</f>
        <v>105302741.539849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23646376.0112955</v>
      </c>
      <c r="Y34" s="8" t="n">
        <f aca="false">N34*5.1890047538</f>
        <v>19733281.2386396</v>
      </c>
      <c r="Z34" s="8" t="n">
        <f aca="false">L34*5.5017049523</f>
        <v>3913094.77265594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5" t="n">
        <f aca="false">central_v2_m!D23+temporary_pension_bonus_central!B23</f>
        <v>18610237.5887718</v>
      </c>
      <c r="G35" s="165" t="n">
        <f aca="false">central_v2_m!E23+temporary_pension_bonus_central!B23</f>
        <v>17878263.5942547</v>
      </c>
      <c r="H35" s="67" t="n">
        <f aca="false">F35-J35</f>
        <v>18320088.054198</v>
      </c>
      <c r="I35" s="67" t="n">
        <f aca="false">G35-K35</f>
        <v>17596818.5457181</v>
      </c>
      <c r="J35" s="165" t="n">
        <f aca="false">central_v2_m!J23</f>
        <v>290149.534573842</v>
      </c>
      <c r="K35" s="165" t="n">
        <f aca="false">central_v2_m!K23</f>
        <v>281445.048536626</v>
      </c>
      <c r="L35" s="67" t="n">
        <f aca="false">H35-I35</f>
        <v>723269.508479893</v>
      </c>
      <c r="M35" s="67" t="n">
        <f aca="false">J35-K35</f>
        <v>8704.48603721522</v>
      </c>
      <c r="N35" s="165" t="n">
        <f aca="false">SUM(central_v5_m!C23:J23)</f>
        <v>2966127.70886977</v>
      </c>
      <c r="O35" s="7"/>
      <c r="P35" s="7"/>
      <c r="Q35" s="67" t="n">
        <f aca="false">I35*5.5017049523</f>
        <v>96812503.7377015</v>
      </c>
      <c r="R35" s="67"/>
      <c r="S35" s="67"/>
      <c r="T35" s="7"/>
      <c r="U35" s="7"/>
      <c r="V35" s="67" t="n">
        <f aca="false">K35*5.5017049523</f>
        <v>1548427.61733427</v>
      </c>
      <c r="W35" s="67" t="n">
        <f aca="false">M35*5.5017049523</f>
        <v>47889.5139381732</v>
      </c>
      <c r="X35" s="67" t="n">
        <f aca="false">N35*5.1890047538+L35*5.5017049523</f>
        <v>19370466.2183546</v>
      </c>
      <c r="Y35" s="67" t="n">
        <f aca="false">N35*5.1890047538</f>
        <v>15391250.7817032</v>
      </c>
      <c r="Z35" s="67" t="n">
        <f aca="false">L35*5.5017049523</f>
        <v>3979215.43665141</v>
      </c>
      <c r="AA35" s="67" t="n">
        <f aca="false">IFE_cost_central!B23*3</f>
        <v>1999006.1931</v>
      </c>
      <c r="AB35" s="67" t="n">
        <f aca="false">AA35*$AC$13</f>
        <v>17948078.7315845</v>
      </c>
      <c r="AC35" s="169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5" t="n">
        <f aca="false">central_v2_m!D24+temporary_pension_bonus_central!B24</f>
        <v>18509471.3293451</v>
      </c>
      <c r="G36" s="165" t="n">
        <f aca="false">central_v2_m!E24+temporary_pension_bonus_central!B24</f>
        <v>17779561.0568437</v>
      </c>
      <c r="H36" s="67" t="n">
        <f aca="false">F36-J36</f>
        <v>18210230.6810574</v>
      </c>
      <c r="I36" s="67" t="n">
        <f aca="false">G36-K36</f>
        <v>17489297.6280046</v>
      </c>
      <c r="J36" s="165" t="n">
        <f aca="false">central_v2_m!J24</f>
        <v>299240.648287684</v>
      </c>
      <c r="K36" s="165" t="n">
        <f aca="false">central_v2_m!K24</f>
        <v>290263.428839053</v>
      </c>
      <c r="L36" s="67" t="n">
        <f aca="false">H36-I36</f>
        <v>720933.053052791</v>
      </c>
      <c r="M36" s="67" t="n">
        <f aca="false">J36-K36</f>
        <v>8977.21944863064</v>
      </c>
      <c r="N36" s="165" t="n">
        <f aca="false">SUM(central_v5_m!C24:J24)</f>
        <v>2955506.1594936</v>
      </c>
      <c r="O36" s="7"/>
      <c r="P36" s="7"/>
      <c r="Q36" s="67" t="n">
        <f aca="false">I36*5.5017049523</f>
        <v>96220955.3722416</v>
      </c>
      <c r="R36" s="67"/>
      <c r="S36" s="67"/>
      <c r="T36" s="7"/>
      <c r="U36" s="7"/>
      <c r="V36" s="67" t="n">
        <f aca="false">K36*5.5017049523</f>
        <v>1596943.7439154</v>
      </c>
      <c r="W36" s="67" t="n">
        <f aca="false">M36*5.5017049523</f>
        <v>49390.0126984151</v>
      </c>
      <c r="X36" s="67" t="n">
        <f aca="false">N36*5.1890047538+L36*5.5017049523</f>
        <v>19302496.4597548</v>
      </c>
      <c r="Y36" s="67" t="n">
        <f aca="false">N36*5.1890047538</f>
        <v>15336135.5114975</v>
      </c>
      <c r="Z36" s="67" t="n">
        <f aca="false">L36*5.5017049523</f>
        <v>3966360.9482573</v>
      </c>
      <c r="AA36" s="67" t="n">
        <f aca="false">IFE_cost_central!B24*3</f>
        <v>2709585.858</v>
      </c>
      <c r="AB36" s="67" t="n">
        <f aca="false">AA36*$AC$13</f>
        <v>24328018.8311748</v>
      </c>
      <c r="AC36" s="169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5" t="n">
        <f aca="false">central_v2_m!D25+temporary_pension_bonus_central!B25</f>
        <v>18002054.3159821</v>
      </c>
      <c r="G37" s="165" t="n">
        <f aca="false">central_v2_m!E25+temporary_pension_bonus_central!B25</f>
        <v>17290876.6331291</v>
      </c>
      <c r="H37" s="67" t="n">
        <f aca="false">F37-J37</f>
        <v>17705487.5778369</v>
      </c>
      <c r="I37" s="67" t="n">
        <f aca="false">G37-K37</f>
        <v>17003206.8971282</v>
      </c>
      <c r="J37" s="165" t="n">
        <f aca="false">central_v2_m!J25</f>
        <v>296566.738145225</v>
      </c>
      <c r="K37" s="165" t="n">
        <f aca="false">central_v2_m!K25</f>
        <v>287669.736000868</v>
      </c>
      <c r="L37" s="67" t="n">
        <f aca="false">H37-I37</f>
        <v>702280.680708636</v>
      </c>
      <c r="M37" s="67" t="n">
        <f aca="false">J37-K37</f>
        <v>8897.00214435678</v>
      </c>
      <c r="N37" s="165" t="n">
        <f aca="false">SUM(central_v5_m!C25:J25)</f>
        <v>2939816.35511559</v>
      </c>
      <c r="O37" s="7"/>
      <c r="P37" s="7"/>
      <c r="Q37" s="67" t="n">
        <f aca="false">I37*5.5017049523</f>
        <v>93546627.590912</v>
      </c>
      <c r="R37" s="67"/>
      <c r="S37" s="67"/>
      <c r="T37" s="7"/>
      <c r="U37" s="7"/>
      <c r="V37" s="67" t="n">
        <f aca="false">K37*5.5017049523</f>
        <v>1582674.01118281</v>
      </c>
      <c r="W37" s="67" t="n">
        <f aca="false">M37*5.5017049523</f>
        <v>48948.6807582314</v>
      </c>
      <c r="X37" s="67" t="n">
        <f aca="false">N37*5.1890047538+L37*5.5017049523</f>
        <v>19118462.1409531</v>
      </c>
      <c r="Y37" s="67" t="n">
        <f aca="false">N37*5.1890047538</f>
        <v>15254721.0419938</v>
      </c>
      <c r="Z37" s="67" t="n">
        <f aca="false">L37*5.5017049523</f>
        <v>3863741.09895932</v>
      </c>
      <c r="AA37" s="67" t="n">
        <f aca="false">IFE_cost_central!B25*3</f>
        <v>818236.89684</v>
      </c>
      <c r="AB37" s="67" t="n">
        <f aca="false">AA37*$AC$13</f>
        <v>7346540.64417749</v>
      </c>
      <c r="AC37" s="169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1"/>
      <c r="B38" s="5"/>
      <c r="C38" s="161" t="n">
        <f aca="false">C34+1</f>
        <v>2021</v>
      </c>
      <c r="D38" s="161" t="n">
        <f aca="false">D34</f>
        <v>1</v>
      </c>
      <c r="E38" s="161" t="n">
        <v>185</v>
      </c>
      <c r="F38" s="163" t="n">
        <f aca="false">central_v2_m!D26+temporary_pension_bonus_central!B26</f>
        <v>17417249.9618849</v>
      </c>
      <c r="G38" s="163" t="n">
        <f aca="false">central_v2_m!E26+temporary_pension_bonus_central!B26</f>
        <v>16727462.9762566</v>
      </c>
      <c r="H38" s="8" t="n">
        <f aca="false">F38-J38</f>
        <v>17116185.2818909</v>
      </c>
      <c r="I38" s="8" t="n">
        <f aca="false">G38-K38</f>
        <v>16435430.2366624</v>
      </c>
      <c r="J38" s="163" t="n">
        <f aca="false">central_v2_m!J26</f>
        <v>301064.679994015</v>
      </c>
      <c r="K38" s="163" t="n">
        <f aca="false">central_v2_m!K26</f>
        <v>292032.739594194</v>
      </c>
      <c r="L38" s="8" t="n">
        <f aca="false">H38-I38</f>
        <v>680755.045228515</v>
      </c>
      <c r="M38" s="8" t="n">
        <f aca="false">J38-K38</f>
        <v>9031.94039982051</v>
      </c>
      <c r="N38" s="163" t="n">
        <f aca="false">SUM(central_v5_m!C26:J26)</f>
        <v>3357311.81673445</v>
      </c>
      <c r="O38" s="5"/>
      <c r="P38" s="5"/>
      <c r="Q38" s="8" t="n">
        <f aca="false">I38*5.5017049523</f>
        <v>90422887.9262266</v>
      </c>
      <c r="R38" s="8"/>
      <c r="S38" s="8"/>
      <c r="T38" s="5"/>
      <c r="U38" s="5"/>
      <c r="V38" s="8" t="n">
        <f aca="false">K38*5.5017049523</f>
        <v>1606677.96965912</v>
      </c>
      <c r="W38" s="8" t="n">
        <f aca="false">M38*5.5017049523</f>
        <v>49691.0712265709</v>
      </c>
      <c r="X38" s="8" t="n">
        <f aca="false">N38*5.1890047538+L38*5.5017049523</f>
        <v>21166420.3806609</v>
      </c>
      <c r="Y38" s="8" t="n">
        <f aca="false">N38*5.1890047538</f>
        <v>17421106.977024</v>
      </c>
      <c r="Z38" s="8" t="n">
        <f aca="false">L38*5.5017049523</f>
        <v>3745313.40363693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5" t="n">
        <f aca="false">central_v2_m!D27+temporary_pension_bonus_central!B27</f>
        <v>18008975.3310875</v>
      </c>
      <c r="G39" s="165" t="n">
        <f aca="false">central_v2_m!E27+temporary_pension_bonus_central!B27</f>
        <v>17294617.7277778</v>
      </c>
      <c r="H39" s="67" t="n">
        <f aca="false">F39-J39</f>
        <v>17680565.9870336</v>
      </c>
      <c r="I39" s="67" t="n">
        <f aca="false">G39-K39</f>
        <v>16976060.6640454</v>
      </c>
      <c r="J39" s="165" t="n">
        <f aca="false">central_v2_m!J27</f>
        <v>328409.34405397</v>
      </c>
      <c r="K39" s="165" t="n">
        <f aca="false">central_v2_m!K27</f>
        <v>318557.063732351</v>
      </c>
      <c r="L39" s="67" t="n">
        <f aca="false">H39-I39</f>
        <v>704505.322988134</v>
      </c>
      <c r="M39" s="67" t="n">
        <f aca="false">J39-K39</f>
        <v>9852.28032161901</v>
      </c>
      <c r="N39" s="165" t="n">
        <f aca="false">SUM(central_v5_m!C27:J27)</f>
        <v>2931722.68220227</v>
      </c>
      <c r="O39" s="7"/>
      <c r="P39" s="7"/>
      <c r="Q39" s="67" t="n">
        <f aca="false">I39*5.5017049523</f>
        <v>93397277.025924</v>
      </c>
      <c r="R39" s="67"/>
      <c r="S39" s="67"/>
      <c r="T39" s="7"/>
      <c r="U39" s="7"/>
      <c r="V39" s="67" t="n">
        <f aca="false">K39*5.5017049523</f>
        <v>1752606.97512642</v>
      </c>
      <c r="W39" s="67" t="n">
        <f aca="false">M39*5.5017049523</f>
        <v>54204.3394368991</v>
      </c>
      <c r="X39" s="67" t="n">
        <f aca="false">N39*5.1890047538+L39*5.5017049523</f>
        <v>19088703.3591764</v>
      </c>
      <c r="Y39" s="67" t="n">
        <f aca="false">N39*5.1890047538</f>
        <v>15212722.9347709</v>
      </c>
      <c r="Z39" s="67" t="n">
        <f aca="false">L39*5.5017049523</f>
        <v>3875980.42440553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5" t="n">
        <f aca="false">central_v2_m!D28+temporary_pension_bonus_central!B28</f>
        <v>18488205.8459578</v>
      </c>
      <c r="G40" s="165" t="n">
        <f aca="false">central_v2_m!E28+temporary_pension_bonus_central!B28</f>
        <v>17754082.5661252</v>
      </c>
      <c r="H40" s="67" t="n">
        <f aca="false">F40-J40</f>
        <v>18142060.0928583</v>
      </c>
      <c r="I40" s="67" t="n">
        <f aca="false">G40-K40</f>
        <v>17418321.1856186</v>
      </c>
      <c r="J40" s="165" t="n">
        <f aca="false">central_v2_m!J28</f>
        <v>346145.753099552</v>
      </c>
      <c r="K40" s="165" t="n">
        <f aca="false">central_v2_m!K28</f>
        <v>335761.380506565</v>
      </c>
      <c r="L40" s="67" t="n">
        <f aca="false">H40-I40</f>
        <v>723738.907239657</v>
      </c>
      <c r="M40" s="67" t="n">
        <f aca="false">J40-K40</f>
        <v>10384.3725929866</v>
      </c>
      <c r="N40" s="165" t="n">
        <f aca="false">SUM(central_v5_m!C28:J28)</f>
        <v>3059832.88687611</v>
      </c>
      <c r="O40" s="7"/>
      <c r="P40" s="7"/>
      <c r="Q40" s="67" t="n">
        <f aca="false">I40*5.5017049523</f>
        <v>95830463.9276699</v>
      </c>
      <c r="R40" s="67"/>
      <c r="S40" s="67"/>
      <c r="T40" s="7"/>
      <c r="U40" s="7"/>
      <c r="V40" s="67" t="n">
        <f aca="false">K40*5.5017049523</f>
        <v>1847260.04992406</v>
      </c>
      <c r="W40" s="67" t="n">
        <f aca="false">M40*5.5017049523</f>
        <v>57131.7541213626</v>
      </c>
      <c r="X40" s="67" t="n">
        <f aca="false">N40*5.1890047538+L40*5.5017049523</f>
        <v>19859285.3259663</v>
      </c>
      <c r="Y40" s="67" t="n">
        <f aca="false">N40*5.1890047538</f>
        <v>15877487.3958337</v>
      </c>
      <c r="Z40" s="67" t="n">
        <f aca="false">L40*5.5017049523</f>
        <v>3981797.93013261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5" t="n">
        <f aca="false">central_v2_m!D29+temporary_pension_bonus_central!B29</f>
        <v>19258064.2305966</v>
      </c>
      <c r="G41" s="165" t="n">
        <f aca="false">central_v2_m!E29+temporary_pension_bonus_central!B29</f>
        <v>18490983.6555574</v>
      </c>
      <c r="H41" s="67" t="n">
        <f aca="false">F41-J41</f>
        <v>18896398.2430696</v>
      </c>
      <c r="I41" s="67" t="n">
        <f aca="false">G41-K41</f>
        <v>18140167.6476562</v>
      </c>
      <c r="J41" s="165" t="n">
        <f aca="false">central_v2_m!J29</f>
        <v>361665.987527041</v>
      </c>
      <c r="K41" s="165" t="n">
        <f aca="false">central_v2_m!K29</f>
        <v>350816.00790123</v>
      </c>
      <c r="L41" s="67" t="n">
        <f aca="false">H41-I41</f>
        <v>756230.595413372</v>
      </c>
      <c r="M41" s="67" t="n">
        <f aca="false">J41-K41</f>
        <v>10849.9796258113</v>
      </c>
      <c r="N41" s="165" t="n">
        <f aca="false">SUM(central_v5_m!C29:J29)</f>
        <v>3184516.332175</v>
      </c>
      <c r="O41" s="7"/>
      <c r="P41" s="7"/>
      <c r="Q41" s="67" t="n">
        <f aca="false">I41*5.5017049523</f>
        <v>99801850.1826623</v>
      </c>
      <c r="R41" s="67"/>
      <c r="S41" s="67"/>
      <c r="T41" s="7"/>
      <c r="U41" s="7"/>
      <c r="V41" s="67" t="n">
        <f aca="false">K41*5.5017049523</f>
        <v>1930086.16801631</v>
      </c>
      <c r="W41" s="67" t="n">
        <f aca="false">M41*5.5017049523</f>
        <v>59693.3866396803</v>
      </c>
      <c r="X41" s="67" t="n">
        <f aca="false">N41*5.1890047538+L41*5.5017049523</f>
        <v>20685027.9980763</v>
      </c>
      <c r="Y41" s="67" t="n">
        <f aca="false">N41*5.1890047538</f>
        <v>16524470.3862098</v>
      </c>
      <c r="Z41" s="67" t="n">
        <f aca="false">L41*5.5017049523</f>
        <v>4160557.61186653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1"/>
      <c r="B42" s="5"/>
      <c r="C42" s="161" t="n">
        <f aca="false">C38+1</f>
        <v>2022</v>
      </c>
      <c r="D42" s="161" t="n">
        <f aca="false">D38</f>
        <v>1</v>
      </c>
      <c r="E42" s="161" t="n">
        <v>189</v>
      </c>
      <c r="F42" s="163" t="n">
        <f aca="false">central_v2_m!D30+temporary_pension_bonus_central!B30</f>
        <v>19805049.5723016</v>
      </c>
      <c r="G42" s="163" t="n">
        <f aca="false">central_v2_m!E30+temporary_pension_bonus_central!B30</f>
        <v>19015653.7133779</v>
      </c>
      <c r="H42" s="8" t="n">
        <f aca="false">F42-J42</f>
        <v>19401370.1094227</v>
      </c>
      <c r="I42" s="8" t="n">
        <f aca="false">G42-K42</f>
        <v>18624084.6343853</v>
      </c>
      <c r="J42" s="163" t="n">
        <f aca="false">central_v2_m!J30</f>
        <v>403679.462878939</v>
      </c>
      <c r="K42" s="163" t="n">
        <f aca="false">central_v2_m!K30</f>
        <v>391569.078992571</v>
      </c>
      <c r="L42" s="8" t="n">
        <f aca="false">H42-I42</f>
        <v>777285.47503734</v>
      </c>
      <c r="M42" s="8" t="n">
        <f aca="false">J42-K42</f>
        <v>12110.3838863682</v>
      </c>
      <c r="N42" s="163" t="n">
        <f aca="false">SUM(central_v5_m!C30:J30)</f>
        <v>3942466.58206438</v>
      </c>
      <c r="O42" s="5"/>
      <c r="P42" s="5"/>
      <c r="Q42" s="8" t="n">
        <f aca="false">I42*5.5017049523</f>
        <v>102464218.665052</v>
      </c>
      <c r="R42" s="8"/>
      <c r="S42" s="8"/>
      <c r="T42" s="5"/>
      <c r="U42" s="5"/>
      <c r="V42" s="8" t="n">
        <f aca="false">K42*5.5017049523</f>
        <v>2154297.54106098</v>
      </c>
      <c r="W42" s="8" t="n">
        <f aca="false">M42*5.5017049523</f>
        <v>66627.7590018863</v>
      </c>
      <c r="X42" s="8" t="n">
        <f aca="false">N42*5.1890047538+L42*5.5017049523</f>
        <v>24733873.1833935</v>
      </c>
      <c r="Y42" s="8" t="n">
        <f aca="false">N42*5.1890047538</f>
        <v>20457477.8360297</v>
      </c>
      <c r="Z42" s="8" t="n">
        <f aca="false">L42*5.5017049523</f>
        <v>4276395.34736379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5" t="n">
        <f aca="false">central_v2_m!D31+temporary_pension_bonus_central!B31</f>
        <v>20089867.3285641</v>
      </c>
      <c r="G43" s="165" t="n">
        <f aca="false">central_v2_m!E31+temporary_pension_bonus_central!B31</f>
        <v>19288431.9584883</v>
      </c>
      <c r="H43" s="67" t="n">
        <f aca="false">F43-J43</f>
        <v>19667622.7402174</v>
      </c>
      <c r="I43" s="67" t="n">
        <f aca="false">G43-K43</f>
        <v>18878854.7077921</v>
      </c>
      <c r="J43" s="165" t="n">
        <f aca="false">central_v2_m!J31</f>
        <v>422244.588346623</v>
      </c>
      <c r="K43" s="165" t="n">
        <f aca="false">central_v2_m!K31</f>
        <v>409577.250696224</v>
      </c>
      <c r="L43" s="67" t="n">
        <f aca="false">H43-I43</f>
        <v>788768.032425351</v>
      </c>
      <c r="M43" s="67" t="n">
        <f aca="false">J43-K43</f>
        <v>12667.3376503987</v>
      </c>
      <c r="N43" s="165" t="n">
        <f aca="false">SUM(central_v5_m!C31:J31)</f>
        <v>3286911.65784782</v>
      </c>
      <c r="O43" s="7"/>
      <c r="P43" s="7"/>
      <c r="Q43" s="67" t="n">
        <f aca="false">I43*5.5017049523</f>
        <v>103865888.439612</v>
      </c>
      <c r="R43" s="67"/>
      <c r="S43" s="67"/>
      <c r="T43" s="7"/>
      <c r="U43" s="7"/>
      <c r="V43" s="67" t="n">
        <f aca="false">K43*5.5017049523</f>
        <v>2253373.18850484</v>
      </c>
      <c r="W43" s="67" t="n">
        <f aca="false">M43*5.5017049523</f>
        <v>69691.9542836546</v>
      </c>
      <c r="X43" s="67" t="n">
        <f aca="false">N43*5.1890047538+L43*5.5017049523</f>
        <v>21395369.2081034</v>
      </c>
      <c r="Y43" s="67" t="n">
        <f aca="false">N43*5.1890047538</f>
        <v>17055800.217893</v>
      </c>
      <c r="Z43" s="67" t="n">
        <f aca="false">L43*5.5017049523</f>
        <v>4339568.99021048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5" t="n">
        <f aca="false">central_v2_m!D32+temporary_pension_bonus_central!B32</f>
        <v>20459329.6201738</v>
      </c>
      <c r="G44" s="165" t="n">
        <f aca="false">central_v2_m!E32+temporary_pension_bonus_central!B32</f>
        <v>19641064.8072031</v>
      </c>
      <c r="H44" s="67" t="n">
        <f aca="false">F44-J44</f>
        <v>20007791.7863616</v>
      </c>
      <c r="I44" s="67" t="n">
        <f aca="false">G44-K44</f>
        <v>19203073.1084053</v>
      </c>
      <c r="J44" s="165" t="n">
        <f aca="false">central_v2_m!J32</f>
        <v>451537.833812188</v>
      </c>
      <c r="K44" s="165" t="n">
        <f aca="false">central_v2_m!K32</f>
        <v>437991.698797822</v>
      </c>
      <c r="L44" s="67" t="n">
        <f aca="false">H44-I44</f>
        <v>804718.677956309</v>
      </c>
      <c r="M44" s="67" t="n">
        <f aca="false">J44-K44</f>
        <v>13546.1350143656</v>
      </c>
      <c r="N44" s="165" t="n">
        <f aca="false">SUM(central_v5_m!C32:J32)</f>
        <v>3349940.67611612</v>
      </c>
      <c r="O44" s="7"/>
      <c r="P44" s="7"/>
      <c r="Q44" s="67" t="n">
        <f aca="false">I44*5.5017049523</f>
        <v>105649642.419892</v>
      </c>
      <c r="R44" s="67"/>
      <c r="S44" s="67"/>
      <c r="T44" s="7"/>
      <c r="U44" s="7"/>
      <c r="V44" s="67" t="n">
        <f aca="false">K44*5.5017049523</f>
        <v>2409701.09834227</v>
      </c>
      <c r="W44" s="67" t="n">
        <f aca="false">M44*5.5017049523</f>
        <v>74526.8380930597</v>
      </c>
      <c r="X44" s="67" t="n">
        <f aca="false">N44*5.1890047538+L44*5.5017049523</f>
        <v>21810182.8290351</v>
      </c>
      <c r="Y44" s="67" t="n">
        <f aca="false">N44*5.1890047538</f>
        <v>17382858.0933145</v>
      </c>
      <c r="Z44" s="67" t="n">
        <f aca="false">L44*5.5017049523</f>
        <v>4427324.73572054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5" t="n">
        <f aca="false">central_v2_m!D33+temporary_pension_bonus_central!B33</f>
        <v>20857875.9199766</v>
      </c>
      <c r="G45" s="165" t="n">
        <f aca="false">central_v2_m!E33+temporary_pension_bonus_central!B33</f>
        <v>20022362.8181718</v>
      </c>
      <c r="H45" s="67" t="n">
        <f aca="false">F45-J45</f>
        <v>20385558.4381054</v>
      </c>
      <c r="I45" s="67" t="n">
        <f aca="false">G45-K45</f>
        <v>19564214.8607568</v>
      </c>
      <c r="J45" s="165" t="n">
        <f aca="false">central_v2_m!J33</f>
        <v>472317.481871117</v>
      </c>
      <c r="K45" s="165" t="n">
        <f aca="false">central_v2_m!K33</f>
        <v>458147.957414984</v>
      </c>
      <c r="L45" s="67" t="n">
        <f aca="false">H45-I45</f>
        <v>821343.577348635</v>
      </c>
      <c r="M45" s="67" t="n">
        <f aca="false">J45-K45</f>
        <v>14169.5244561335</v>
      </c>
      <c r="N45" s="165" t="n">
        <f aca="false">SUM(central_v5_m!C33:J33)</f>
        <v>3407595.24034407</v>
      </c>
      <c r="O45" s="7"/>
      <c r="P45" s="7"/>
      <c r="Q45" s="67" t="n">
        <f aca="false">I45*5.5017049523</f>
        <v>107636537.787287</v>
      </c>
      <c r="R45" s="67"/>
      <c r="S45" s="67"/>
      <c r="T45" s="7"/>
      <c r="U45" s="7"/>
      <c r="V45" s="67" t="n">
        <f aca="false">K45*5.5017049523</f>
        <v>2520594.88619615</v>
      </c>
      <c r="W45" s="67" t="n">
        <f aca="false">M45*5.5017049523</f>
        <v>77956.5428720459</v>
      </c>
      <c r="X45" s="67" t="n">
        <f aca="false">N45*5.1890047538+L45*5.5017049523</f>
        <v>22200817.9282104</v>
      </c>
      <c r="Y45" s="67" t="n">
        <f aca="false">N45*5.1890047538</f>
        <v>17682027.9011716</v>
      </c>
      <c r="Z45" s="67" t="n">
        <f aca="false">L45*5.5017049523</f>
        <v>4518790.02703878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1"/>
      <c r="B46" s="5"/>
      <c r="C46" s="161" t="n">
        <f aca="false">C42+1</f>
        <v>2023</v>
      </c>
      <c r="D46" s="161" t="n">
        <f aca="false">D42</f>
        <v>1</v>
      </c>
      <c r="E46" s="161" t="n">
        <v>193</v>
      </c>
      <c r="F46" s="163" t="n">
        <f aca="false">central_v2_m!D34+temporary_pension_bonus_central!B34</f>
        <v>21203214.027344</v>
      </c>
      <c r="G46" s="163" t="n">
        <f aca="false">central_v2_m!E34+temporary_pension_bonus_central!B34</f>
        <v>20352739.9386884</v>
      </c>
      <c r="H46" s="8" t="n">
        <f aca="false">F46-J46</f>
        <v>20695333.1378753</v>
      </c>
      <c r="I46" s="8" t="n">
        <f aca="false">G46-K46</f>
        <v>19860095.4759038</v>
      </c>
      <c r="J46" s="163" t="n">
        <f aca="false">central_v2_m!J34</f>
        <v>507880.889468717</v>
      </c>
      <c r="K46" s="163" t="n">
        <f aca="false">central_v2_m!K34</f>
        <v>492644.462784655</v>
      </c>
      <c r="L46" s="8" t="n">
        <f aca="false">H46-I46</f>
        <v>835237.661971528</v>
      </c>
      <c r="M46" s="8" t="n">
        <f aca="false">J46-K46</f>
        <v>15236.4266840616</v>
      </c>
      <c r="N46" s="163" t="n">
        <f aca="false">SUM(central_v5_m!C34:J34)</f>
        <v>4198724.9046893</v>
      </c>
      <c r="O46" s="5"/>
      <c r="P46" s="5"/>
      <c r="Q46" s="8" t="n">
        <f aca="false">I46*5.5017049523</f>
        <v>109264385.632931</v>
      </c>
      <c r="R46" s="8"/>
      <c r="S46" s="8"/>
      <c r="T46" s="5"/>
      <c r="U46" s="5"/>
      <c r="V46" s="8" t="n">
        <f aca="false">K46*5.5017049523</f>
        <v>2710384.48062551</v>
      </c>
      <c r="W46" s="8" t="n">
        <f aca="false">M46*5.5017049523</f>
        <v>83826.3241430578</v>
      </c>
      <c r="X46" s="8" t="n">
        <f aca="false">N46*5.1890047538+L46*5.5017049523</f>
        <v>26382434.6715474</v>
      </c>
      <c r="Y46" s="8" t="n">
        <f aca="false">N46*5.1890047538</f>
        <v>21787203.4903312</v>
      </c>
      <c r="Z46" s="8" t="n">
        <f aca="false">L46*5.5017049523</f>
        <v>4595231.18121623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5" t="n">
        <f aca="false">central_v2_m!D35+temporary_pension_bonus_central!B35</f>
        <v>21637655.8224119</v>
      </c>
      <c r="G47" s="165" t="n">
        <f aca="false">central_v2_m!E35+temporary_pension_bonus_central!B35</f>
        <v>20766941.7120085</v>
      </c>
      <c r="H47" s="67" t="n">
        <f aca="false">F47-J47</f>
        <v>21114135.3411171</v>
      </c>
      <c r="I47" s="67" t="n">
        <f aca="false">G47-K47</f>
        <v>20259126.8451525</v>
      </c>
      <c r="J47" s="165" t="n">
        <f aca="false">central_v2_m!J35</f>
        <v>523520.481294833</v>
      </c>
      <c r="K47" s="165" t="n">
        <f aca="false">central_v2_m!K35</f>
        <v>507814.866855988</v>
      </c>
      <c r="L47" s="67" t="n">
        <f aca="false">H47-I47</f>
        <v>855008.495964561</v>
      </c>
      <c r="M47" s="67" t="n">
        <f aca="false">J47-K47</f>
        <v>15705.614438845</v>
      </c>
      <c r="N47" s="165" t="n">
        <f aca="false">SUM(central_v5_m!C35:J35)</f>
        <v>3494341.93612333</v>
      </c>
      <c r="O47" s="7"/>
      <c r="P47" s="7"/>
      <c r="Q47" s="67" t="n">
        <f aca="false">I47*5.5017049523</f>
        <v>111459738.49325</v>
      </c>
      <c r="R47" s="67"/>
      <c r="S47" s="67"/>
      <c r="T47" s="7"/>
      <c r="U47" s="7"/>
      <c r="V47" s="67" t="n">
        <f aca="false">K47*5.5017049523</f>
        <v>2793847.56783315</v>
      </c>
      <c r="W47" s="67" t="n">
        <f aca="false">M47*5.5017049523</f>
        <v>86407.6567371077</v>
      </c>
      <c r="X47" s="67" t="n">
        <f aca="false">N47*5.1890047538+L47*5.5017049523</f>
        <v>22836161.3944535</v>
      </c>
      <c r="Y47" s="67" t="n">
        <f aca="false">N47*5.1890047538</f>
        <v>18132156.9179467</v>
      </c>
      <c r="Z47" s="67" t="n">
        <f aca="false">L47*5.5017049523</f>
        <v>4704004.4765068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5" t="n">
        <f aca="false">central_v2_m!D36+temporary_pension_bonus_central!B36</f>
        <v>21978378.4537669</v>
      </c>
      <c r="G48" s="165" t="n">
        <f aca="false">central_v2_m!E36+temporary_pension_bonus_central!B36</f>
        <v>21092994.2113791</v>
      </c>
      <c r="H48" s="67" t="n">
        <f aca="false">F48-J48</f>
        <v>21424093.9263221</v>
      </c>
      <c r="I48" s="67" t="n">
        <f aca="false">G48-K48</f>
        <v>20555338.2197576</v>
      </c>
      <c r="J48" s="165" t="n">
        <f aca="false">central_v2_m!J36</f>
        <v>554284.52744484</v>
      </c>
      <c r="K48" s="165" t="n">
        <f aca="false">central_v2_m!K36</f>
        <v>537655.991621495</v>
      </c>
      <c r="L48" s="67" t="n">
        <f aca="false">H48-I48</f>
        <v>868755.706564441</v>
      </c>
      <c r="M48" s="67" t="n">
        <f aca="false">J48-K48</f>
        <v>16628.5358233452</v>
      </c>
      <c r="N48" s="165" t="n">
        <f aca="false">SUM(central_v5_m!C36:J36)</f>
        <v>3536935.35457887</v>
      </c>
      <c r="O48" s="7"/>
      <c r="P48" s="7"/>
      <c r="Q48" s="67" t="n">
        <f aca="false">I48*5.5017049523</f>
        <v>113089406.079842</v>
      </c>
      <c r="R48" s="67"/>
      <c r="S48" s="67"/>
      <c r="T48" s="7"/>
      <c r="U48" s="7"/>
      <c r="V48" s="67" t="n">
        <f aca="false">K48*5.5017049523</f>
        <v>2958024.63173774</v>
      </c>
      <c r="W48" s="67" t="n">
        <f aca="false">M48*5.5017049523</f>
        <v>91485.2978887962</v>
      </c>
      <c r="X48" s="67" t="n">
        <f aca="false">N48*5.1890047538+L48*5.5017049523</f>
        <v>23132811.9419375</v>
      </c>
      <c r="Y48" s="67" t="n">
        <f aca="false">N48*5.1890047538</f>
        <v>18353174.368793</v>
      </c>
      <c r="Z48" s="67" t="n">
        <f aca="false">L48*5.5017049523</f>
        <v>4779637.57314447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5" t="n">
        <f aca="false">central_v2_m!D37+temporary_pension_bonus_central!B37</f>
        <v>22396120.1029047</v>
      </c>
      <c r="G49" s="165" t="n">
        <f aca="false">central_v2_m!E37+temporary_pension_bonus_central!B37</f>
        <v>21492223.8099297</v>
      </c>
      <c r="H49" s="67" t="n">
        <f aca="false">F49-J49</f>
        <v>21831549.3148567</v>
      </c>
      <c r="I49" s="67" t="n">
        <f aca="false">G49-K49</f>
        <v>20944590.1455231</v>
      </c>
      <c r="J49" s="165" t="n">
        <f aca="false">central_v2_m!J37</f>
        <v>564570.788048003</v>
      </c>
      <c r="K49" s="165" t="n">
        <f aca="false">central_v2_m!K37</f>
        <v>547633.664406563</v>
      </c>
      <c r="L49" s="67" t="n">
        <f aca="false">H49-I49</f>
        <v>886959.169333596</v>
      </c>
      <c r="M49" s="67" t="n">
        <f aca="false">J49-K49</f>
        <v>16937.1236414402</v>
      </c>
      <c r="N49" s="165" t="n">
        <f aca="false">SUM(central_v5_m!C37:J37)</f>
        <v>3557882.12976399</v>
      </c>
      <c r="O49" s="7"/>
      <c r="P49" s="7"/>
      <c r="Q49" s="67" t="n">
        <f aca="false">I49*5.5017049523</f>
        <v>115230955.327518</v>
      </c>
      <c r="R49" s="67"/>
      <c r="S49" s="67"/>
      <c r="T49" s="7"/>
      <c r="U49" s="7"/>
      <c r="V49" s="67" t="n">
        <f aca="false">K49*5.5017049523</f>
        <v>3012918.84351178</v>
      </c>
      <c r="W49" s="67" t="n">
        <f aca="false">M49*5.5017049523</f>
        <v>93183.0570158289</v>
      </c>
      <c r="X49" s="67" t="n">
        <f aca="false">N49*5.1890047538+L49*5.5017049523</f>
        <v>23341654.939216</v>
      </c>
      <c r="Y49" s="67" t="n">
        <f aca="false">N49*5.1890047538</f>
        <v>18461867.2848054</v>
      </c>
      <c r="Z49" s="67" t="n">
        <f aca="false">L49*5.5017049523</f>
        <v>4879787.65441054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1"/>
      <c r="B50" s="5"/>
      <c r="C50" s="161" t="n">
        <f aca="false">C46+1</f>
        <v>2024</v>
      </c>
      <c r="D50" s="161" t="n">
        <f aca="false">D46</f>
        <v>1</v>
      </c>
      <c r="E50" s="161" t="n">
        <v>197</v>
      </c>
      <c r="F50" s="163" t="n">
        <f aca="false">central_v2_m!D38+temporary_pension_bonus_central!B38</f>
        <v>22661587.0392173</v>
      </c>
      <c r="G50" s="163" t="n">
        <f aca="false">central_v2_m!E38+temporary_pension_bonus_central!B38</f>
        <v>21745995.8108818</v>
      </c>
      <c r="H50" s="8" t="n">
        <f aca="false">F50-J50</f>
        <v>22071089.7777822</v>
      </c>
      <c r="I50" s="8" t="n">
        <f aca="false">G50-K50</f>
        <v>21173213.4672898</v>
      </c>
      <c r="J50" s="163" t="n">
        <f aca="false">central_v2_m!J38</f>
        <v>590497.26143509</v>
      </c>
      <c r="K50" s="163" t="n">
        <f aca="false">central_v2_m!K38</f>
        <v>572782.343592037</v>
      </c>
      <c r="L50" s="8" t="n">
        <f aca="false">H50-I50</f>
        <v>897876.310492374</v>
      </c>
      <c r="M50" s="8" t="n">
        <f aca="false">J50-K50</f>
        <v>17714.9178430529</v>
      </c>
      <c r="N50" s="163" t="n">
        <f aca="false">SUM(central_v5_m!C38:J38)</f>
        <v>4441861.86798115</v>
      </c>
      <c r="O50" s="5"/>
      <c r="P50" s="5"/>
      <c r="Q50" s="8" t="n">
        <f aca="false">I50*5.5017049523</f>
        <v>116488773.389093</v>
      </c>
      <c r="R50" s="8"/>
      <c r="S50" s="8"/>
      <c r="T50" s="5"/>
      <c r="U50" s="5"/>
      <c r="V50" s="8" t="n">
        <f aca="false">K50*5.5017049523</f>
        <v>3151279.45633031</v>
      </c>
      <c r="W50" s="8" t="n">
        <f aca="false">M50*5.5017049523</f>
        <v>97462.2512267117</v>
      </c>
      <c r="X50" s="8" t="n">
        <f aca="false">N50*5.1890047538+L50*5.5017049523</f>
        <v>27988692.8926659</v>
      </c>
      <c r="Y50" s="8" t="n">
        <f aca="false">N50*5.1890047538</f>
        <v>23048842.3486771</v>
      </c>
      <c r="Z50" s="8" t="n">
        <f aca="false">L50*5.5017049523</f>
        <v>4939850.54398875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5" t="n">
        <f aca="false">central_v2_m!D39+temporary_pension_bonus_central!B39</f>
        <v>22882525.0654468</v>
      </c>
      <c r="G51" s="165" t="n">
        <f aca="false">central_v2_m!E39+temporary_pension_bonus_central!B39</f>
        <v>21956364.1291105</v>
      </c>
      <c r="H51" s="67" t="n">
        <f aca="false">F51-J51</f>
        <v>22259925.5233063</v>
      </c>
      <c r="I51" s="67" t="n">
        <f aca="false">G51-K51</f>
        <v>21352442.5732342</v>
      </c>
      <c r="J51" s="165" t="n">
        <f aca="false">central_v2_m!J39</f>
        <v>622599.542140509</v>
      </c>
      <c r="K51" s="165" t="n">
        <f aca="false">central_v2_m!K39</f>
        <v>603921.555876294</v>
      </c>
      <c r="L51" s="67" t="n">
        <f aca="false">H51-I51</f>
        <v>907482.95007211</v>
      </c>
      <c r="M51" s="67" t="n">
        <f aca="false">J51-K51</f>
        <v>18677.9862642153</v>
      </c>
      <c r="N51" s="165" t="n">
        <f aca="false">SUM(central_v5_m!C39:J39)</f>
        <v>3670150.9607846</v>
      </c>
      <c r="O51" s="7"/>
      <c r="P51" s="7"/>
      <c r="Q51" s="67" t="n">
        <f aca="false">I51*5.5017049523</f>
        <v>117474839.048864</v>
      </c>
      <c r="R51" s="67"/>
      <c r="S51" s="67"/>
      <c r="T51" s="7"/>
      <c r="U51" s="7"/>
      <c r="V51" s="67" t="n">
        <f aca="false">K51*5.5017049523</f>
        <v>3322598.21476533</v>
      </c>
      <c r="W51" s="67" t="n">
        <f aca="false">M51*5.5017049523</f>
        <v>102760.769528825</v>
      </c>
      <c r="X51" s="67" t="n">
        <f aca="false">N51*5.1890047538+L51*5.5017049523</f>
        <v>24037134.2232145</v>
      </c>
      <c r="Y51" s="67" t="n">
        <f aca="false">N51*5.1890047538</f>
        <v>19044430.782675</v>
      </c>
      <c r="Z51" s="67" t="n">
        <f aca="false">L51*5.5017049523</f>
        <v>4992703.44053954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5" t="n">
        <f aca="false">central_v2_m!D40+temporary_pension_bonus_central!B40</f>
        <v>23223135.3354203</v>
      </c>
      <c r="G52" s="165" t="n">
        <f aca="false">central_v2_m!E40+temporary_pension_bonus_central!B40</f>
        <v>22280909.0596465</v>
      </c>
      <c r="H52" s="67" t="n">
        <f aca="false">F52-J52</f>
        <v>22585744.6977245</v>
      </c>
      <c r="I52" s="67" t="n">
        <f aca="false">G52-K52</f>
        <v>21662640.1410817</v>
      </c>
      <c r="J52" s="165" t="n">
        <f aca="false">central_v2_m!J40</f>
        <v>637390.637695722</v>
      </c>
      <c r="K52" s="165" t="n">
        <f aca="false">central_v2_m!K40</f>
        <v>618268.91856485</v>
      </c>
      <c r="L52" s="67" t="n">
        <f aca="false">H52-I52</f>
        <v>923104.556642879</v>
      </c>
      <c r="M52" s="67" t="n">
        <f aca="false">J52-K52</f>
        <v>19121.7191308717</v>
      </c>
      <c r="N52" s="165" t="n">
        <f aca="false">SUM(central_v5_m!C40:J40)</f>
        <v>3679526.61623228</v>
      </c>
      <c r="O52" s="7"/>
      <c r="P52" s="7"/>
      <c r="Q52" s="67" t="n">
        <f aca="false">I52*5.5017049523</f>
        <v>119181454.544082</v>
      </c>
      <c r="R52" s="67"/>
      <c r="S52" s="67"/>
      <c r="T52" s="7"/>
      <c r="U52" s="7"/>
      <c r="V52" s="67" t="n">
        <f aca="false">K52*5.5017049523</f>
        <v>3401533.1711214</v>
      </c>
      <c r="W52" s="67" t="n">
        <f aca="false">M52*5.5017049523</f>
        <v>105202.056838806</v>
      </c>
      <c r="X52" s="67" t="n">
        <f aca="false">N52*5.1890047538+L52*5.5017049523</f>
        <v>24171730.0141357</v>
      </c>
      <c r="Y52" s="67" t="n">
        <f aca="false">N52*5.1890047538</f>
        <v>19093081.1033629</v>
      </c>
      <c r="Z52" s="67" t="n">
        <f aca="false">L52*5.5017049523</f>
        <v>5078648.91077282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5" t="n">
        <f aca="false">central_v2_m!D41+temporary_pension_bonus_central!B41</f>
        <v>23623252.5434836</v>
      </c>
      <c r="G53" s="165" t="n">
        <f aca="false">central_v2_m!E41+temporary_pension_bonus_central!B41</f>
        <v>22663692.6359129</v>
      </c>
      <c r="H53" s="67" t="n">
        <f aca="false">F53-J53</f>
        <v>22889800.1901362</v>
      </c>
      <c r="I53" s="67" t="n">
        <f aca="false">G53-K53</f>
        <v>21952243.8531659</v>
      </c>
      <c r="J53" s="165" t="n">
        <f aca="false">central_v2_m!J41</f>
        <v>733452.353347411</v>
      </c>
      <c r="K53" s="165" t="n">
        <f aca="false">central_v2_m!K41</f>
        <v>711448.782746989</v>
      </c>
      <c r="L53" s="67" t="n">
        <f aca="false">H53-I53</f>
        <v>937556.336970314</v>
      </c>
      <c r="M53" s="67" t="n">
        <f aca="false">J53-K53</f>
        <v>22003.5706004223</v>
      </c>
      <c r="N53" s="165" t="n">
        <f aca="false">SUM(central_v5_m!C41:J41)</f>
        <v>3757478.34052668</v>
      </c>
      <c r="O53" s="7"/>
      <c r="P53" s="7"/>
      <c r="Q53" s="67" t="n">
        <f aca="false">I53*5.5017049523</f>
        <v>120774768.72106</v>
      </c>
      <c r="R53" s="67"/>
      <c r="S53" s="67"/>
      <c r="T53" s="7"/>
      <c r="U53" s="7"/>
      <c r="V53" s="67" t="n">
        <f aca="false">K53*5.5017049523</f>
        <v>3914181.29134691</v>
      </c>
      <c r="W53" s="67" t="n">
        <f aca="false">M53*5.5017049523</f>
        <v>121057.153340626</v>
      </c>
      <c r="X53" s="67" t="n">
        <f aca="false">N53*5.1890047538+L53*5.5017049523</f>
        <v>24655731.3134633</v>
      </c>
      <c r="Y53" s="67" t="n">
        <f aca="false">N53*5.1890047538</f>
        <v>19497572.9712935</v>
      </c>
      <c r="Z53" s="67" t="n">
        <f aca="false">L53*5.5017049523</f>
        <v>5158158.34216983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1"/>
      <c r="B54" s="5"/>
      <c r="C54" s="161" t="n">
        <f aca="false">C50+1</f>
        <v>2025</v>
      </c>
      <c r="D54" s="161" t="n">
        <f aca="false">D50</f>
        <v>1</v>
      </c>
      <c r="E54" s="161" t="n">
        <v>201</v>
      </c>
      <c r="F54" s="163" t="n">
        <f aca="false">central_v2_m!D42+temporary_pension_bonus_central!B42</f>
        <v>23961101.5790399</v>
      </c>
      <c r="G54" s="163" t="n">
        <f aca="false">central_v2_m!E42+temporary_pension_bonus_central!B42</f>
        <v>22986831.7810809</v>
      </c>
      <c r="H54" s="8" t="n">
        <f aca="false">F54-J54</f>
        <v>23156589.5113158</v>
      </c>
      <c r="I54" s="8" t="n">
        <f aca="false">G54-K54</f>
        <v>22206455.0753885</v>
      </c>
      <c r="J54" s="163" t="n">
        <f aca="false">central_v2_m!J42</f>
        <v>804512.067724097</v>
      </c>
      <c r="K54" s="163" t="n">
        <f aca="false">central_v2_m!K42</f>
        <v>780376.705692374</v>
      </c>
      <c r="L54" s="8" t="n">
        <f aca="false">H54-I54</f>
        <v>950134.435927283</v>
      </c>
      <c r="M54" s="8" t="n">
        <f aca="false">J54-K54</f>
        <v>24135.362031723</v>
      </c>
      <c r="N54" s="163" t="n">
        <f aca="false">SUM(central_v5_m!C42:J42)</f>
        <v>4577007.04843813</v>
      </c>
      <c r="O54" s="5"/>
      <c r="P54" s="5"/>
      <c r="Q54" s="8" t="n">
        <f aca="false">I54*5.5017049523</f>
        <v>122173363.861292</v>
      </c>
      <c r="R54" s="8"/>
      <c r="S54" s="8"/>
      <c r="T54" s="5"/>
      <c r="U54" s="5"/>
      <c r="V54" s="8" t="n">
        <f aca="false">K54*5.5017049523</f>
        <v>4293402.38636729</v>
      </c>
      <c r="W54" s="8" t="n">
        <f aca="false">M54*5.5017049523</f>
        <v>132785.640815484</v>
      </c>
      <c r="X54" s="8" t="n">
        <f aca="false">N54*5.1890047538+L54*5.5017049523</f>
        <v>28977470.6640135</v>
      </c>
      <c r="Y54" s="8" t="n">
        <f aca="false">N54*5.1890047538</f>
        <v>23750111.3325216</v>
      </c>
      <c r="Z54" s="8" t="n">
        <f aca="false">L54*5.5017049523</f>
        <v>5227359.3314919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5" t="n">
        <f aca="false">central_v2_m!D43+temporary_pension_bonus_central!B43</f>
        <v>24194390.0585196</v>
      </c>
      <c r="G55" s="165" t="n">
        <f aca="false">central_v2_m!E43+temporary_pension_bonus_central!B43</f>
        <v>23209064.2796645</v>
      </c>
      <c r="H55" s="67" t="n">
        <f aca="false">F55-J55</f>
        <v>23351773.1983607</v>
      </c>
      <c r="I55" s="67" t="n">
        <f aca="false">G55-K55</f>
        <v>22391725.9253104</v>
      </c>
      <c r="J55" s="165" t="n">
        <f aca="false">central_v2_m!J43</f>
        <v>842616.860158837</v>
      </c>
      <c r="K55" s="165" t="n">
        <f aca="false">central_v2_m!K43</f>
        <v>817338.354354072</v>
      </c>
      <c r="L55" s="67" t="n">
        <f aca="false">H55-I55</f>
        <v>960047.273050342</v>
      </c>
      <c r="M55" s="67" t="n">
        <f aca="false">J55-K55</f>
        <v>25278.505804765</v>
      </c>
      <c r="N55" s="165" t="n">
        <f aca="false">SUM(central_v5_m!C43:J43)</f>
        <v>3831179.12935194</v>
      </c>
      <c r="O55" s="7"/>
      <c r="P55" s="7"/>
      <c r="Q55" s="67" t="n">
        <f aca="false">I55*5.5017049523</f>
        <v>123192669.413825</v>
      </c>
      <c r="R55" s="67"/>
      <c r="S55" s="67"/>
      <c r="T55" s="7"/>
      <c r="U55" s="7"/>
      <c r="V55" s="67" t="n">
        <f aca="false">K55*5.5017049523</f>
        <v>4496754.47185453</v>
      </c>
      <c r="W55" s="67" t="n">
        <f aca="false">M55*5.5017049523</f>
        <v>139074.88057282</v>
      </c>
      <c r="X55" s="67" t="n">
        <f aca="false">N55*5.1890047538+L55*5.5017049523</f>
        <v>25161903.5514498</v>
      </c>
      <c r="Y55" s="67" t="n">
        <f aca="false">N55*5.1890047538</f>
        <v>19880006.7148666</v>
      </c>
      <c r="Z55" s="67" t="n">
        <f aca="false">L55*5.5017049523</f>
        <v>5281896.83658318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5" t="n">
        <f aca="false">central_v2_m!D44+temporary_pension_bonus_central!B44</f>
        <v>24568380.4986415</v>
      </c>
      <c r="G56" s="165" t="n">
        <f aca="false">central_v2_m!E44+temporary_pension_bonus_central!B44</f>
        <v>23566435.2695427</v>
      </c>
      <c r="H56" s="67" t="n">
        <f aca="false">F56-J56</f>
        <v>23632515.8860452</v>
      </c>
      <c r="I56" s="67" t="n">
        <f aca="false">G56-K56</f>
        <v>22658646.5953243</v>
      </c>
      <c r="J56" s="165" t="n">
        <f aca="false">central_v2_m!J44</f>
        <v>935864.612596243</v>
      </c>
      <c r="K56" s="165" t="n">
        <f aca="false">central_v2_m!K44</f>
        <v>907788.674218356</v>
      </c>
      <c r="L56" s="67" t="n">
        <f aca="false">H56-I56</f>
        <v>973869.290720917</v>
      </c>
      <c r="M56" s="67" t="n">
        <f aca="false">J56-K56</f>
        <v>28075.9383778874</v>
      </c>
      <c r="N56" s="165" t="n">
        <f aca="false">SUM(central_v5_m!C44:J44)</f>
        <v>3796805.16841158</v>
      </c>
      <c r="O56" s="7"/>
      <c r="P56" s="7"/>
      <c r="Q56" s="67" t="n">
        <f aca="false">I56*5.5017049523</f>
        <v>124661188.185911</v>
      </c>
      <c r="R56" s="67"/>
      <c r="S56" s="67"/>
      <c r="T56" s="7"/>
      <c r="U56" s="7"/>
      <c r="V56" s="67" t="n">
        <f aca="false">K56*5.5017049523</f>
        <v>4994385.44458898</v>
      </c>
      <c r="W56" s="67" t="n">
        <f aca="false">M56*5.5017049523</f>
        <v>154465.529214093</v>
      </c>
      <c r="X56" s="67" t="n">
        <f aca="false">N56*5.1890047538+L56*5.5017049523</f>
        <v>25059581.5677923</v>
      </c>
      <c r="Y56" s="67" t="n">
        <f aca="false">N56*5.1890047538</f>
        <v>19701640.0681401</v>
      </c>
      <c r="Z56" s="67" t="n">
        <f aca="false">L56*5.5017049523</f>
        <v>5357941.49965216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5" t="n">
        <f aca="false">central_v2_m!D45+temporary_pension_bonus_central!B45</f>
        <v>24907711.1747075</v>
      </c>
      <c r="G57" s="165" t="n">
        <f aca="false">central_v2_m!E45+temporary_pension_bonus_central!B45</f>
        <v>23890499.8817028</v>
      </c>
      <c r="H57" s="67" t="n">
        <f aca="false">F57-J57</f>
        <v>23921333.3504488</v>
      </c>
      <c r="I57" s="67" t="n">
        <f aca="false">G57-K57</f>
        <v>22933713.3921719</v>
      </c>
      <c r="J57" s="165" t="n">
        <f aca="false">central_v2_m!J45</f>
        <v>986377.824258662</v>
      </c>
      <c r="K57" s="165" t="n">
        <f aca="false">central_v2_m!K45</f>
        <v>956786.489530902</v>
      </c>
      <c r="L57" s="67" t="n">
        <f aca="false">H57-I57</f>
        <v>987619.958276909</v>
      </c>
      <c r="M57" s="67" t="n">
        <f aca="false">J57-K57</f>
        <v>29591.3347277599</v>
      </c>
      <c r="N57" s="165" t="n">
        <f aca="false">SUM(central_v5_m!C45:J45)</f>
        <v>3799368.89935712</v>
      </c>
      <c r="O57" s="7"/>
      <c r="P57" s="7"/>
      <c r="Q57" s="67" t="n">
        <f aca="false">I57*5.5017049523</f>
        <v>126174524.544341</v>
      </c>
      <c r="R57" s="67"/>
      <c r="S57" s="67"/>
      <c r="T57" s="7"/>
      <c r="U57" s="7"/>
      <c r="V57" s="67" t="n">
        <f aca="false">K57*5.5017049523</f>
        <v>5263956.96774589</v>
      </c>
      <c r="W57" s="67" t="n">
        <f aca="false">M57*5.5017049523</f>
        <v>162802.792816884</v>
      </c>
      <c r="X57" s="67" t="n">
        <f aca="false">N57*5.1890047538+L57*5.5017049523</f>
        <v>25148536.8956463</v>
      </c>
      <c r="Y57" s="67" t="n">
        <f aca="false">N57*5.1890047538</f>
        <v>19714943.2802039</v>
      </c>
      <c r="Z57" s="67" t="n">
        <f aca="false">L57*5.5017049523</f>
        <v>5433593.61544239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1"/>
      <c r="B58" s="5"/>
      <c r="C58" s="161" t="n">
        <f aca="false">C54+1</f>
        <v>2026</v>
      </c>
      <c r="D58" s="161" t="n">
        <f aca="false">D54</f>
        <v>1</v>
      </c>
      <c r="E58" s="161" t="n">
        <v>205</v>
      </c>
      <c r="F58" s="163" t="n">
        <f aca="false">central_v2_m!D46+temporary_pension_bonus_central!B46</f>
        <v>25298932.1500109</v>
      </c>
      <c r="G58" s="163" t="n">
        <f aca="false">central_v2_m!E46+temporary_pension_bonus_central!B46</f>
        <v>24265756.0427045</v>
      </c>
      <c r="H58" s="8" t="n">
        <f aca="false">F58-J58</f>
        <v>24211092.7373475</v>
      </c>
      <c r="I58" s="8" t="n">
        <f aca="false">G58-K58</f>
        <v>23210551.8124211</v>
      </c>
      <c r="J58" s="163" t="n">
        <f aca="false">central_v2_m!J46</f>
        <v>1087839.41266336</v>
      </c>
      <c r="K58" s="163" t="n">
        <f aca="false">central_v2_m!K46</f>
        <v>1055204.23028346</v>
      </c>
      <c r="L58" s="8" t="n">
        <f aca="false">H58-I58</f>
        <v>1000540.92492643</v>
      </c>
      <c r="M58" s="8" t="n">
        <f aca="false">J58-K58</f>
        <v>32635.1823799009</v>
      </c>
      <c r="N58" s="163" t="n">
        <f aca="false">SUM(central_v5_m!C46:J46)</f>
        <v>4670008.43073138</v>
      </c>
      <c r="O58" s="5"/>
      <c r="P58" s="5"/>
      <c r="Q58" s="8" t="n">
        <f aca="false">I58*5.5017049523</f>
        <v>127697607.852013</v>
      </c>
      <c r="R58" s="8"/>
      <c r="S58" s="8"/>
      <c r="T58" s="5"/>
      <c r="U58" s="5"/>
      <c r="V58" s="8" t="n">
        <f aca="false">K58*5.5017049523</f>
        <v>5805422.33943842</v>
      </c>
      <c r="W58" s="8" t="n">
        <f aca="false">M58*5.5017049523</f>
        <v>179549.144518715</v>
      </c>
      <c r="X58" s="8" t="n">
        <f aca="false">N58*5.1890047538+L58*5.5017049523</f>
        <v>29737376.9089978</v>
      </c>
      <c r="Y58" s="8" t="n">
        <f aca="false">N58*5.1890047538</f>
        <v>24232695.9473512</v>
      </c>
      <c r="Z58" s="8" t="n">
        <f aca="false">L58*5.5017049523</f>
        <v>5504680.96164658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5" t="n">
        <f aca="false">central_v2_m!D47+temporary_pension_bonus_central!B47</f>
        <v>25698062.4428165</v>
      </c>
      <c r="G59" s="165" t="n">
        <f aca="false">central_v2_m!E47+temporary_pension_bonus_central!B47</f>
        <v>24648284.7429219</v>
      </c>
      <c r="H59" s="67" t="n">
        <f aca="false">F59-J59</f>
        <v>24506295.1334497</v>
      </c>
      <c r="I59" s="67" t="n">
        <f aca="false">G59-K59</f>
        <v>23492270.4528361</v>
      </c>
      <c r="J59" s="165" t="n">
        <f aca="false">central_v2_m!J47</f>
        <v>1191767.30936676</v>
      </c>
      <c r="K59" s="165" t="n">
        <f aca="false">central_v2_m!K47</f>
        <v>1156014.29008575</v>
      </c>
      <c r="L59" s="67" t="n">
        <f aca="false">H59-I59</f>
        <v>1014024.68061365</v>
      </c>
      <c r="M59" s="67" t="n">
        <f aca="false">J59-K59</f>
        <v>35753.0192810029</v>
      </c>
      <c r="N59" s="165" t="n">
        <f aca="false">SUM(central_v5_m!C47:J47)</f>
        <v>3884212.49083273</v>
      </c>
      <c r="O59" s="7"/>
      <c r="P59" s="7"/>
      <c r="Q59" s="67" t="n">
        <f aca="false">I59*5.5017049523</f>
        <v>129247540.691139</v>
      </c>
      <c r="R59" s="67"/>
      <c r="S59" s="67"/>
      <c r="T59" s="7"/>
      <c r="U59" s="7"/>
      <c r="V59" s="67" t="n">
        <f aca="false">K59*5.5017049523</f>
        <v>6360049.54469437</v>
      </c>
      <c r="W59" s="67" t="n">
        <f aca="false">M59*5.5017049523</f>
        <v>196702.563237971</v>
      </c>
      <c r="X59" s="67" t="n">
        <f aca="false">N59*5.1890047538+L59*5.5017049523</f>
        <v>25734061.6867869</v>
      </c>
      <c r="Y59" s="67" t="n">
        <f aca="false">N59*5.1890047538</f>
        <v>20155197.0797004</v>
      </c>
      <c r="Z59" s="67" t="n">
        <f aca="false">L59*5.5017049523</f>
        <v>5578864.60708655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5" t="n">
        <f aca="false">central_v2_m!D48+temporary_pension_bonus_central!B48</f>
        <v>26000216.2060708</v>
      </c>
      <c r="G60" s="165" t="n">
        <f aca="false">central_v2_m!E48+temporary_pension_bonus_central!B48</f>
        <v>24937860.9069978</v>
      </c>
      <c r="H60" s="67" t="n">
        <f aca="false">F60-J60</f>
        <v>24758605.7782899</v>
      </c>
      <c r="I60" s="67" t="n">
        <f aca="false">G60-K60</f>
        <v>23733498.7920504</v>
      </c>
      <c r="J60" s="165" t="n">
        <f aca="false">central_v2_m!J48</f>
        <v>1241610.42778083</v>
      </c>
      <c r="K60" s="165" t="n">
        <f aca="false">central_v2_m!K48</f>
        <v>1204362.1149474</v>
      </c>
      <c r="L60" s="67" t="n">
        <f aca="false">H60-I60</f>
        <v>1025106.98623958</v>
      </c>
      <c r="M60" s="67" t="n">
        <f aca="false">J60-K60</f>
        <v>37248.3128334251</v>
      </c>
      <c r="N60" s="165" t="n">
        <f aca="false">SUM(central_v5_m!C48:J48)</f>
        <v>3968032.51701082</v>
      </c>
      <c r="O60" s="7"/>
      <c r="P60" s="7"/>
      <c r="Q60" s="67" t="n">
        <f aca="false">I60*5.5017049523</f>
        <v>130574707.83963</v>
      </c>
      <c r="R60" s="67"/>
      <c r="S60" s="67"/>
      <c r="T60" s="7"/>
      <c r="U60" s="7"/>
      <c r="V60" s="67" t="n">
        <f aca="false">K60*5.5017049523</f>
        <v>6626045.01216862</v>
      </c>
      <c r="W60" s="67" t="n">
        <f aca="false">M60*5.5017049523</f>
        <v>204929.227180475</v>
      </c>
      <c r="X60" s="67" t="n">
        <f aca="false">N60*5.1890047538+L60*5.5017049523</f>
        <v>26229975.7768338</v>
      </c>
      <c r="Y60" s="67" t="n">
        <f aca="false">N60*5.1890047538</f>
        <v>20590139.5940021</v>
      </c>
      <c r="Z60" s="67" t="n">
        <f aca="false">L60*5.5017049523</f>
        <v>5639836.18283162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5" t="n">
        <f aca="false">central_v2_m!D49+temporary_pension_bonus_central!B49</f>
        <v>26264762.9618225</v>
      </c>
      <c r="G61" s="165" t="n">
        <f aca="false">central_v2_m!E49+temporary_pension_bonus_central!B49</f>
        <v>25191075.7614946</v>
      </c>
      <c r="H61" s="67" t="n">
        <f aca="false">F61-J61</f>
        <v>24970489.8487289</v>
      </c>
      <c r="I61" s="67" t="n">
        <f aca="false">G61-K61</f>
        <v>23935630.8417938</v>
      </c>
      <c r="J61" s="165" t="n">
        <f aca="false">central_v2_m!J49</f>
        <v>1294273.11309357</v>
      </c>
      <c r="K61" s="165" t="n">
        <f aca="false">central_v2_m!K49</f>
        <v>1255444.91970076</v>
      </c>
      <c r="L61" s="67" t="n">
        <f aca="false">H61-I61</f>
        <v>1034859.00693505</v>
      </c>
      <c r="M61" s="67" t="n">
        <f aca="false">J61-K61</f>
        <v>38828.1933928076</v>
      </c>
      <c r="N61" s="165" t="n">
        <f aca="false">SUM(central_v5_m!C49:J49)</f>
        <v>4045864.98361305</v>
      </c>
      <c r="O61" s="7"/>
      <c r="P61" s="7"/>
      <c r="Q61" s="67" t="n">
        <f aca="false">I61*5.5017049523</f>
        <v>131686778.738722</v>
      </c>
      <c r="R61" s="67"/>
      <c r="S61" s="67"/>
      <c r="T61" s="7"/>
      <c r="U61" s="7"/>
      <c r="V61" s="67" t="n">
        <f aca="false">K61*5.5017049523</f>
        <v>6907087.53205757</v>
      </c>
      <c r="W61" s="67" t="n">
        <f aca="false">M61*5.5017049523</f>
        <v>213621.263878072</v>
      </c>
      <c r="X61" s="67" t="n">
        <f aca="false">N61*5.1890047538+L61*5.5017049523</f>
        <v>26687501.5565879</v>
      </c>
      <c r="Y61" s="67" t="n">
        <f aca="false">N61*5.1890047538</f>
        <v>20994012.6332011</v>
      </c>
      <c r="Z61" s="67" t="n">
        <f aca="false">L61*5.5017049523</f>
        <v>5693488.92338684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1"/>
      <c r="B62" s="5"/>
      <c r="C62" s="161" t="n">
        <f aca="false">C58+1</f>
        <v>2027</v>
      </c>
      <c r="D62" s="161" t="n">
        <f aca="false">D58</f>
        <v>1</v>
      </c>
      <c r="E62" s="161" t="n">
        <v>209</v>
      </c>
      <c r="F62" s="163" t="n">
        <f aca="false">central_v2_m!D50+temporary_pension_bonus_central!B50</f>
        <v>26690029.9707819</v>
      </c>
      <c r="G62" s="163" t="n">
        <f aca="false">central_v2_m!E50+temporary_pension_bonus_central!B50</f>
        <v>25599443.4474713</v>
      </c>
      <c r="H62" s="8" t="n">
        <f aca="false">F62-J62</f>
        <v>25319116.1629314</v>
      </c>
      <c r="I62" s="8" t="n">
        <f aca="false">G62-K62</f>
        <v>24269657.0538562</v>
      </c>
      <c r="J62" s="163" t="n">
        <f aca="false">central_v2_m!J50</f>
        <v>1370913.80785057</v>
      </c>
      <c r="K62" s="163" t="n">
        <f aca="false">central_v2_m!K50</f>
        <v>1329786.39361505</v>
      </c>
      <c r="L62" s="8" t="n">
        <f aca="false">H62-I62</f>
        <v>1049459.10907517</v>
      </c>
      <c r="M62" s="8" t="n">
        <f aca="false">J62-K62</f>
        <v>41127.4142355174</v>
      </c>
      <c r="N62" s="163" t="n">
        <f aca="false">SUM(central_v5_m!C50:J50)</f>
        <v>4907483.06356773</v>
      </c>
      <c r="O62" s="5"/>
      <c r="P62" s="5"/>
      <c r="Q62" s="8" t="n">
        <f aca="false">I62*5.5017049523</f>
        <v>133524492.403823</v>
      </c>
      <c r="R62" s="8"/>
      <c r="S62" s="8"/>
      <c r="T62" s="5"/>
      <c r="U62" s="5"/>
      <c r="V62" s="8" t="n">
        <f aca="false">K62*5.5017049523</f>
        <v>7316092.38725308</v>
      </c>
      <c r="W62" s="8" t="n">
        <f aca="false">M62*5.5017049523</f>
        <v>226270.898574839</v>
      </c>
      <c r="X62" s="8" t="n">
        <f aca="false">N62*5.1890047538+L62*5.5017049523</f>
        <v>31238767.3236811</v>
      </c>
      <c r="Y62" s="8" t="n">
        <f aca="false">N62*5.1890047538</f>
        <v>25464952.9460459</v>
      </c>
      <c r="Z62" s="8" t="n">
        <f aca="false">L62*5.5017049523</f>
        <v>5773814.37763519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5" t="n">
        <f aca="false">central_v2_m!D51+temporary_pension_bonus_central!B51</f>
        <v>27142527.9515765</v>
      </c>
      <c r="G63" s="165" t="n">
        <f aca="false">central_v2_m!E51+temporary_pension_bonus_central!B51</f>
        <v>26032861.0492345</v>
      </c>
      <c r="H63" s="67" t="n">
        <f aca="false">F63-J63</f>
        <v>25651901.7472931</v>
      </c>
      <c r="I63" s="67" t="n">
        <f aca="false">G63-K63</f>
        <v>24586953.6310796</v>
      </c>
      <c r="J63" s="165" t="n">
        <f aca="false">central_v2_m!J51</f>
        <v>1490626.20428336</v>
      </c>
      <c r="K63" s="165" t="n">
        <f aca="false">central_v2_m!K51</f>
        <v>1445907.41815485</v>
      </c>
      <c r="L63" s="67" t="n">
        <f aca="false">H63-I63</f>
        <v>1064948.11621349</v>
      </c>
      <c r="M63" s="67" t="n">
        <f aca="false">J63-K63</f>
        <v>44718.7861285005</v>
      </c>
      <c r="N63" s="165" t="n">
        <f aca="false">SUM(central_v5_m!C51:J51)</f>
        <v>4081282.91121013</v>
      </c>
      <c r="O63" s="7"/>
      <c r="P63" s="7"/>
      <c r="Q63" s="67" t="n">
        <f aca="false">I63*5.5017049523</f>
        <v>135270164.554081</v>
      </c>
      <c r="R63" s="67"/>
      <c r="S63" s="67"/>
      <c r="T63" s="7"/>
      <c r="U63" s="7"/>
      <c r="V63" s="67" t="n">
        <f aca="false">K63*5.5017049523</f>
        <v>7954956.00302987</v>
      </c>
      <c r="W63" s="67" t="n">
        <f aca="false">M63*5.5017049523</f>
        <v>246029.567104016</v>
      </c>
      <c r="X63" s="67" t="n">
        <f aca="false">N63*5.1890047538+L63*5.5017049523</f>
        <v>27036826.7527864</v>
      </c>
      <c r="Y63" s="67" t="n">
        <f aca="false">N63*5.1890047538</f>
        <v>21177796.4278721</v>
      </c>
      <c r="Z63" s="67" t="n">
        <f aca="false">L63*5.5017049523</f>
        <v>5859030.32491431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5" t="n">
        <f aca="false">central_v2_m!D52+temporary_pension_bonus_central!B52</f>
        <v>27584428.982366</v>
      </c>
      <c r="G64" s="165" t="n">
        <f aca="false">central_v2_m!E52+temporary_pension_bonus_central!B52</f>
        <v>26455852.1301621</v>
      </c>
      <c r="H64" s="67" t="n">
        <f aca="false">F64-J64</f>
        <v>26013573.4977677</v>
      </c>
      <c r="I64" s="67" t="n">
        <f aca="false">G64-K64</f>
        <v>24932122.3101018</v>
      </c>
      <c r="J64" s="165" t="n">
        <f aca="false">central_v2_m!J52</f>
        <v>1570855.48459821</v>
      </c>
      <c r="K64" s="165" t="n">
        <f aca="false">central_v2_m!K52</f>
        <v>1523729.82006027</v>
      </c>
      <c r="L64" s="67" t="n">
        <f aca="false">H64-I64</f>
        <v>1081451.18766594</v>
      </c>
      <c r="M64" s="67" t="n">
        <f aca="false">J64-K64</f>
        <v>47125.6645379467</v>
      </c>
      <c r="N64" s="165" t="n">
        <f aca="false">SUM(central_v5_m!C52:J52)</f>
        <v>4168539.97886633</v>
      </c>
      <c r="O64" s="7"/>
      <c r="P64" s="7"/>
      <c r="Q64" s="67" t="n">
        <f aca="false">I64*5.5017049523</f>
        <v>137169180.784836</v>
      </c>
      <c r="R64" s="67"/>
      <c r="S64" s="67"/>
      <c r="T64" s="7"/>
      <c r="U64" s="7"/>
      <c r="V64" s="67" t="n">
        <f aca="false">K64*5.5017049523</f>
        <v>8383111.89699276</v>
      </c>
      <c r="W64" s="67" t="n">
        <f aca="false">M64*5.5017049523</f>
        <v>259271.50196885</v>
      </c>
      <c r="X64" s="67" t="n">
        <f aca="false">N64*5.1890047538+L64*5.5017049523</f>
        <v>27580399.1215952</v>
      </c>
      <c r="Y64" s="67" t="n">
        <f aca="false">N64*5.1890047538</f>
        <v>21630573.7667428</v>
      </c>
      <c r="Z64" s="67" t="n">
        <f aca="false">L64*5.5017049523</f>
        <v>5949825.35485242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5" t="n">
        <f aca="false">central_v2_m!D53+temporary_pension_bonus_central!B53</f>
        <v>27955811.3613091</v>
      </c>
      <c r="G65" s="165" t="n">
        <f aca="false">central_v2_m!E53+temporary_pension_bonus_central!B53</f>
        <v>26811697.6137314</v>
      </c>
      <c r="H65" s="67" t="n">
        <f aca="false">F65-J65</f>
        <v>26337815.4562952</v>
      </c>
      <c r="I65" s="67" t="n">
        <f aca="false">G65-K65</f>
        <v>25242241.5858679</v>
      </c>
      <c r="J65" s="165" t="n">
        <f aca="false">central_v2_m!J53</f>
        <v>1617995.90501387</v>
      </c>
      <c r="K65" s="165" t="n">
        <f aca="false">central_v2_m!K53</f>
        <v>1569456.02786345</v>
      </c>
      <c r="L65" s="67" t="n">
        <f aca="false">H65-I65</f>
        <v>1095573.87042729</v>
      </c>
      <c r="M65" s="67" t="n">
        <f aca="false">J65-K65</f>
        <v>48539.8771504161</v>
      </c>
      <c r="N65" s="165" t="n">
        <f aca="false">SUM(central_v5_m!C53:J53)</f>
        <v>4136561.07034065</v>
      </c>
      <c r="O65" s="7"/>
      <c r="P65" s="7"/>
      <c r="Q65" s="67" t="n">
        <f aca="false">I65*5.5017049523</f>
        <v>138875365.540123</v>
      </c>
      <c r="R65" s="67"/>
      <c r="S65" s="67"/>
      <c r="T65" s="7"/>
      <c r="U65" s="7"/>
      <c r="V65" s="67" t="n">
        <f aca="false">K65*5.5017049523</f>
        <v>8634684.00091344</v>
      </c>
      <c r="W65" s="67" t="n">
        <f aca="false">M65*5.5017049523</f>
        <v>267052.082502478</v>
      </c>
      <c r="X65" s="67" t="n">
        <f aca="false">N65*5.1890047538+L65*5.5017049523</f>
        <v>27492159.2469219</v>
      </c>
      <c r="Y65" s="67" t="n">
        <f aca="false">N65*5.1890047538</f>
        <v>21464635.0583816</v>
      </c>
      <c r="Z65" s="67" t="n">
        <f aca="false">L65*5.5017049523</f>
        <v>6027524.18854031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1"/>
      <c r="B66" s="5"/>
      <c r="C66" s="161" t="n">
        <f aca="false">C62+1</f>
        <v>2028</v>
      </c>
      <c r="D66" s="161" t="n">
        <f aca="false">D62</f>
        <v>1</v>
      </c>
      <c r="E66" s="161" t="n">
        <v>213</v>
      </c>
      <c r="F66" s="163" t="n">
        <f aca="false">central_v2_m!D54+temporary_pension_bonus_central!B54</f>
        <v>28155273.6644865</v>
      </c>
      <c r="G66" s="163" t="n">
        <f aca="false">central_v2_m!E54+temporary_pension_bonus_central!B54</f>
        <v>27003651.1189287</v>
      </c>
      <c r="H66" s="8" t="n">
        <f aca="false">F66-J66</f>
        <v>26475150.7669572</v>
      </c>
      <c r="I66" s="8" t="n">
        <f aca="false">G66-K66</f>
        <v>25373931.9083252</v>
      </c>
      <c r="J66" s="163" t="n">
        <f aca="false">central_v2_m!J54</f>
        <v>1680122.89752936</v>
      </c>
      <c r="K66" s="163" t="n">
        <f aca="false">central_v2_m!K54</f>
        <v>1629719.21060348</v>
      </c>
      <c r="L66" s="8" t="n">
        <f aca="false">H66-I66</f>
        <v>1101218.85863198</v>
      </c>
      <c r="M66" s="8" t="n">
        <f aca="false">J66-K66</f>
        <v>50403.6869258811</v>
      </c>
      <c r="N66" s="163" t="n">
        <f aca="false">SUM(central_v5_m!C54:J54)</f>
        <v>5124739.21364498</v>
      </c>
      <c r="O66" s="5"/>
      <c r="P66" s="5"/>
      <c r="Q66" s="8" t="n">
        <f aca="false">I66*5.5017049523</f>
        <v>139599886.839356</v>
      </c>
      <c r="R66" s="8"/>
      <c r="S66" s="8"/>
      <c r="T66" s="5"/>
      <c r="U66" s="5"/>
      <c r="V66" s="8" t="n">
        <f aca="false">K66*5.5017049523</f>
        <v>8966234.25183562</v>
      </c>
      <c r="W66" s="8" t="n">
        <f aca="false">M66*5.5017049523</f>
        <v>277306.213974299</v>
      </c>
      <c r="X66" s="8" t="n">
        <f aca="false">N66*5.1890047538+L66*5.5017049523</f>
        <v>32650877.3896908</v>
      </c>
      <c r="Y66" s="8" t="n">
        <f aca="false">N66*5.1890047538</f>
        <v>26592296.1415891</v>
      </c>
      <c r="Z66" s="8" t="n">
        <f aca="false">L66*5.5017049523</f>
        <v>6058581.2481017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5" t="n">
        <f aca="false">central_v2_m!D55+temporary_pension_bonus_central!B55</f>
        <v>28448722.0697253</v>
      </c>
      <c r="G67" s="165" t="n">
        <f aca="false">central_v2_m!E55+temporary_pension_bonus_central!B55</f>
        <v>27284060.4853134</v>
      </c>
      <c r="H67" s="67" t="n">
        <f aca="false">F67-J67</f>
        <v>26694909.2214038</v>
      </c>
      <c r="I67" s="67" t="n">
        <f aca="false">G67-K67</f>
        <v>25582862.0224415</v>
      </c>
      <c r="J67" s="165" t="n">
        <f aca="false">central_v2_m!J55</f>
        <v>1753812.84832154</v>
      </c>
      <c r="K67" s="165" t="n">
        <f aca="false">central_v2_m!K55</f>
        <v>1701198.4628719</v>
      </c>
      <c r="L67" s="67" t="n">
        <f aca="false">H67-I67</f>
        <v>1112047.19896226</v>
      </c>
      <c r="M67" s="67" t="n">
        <f aca="false">J67-K67</f>
        <v>52614.385449646</v>
      </c>
      <c r="N67" s="165" t="n">
        <f aca="false">SUM(central_v5_m!C55:J55)</f>
        <v>4257423.03048086</v>
      </c>
      <c r="O67" s="7"/>
      <c r="P67" s="7"/>
      <c r="Q67" s="67" t="n">
        <f aca="false">I67*5.5017049523</f>
        <v>140749358.682874</v>
      </c>
      <c r="R67" s="67"/>
      <c r="S67" s="67"/>
      <c r="T67" s="7"/>
      <c r="U67" s="7"/>
      <c r="V67" s="67" t="n">
        <f aca="false">K67*5.5017049523</f>
        <v>9359492.00802745</v>
      </c>
      <c r="W67" s="67" t="n">
        <f aca="false">M67*5.5017049523</f>
        <v>289468.824990539</v>
      </c>
      <c r="X67" s="67" t="n">
        <f aca="false">N67*5.1890047538+L67*5.5017049523</f>
        <v>28209943.9258248</v>
      </c>
      <c r="Y67" s="67" t="n">
        <f aca="false">N67*5.1890047538</f>
        <v>22091788.3441028</v>
      </c>
      <c r="Z67" s="67" t="n">
        <f aca="false">L67*5.5017049523</f>
        <v>6118155.58172199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5" t="n">
        <f aca="false">central_v2_m!D56+temporary_pension_bonus_central!B56</f>
        <v>28715474.8518873</v>
      </c>
      <c r="G68" s="165" t="n">
        <f aca="false">central_v2_m!E56+temporary_pension_bonus_central!B56</f>
        <v>27538904.0919347</v>
      </c>
      <c r="H68" s="67" t="n">
        <f aca="false">F68-J68</f>
        <v>26878694.514849</v>
      </c>
      <c r="I68" s="67" t="n">
        <f aca="false">G68-K68</f>
        <v>25757227.1650075</v>
      </c>
      <c r="J68" s="165" t="n">
        <f aca="false">central_v2_m!J56</f>
        <v>1836780.33703828</v>
      </c>
      <c r="K68" s="165" t="n">
        <f aca="false">central_v2_m!K56</f>
        <v>1781676.92692713</v>
      </c>
      <c r="L68" s="67" t="n">
        <f aca="false">H68-I68</f>
        <v>1121467.34984149</v>
      </c>
      <c r="M68" s="67" t="n">
        <f aca="false">J68-K68</f>
        <v>55103.4101111488</v>
      </c>
      <c r="N68" s="165" t="n">
        <f aca="false">SUM(central_v5_m!C56:J56)</f>
        <v>4180088.96461826</v>
      </c>
      <c r="O68" s="7"/>
      <c r="P68" s="7"/>
      <c r="Q68" s="67" t="n">
        <f aca="false">I68*5.5017049523</f>
        <v>141708664.251238</v>
      </c>
      <c r="R68" s="67"/>
      <c r="S68" s="67"/>
      <c r="T68" s="7"/>
      <c r="U68" s="7"/>
      <c r="V68" s="67" t="n">
        <f aca="false">K68*5.5017049523</f>
        <v>9802260.77227365</v>
      </c>
      <c r="W68" s="67" t="n">
        <f aca="false">M68*5.5017049523</f>
        <v>303162.704297125</v>
      </c>
      <c r="X68" s="67" t="n">
        <f aca="false">N68*5.1890047538+L68*5.5017049523</f>
        <v>27860483.9811767</v>
      </c>
      <c r="Y68" s="67" t="n">
        <f aca="false">N68*5.1890047538</f>
        <v>21690501.5087111</v>
      </c>
      <c r="Z68" s="67" t="n">
        <f aca="false">L68*5.5017049523</f>
        <v>6169982.47246566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5" t="n">
        <f aca="false">central_v2_m!D57+temporary_pension_bonus_central!B57</f>
        <v>29029465.1049443</v>
      </c>
      <c r="G69" s="165" t="n">
        <f aca="false">central_v2_m!E57+temporary_pension_bonus_central!B57</f>
        <v>27839811.5422865</v>
      </c>
      <c r="H69" s="67" t="n">
        <f aca="false">F69-J69</f>
        <v>27100190.7038023</v>
      </c>
      <c r="I69" s="67" t="n">
        <f aca="false">G69-K69</f>
        <v>25968415.3731788</v>
      </c>
      <c r="J69" s="165" t="n">
        <f aca="false">central_v2_m!J57</f>
        <v>1929274.40114197</v>
      </c>
      <c r="K69" s="165" t="n">
        <f aca="false">central_v2_m!K57</f>
        <v>1871396.16910771</v>
      </c>
      <c r="L69" s="67" t="n">
        <f aca="false">H69-I69</f>
        <v>1131775.33062351</v>
      </c>
      <c r="M69" s="67" t="n">
        <f aca="false">J69-K69</f>
        <v>57878.232034259</v>
      </c>
      <c r="N69" s="165" t="n">
        <f aca="false">SUM(central_v5_m!C57:J57)</f>
        <v>4148645.8216733</v>
      </c>
      <c r="O69" s="7"/>
      <c r="P69" s="7"/>
      <c r="Q69" s="67" t="n">
        <f aca="false">I69*5.5017049523</f>
        <v>142870559.462001</v>
      </c>
      <c r="R69" s="67"/>
      <c r="S69" s="67"/>
      <c r="T69" s="7"/>
      <c r="U69" s="7"/>
      <c r="V69" s="67" t="n">
        <f aca="false">K69*5.5017049523</f>
        <v>10295869.5712951</v>
      </c>
      <c r="W69" s="67" t="n">
        <f aca="false">M69*5.5017049523</f>
        <v>318428.955813251</v>
      </c>
      <c r="X69" s="67" t="n">
        <f aca="false">N69*5.1890047538+L69*5.5017049523</f>
        <v>27754036.8318776</v>
      </c>
      <c r="Y69" s="67" t="n">
        <f aca="false">N69*5.1890047538</f>
        <v>21527342.8904952</v>
      </c>
      <c r="Z69" s="67" t="n">
        <f aca="false">L69*5.5017049523</f>
        <v>6226693.94138232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1"/>
      <c r="B70" s="5"/>
      <c r="C70" s="161" t="n">
        <f aca="false">C66+1</f>
        <v>2029</v>
      </c>
      <c r="D70" s="161" t="n">
        <f aca="false">D66</f>
        <v>1</v>
      </c>
      <c r="E70" s="161" t="n">
        <v>217</v>
      </c>
      <c r="F70" s="163" t="n">
        <f aca="false">central_v2_m!D58+temporary_pension_bonus_central!B58</f>
        <v>29178883.1949069</v>
      </c>
      <c r="G70" s="163" t="n">
        <f aca="false">central_v2_m!E58+temporary_pension_bonus_central!B58</f>
        <v>27982669.9129316</v>
      </c>
      <c r="H70" s="8" t="n">
        <f aca="false">F70-J70</f>
        <v>27200959.998101</v>
      </c>
      <c r="I70" s="8" t="n">
        <f aca="false">G70-K70</f>
        <v>26064084.4120299</v>
      </c>
      <c r="J70" s="163" t="n">
        <f aca="false">central_v2_m!J58</f>
        <v>1977923.19680587</v>
      </c>
      <c r="K70" s="163" t="n">
        <f aca="false">central_v2_m!K58</f>
        <v>1918585.5009017</v>
      </c>
      <c r="L70" s="8" t="n">
        <f aca="false">H70-I70</f>
        <v>1136875.58607108</v>
      </c>
      <c r="M70" s="8" t="n">
        <f aca="false">J70-K70</f>
        <v>59337.6959041758</v>
      </c>
      <c r="N70" s="163" t="n">
        <f aca="false">SUM(central_v5_m!C58:J58)</f>
        <v>5115419.917561</v>
      </c>
      <c r="O70" s="5"/>
      <c r="P70" s="5"/>
      <c r="Q70" s="8" t="n">
        <f aca="false">I70*5.5017049523</f>
        <v>143396902.28683</v>
      </c>
      <c r="R70" s="8"/>
      <c r="S70" s="8"/>
      <c r="T70" s="5"/>
      <c r="U70" s="5"/>
      <c r="V70" s="8" t="n">
        <f aca="false">K70*5.5017049523</f>
        <v>10555491.3517218</v>
      </c>
      <c r="W70" s="8" t="n">
        <f aca="false">M70*5.5017049523</f>
        <v>326458.495414075</v>
      </c>
      <c r="X70" s="8" t="n">
        <f aca="false">N70*5.1890047538+L70*5.5017049523</f>
        <v>32798692.3119435</v>
      </c>
      <c r="Y70" s="8" t="n">
        <f aca="false">N70*5.1890047538</f>
        <v>26543938.2699072</v>
      </c>
      <c r="Z70" s="8" t="n">
        <f aca="false">L70*5.5017049523</f>
        <v>6254754.04203623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5" t="n">
        <f aca="false">central_v2_m!D59+temporary_pension_bonus_central!B59</f>
        <v>29371484.3575905</v>
      </c>
      <c r="G71" s="165" t="n">
        <f aca="false">central_v2_m!E59+temporary_pension_bonus_central!B59</f>
        <v>28166708.5807612</v>
      </c>
      <c r="H71" s="67" t="n">
        <f aca="false">F71-J71</f>
        <v>27303838.4298502</v>
      </c>
      <c r="I71" s="67" t="n">
        <f aca="false">G71-K71</f>
        <v>26161092.0308531</v>
      </c>
      <c r="J71" s="165" t="n">
        <f aca="false">central_v2_m!J59</f>
        <v>2067645.92774022</v>
      </c>
      <c r="K71" s="165" t="n">
        <f aca="false">central_v2_m!K59</f>
        <v>2005616.54990801</v>
      </c>
      <c r="L71" s="67" t="n">
        <f aca="false">H71-I71</f>
        <v>1142746.39899711</v>
      </c>
      <c r="M71" s="67" t="n">
        <f aca="false">J71-K71</f>
        <v>62029.3778322064</v>
      </c>
      <c r="N71" s="165" t="n">
        <f aca="false">SUM(central_v5_m!C59:J59)</f>
        <v>4192579.55716366</v>
      </c>
      <c r="O71" s="7"/>
      <c r="P71" s="7"/>
      <c r="Q71" s="67" t="n">
        <f aca="false">I71*5.5017049523</f>
        <v>143930609.583721</v>
      </c>
      <c r="R71" s="67"/>
      <c r="S71" s="67"/>
      <c r="T71" s="7"/>
      <c r="U71" s="7"/>
      <c r="V71" s="67" t="n">
        <f aca="false">K71*5.5017049523</f>
        <v>11034310.5050438</v>
      </c>
      <c r="W71" s="67" t="n">
        <f aca="false">M71*5.5017049523</f>
        <v>341267.335207538</v>
      </c>
      <c r="X71" s="67" t="n">
        <f aca="false">N71*5.1890047538+L71*5.5017049523</f>
        <v>28042368.7753923</v>
      </c>
      <c r="Y71" s="67" t="n">
        <f aca="false">N71*5.1890047538</f>
        <v>21755315.2528069</v>
      </c>
      <c r="Z71" s="67" t="n">
        <f aca="false">L71*5.5017049523</f>
        <v>6287053.52258537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5" t="n">
        <f aca="false">central_v2_m!D60+temporary_pension_bonus_central!B60</f>
        <v>29600858.0233853</v>
      </c>
      <c r="G72" s="165" t="n">
        <f aca="false">central_v2_m!E60+temporary_pension_bonus_central!B60</f>
        <v>28386500.7246927</v>
      </c>
      <c r="H72" s="67" t="n">
        <f aca="false">F72-J72</f>
        <v>27423291.5653395</v>
      </c>
      <c r="I72" s="67" t="n">
        <f aca="false">G72-K72</f>
        <v>26274261.2603882</v>
      </c>
      <c r="J72" s="165" t="n">
        <f aca="false">central_v2_m!J60</f>
        <v>2177566.45804579</v>
      </c>
      <c r="K72" s="165" t="n">
        <f aca="false">central_v2_m!K60</f>
        <v>2112239.46430442</v>
      </c>
      <c r="L72" s="67" t="n">
        <f aca="false">H72-I72</f>
        <v>1149030.30495129</v>
      </c>
      <c r="M72" s="67" t="n">
        <f aca="false">J72-K72</f>
        <v>65326.993741374</v>
      </c>
      <c r="N72" s="165" t="n">
        <f aca="false">SUM(central_v5_m!C60:J60)</f>
        <v>4170329.50381063</v>
      </c>
      <c r="O72" s="7"/>
      <c r="P72" s="7"/>
      <c r="Q72" s="67" t="n">
        <f aca="false">I72*5.5017049523</f>
        <v>144553233.294302</v>
      </c>
      <c r="R72" s="67"/>
      <c r="S72" s="67"/>
      <c r="T72" s="7"/>
      <c r="U72" s="7"/>
      <c r="V72" s="67" t="n">
        <f aca="false">K72*5.5017049523</f>
        <v>11620918.3212071</v>
      </c>
      <c r="W72" s="67" t="n">
        <f aca="false">M72*5.5017049523</f>
        <v>359409.844985788</v>
      </c>
      <c r="X72" s="67" t="n">
        <f aca="false">N72*5.1890047538+L72*5.5017049523</f>
        <v>27961485.3392791</v>
      </c>
      <c r="Y72" s="67" t="n">
        <f aca="false">N72*5.1890047538</f>
        <v>21639859.6201858</v>
      </c>
      <c r="Z72" s="67" t="n">
        <f aca="false">L72*5.5017049523</f>
        <v>6321625.7190933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5" t="n">
        <f aca="false">central_v2_m!D61+temporary_pension_bonus_central!B61</f>
        <v>29748844.6330484</v>
      </c>
      <c r="G73" s="165" t="n">
        <f aca="false">central_v2_m!E61+temporary_pension_bonus_central!B61</f>
        <v>28527174.1284952</v>
      </c>
      <c r="H73" s="67" t="n">
        <f aca="false">F73-J73</f>
        <v>27511236.412148</v>
      </c>
      <c r="I73" s="67" t="n">
        <f aca="false">G73-K73</f>
        <v>26356694.1542218</v>
      </c>
      <c r="J73" s="165" t="n">
        <f aca="false">central_v2_m!J61</f>
        <v>2237608.22090039</v>
      </c>
      <c r="K73" s="165" t="n">
        <f aca="false">central_v2_m!K61</f>
        <v>2170479.97427338</v>
      </c>
      <c r="L73" s="67" t="n">
        <f aca="false">H73-I73</f>
        <v>1154542.25792618</v>
      </c>
      <c r="M73" s="67" t="n">
        <f aca="false">J73-K73</f>
        <v>67128.2466270113</v>
      </c>
      <c r="N73" s="165" t="n">
        <f aca="false">SUM(central_v5_m!C61:J61)</f>
        <v>4169558.10961392</v>
      </c>
      <c r="O73" s="7"/>
      <c r="P73" s="7"/>
      <c r="Q73" s="67" t="n">
        <f aca="false">I73*5.5017049523</f>
        <v>145006754.754539</v>
      </c>
      <c r="R73" s="67"/>
      <c r="S73" s="67"/>
      <c r="T73" s="7"/>
      <c r="U73" s="7"/>
      <c r="V73" s="67" t="n">
        <f aca="false">K73*5.5017049523</f>
        <v>11941340.4233278</v>
      </c>
      <c r="W73" s="67" t="n">
        <f aca="false">M73*5.5017049523</f>
        <v>369319.806907044</v>
      </c>
      <c r="X73" s="67" t="n">
        <f aca="false">N73*5.1890047538+L73*5.5017049523</f>
        <v>27987807.7101041</v>
      </c>
      <c r="Y73" s="67" t="n">
        <f aca="false">N73*5.1890047538</f>
        <v>21635856.852032</v>
      </c>
      <c r="Z73" s="67" t="n">
        <f aca="false">L73*5.5017049523</f>
        <v>6351950.85807209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1"/>
      <c r="B74" s="5"/>
      <c r="C74" s="161" t="n">
        <f aca="false">C70+1</f>
        <v>2030</v>
      </c>
      <c r="D74" s="161" t="n">
        <f aca="false">D70</f>
        <v>1</v>
      </c>
      <c r="E74" s="161" t="n">
        <v>221</v>
      </c>
      <c r="F74" s="163" t="n">
        <f aca="false">central_v2_m!D62+temporary_pension_bonus_central!B62</f>
        <v>30032157.1343884</v>
      </c>
      <c r="G74" s="163" t="n">
        <f aca="false">central_v2_m!E62+temporary_pension_bonus_central!B62</f>
        <v>28798301.56676</v>
      </c>
      <c r="H74" s="8" t="n">
        <f aca="false">F74-J74</f>
        <v>27750158.6253742</v>
      </c>
      <c r="I74" s="8" t="n">
        <f aca="false">G74-K74</f>
        <v>26584763.0130163</v>
      </c>
      <c r="J74" s="163" t="n">
        <f aca="false">central_v2_m!J62</f>
        <v>2281998.50901414</v>
      </c>
      <c r="K74" s="163" t="n">
        <f aca="false">central_v2_m!K62</f>
        <v>2213538.55374372</v>
      </c>
      <c r="L74" s="8" t="n">
        <f aca="false">H74-I74</f>
        <v>1165395.61235793</v>
      </c>
      <c r="M74" s="8" t="n">
        <f aca="false">J74-K74</f>
        <v>68459.9552704245</v>
      </c>
      <c r="N74" s="163" t="n">
        <f aca="false">SUM(central_v5_m!C62:J62)</f>
        <v>5069932.36665352</v>
      </c>
      <c r="O74" s="5"/>
      <c r="P74" s="5"/>
      <c r="Q74" s="8" t="n">
        <f aca="false">I74*5.5017049523</f>
        <v>146261522.324434</v>
      </c>
      <c r="R74" s="8"/>
      <c r="S74" s="8"/>
      <c r="T74" s="5"/>
      <c r="U74" s="5"/>
      <c r="V74" s="8" t="n">
        <f aca="false">K74*5.5017049523</f>
        <v>12178236.0232388</v>
      </c>
      <c r="W74" s="8" t="n">
        <f aca="false">M74*5.5017049523</f>
        <v>376646.474945531</v>
      </c>
      <c r="X74" s="8" t="n">
        <f aca="false">N74*5.1890047538+L74*5.5017049523</f>
        <v>32719565.9639079</v>
      </c>
      <c r="Y74" s="8" t="n">
        <f aca="false">N74*5.1890047538</f>
        <v>26307903.1520096</v>
      </c>
      <c r="Z74" s="8" t="n">
        <f aca="false">L74*5.5017049523</f>
        <v>6411662.81189833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5" t="n">
        <f aca="false">central_v2_m!D63+temporary_pension_bonus_central!B63</f>
        <v>30170691.290565</v>
      </c>
      <c r="G75" s="165" t="n">
        <f aca="false">central_v2_m!E63+temporary_pension_bonus_central!B63</f>
        <v>28931174.664999</v>
      </c>
      <c r="H75" s="67" t="n">
        <f aca="false">F75-J75</f>
        <v>27834425.5534776</v>
      </c>
      <c r="I75" s="67" t="n">
        <f aca="false">G75-K75</f>
        <v>26664996.9000242</v>
      </c>
      <c r="J75" s="165" t="n">
        <f aca="false">central_v2_m!J63</f>
        <v>2336265.73708739</v>
      </c>
      <c r="K75" s="165" t="n">
        <f aca="false">central_v2_m!K63</f>
        <v>2266177.76497476</v>
      </c>
      <c r="L75" s="67" t="n">
        <f aca="false">H75-I75</f>
        <v>1169428.65345338</v>
      </c>
      <c r="M75" s="67" t="n">
        <f aca="false">J75-K75</f>
        <v>70087.9721126216</v>
      </c>
      <c r="N75" s="165" t="n">
        <f aca="false">SUM(central_v5_m!C63:J63)</f>
        <v>4229542.75232116</v>
      </c>
      <c r="O75" s="7"/>
      <c r="P75" s="7"/>
      <c r="Q75" s="67" t="n">
        <f aca="false">I75*5.5017049523</f>
        <v>146702945.497927</v>
      </c>
      <c r="R75" s="67"/>
      <c r="S75" s="67"/>
      <c r="T75" s="7"/>
      <c r="U75" s="7"/>
      <c r="V75" s="67" t="n">
        <f aca="false">K75*5.5017049523</f>
        <v>12467841.4323538</v>
      </c>
      <c r="W75" s="67" t="n">
        <f aca="false">M75*5.5017049523</f>
        <v>385603.343268675</v>
      </c>
      <c r="X75" s="67" t="n">
        <f aca="false">N75*5.1890047538+L75*5.5017049523</f>
        <v>28380968.8622608</v>
      </c>
      <c r="Y75" s="67" t="n">
        <f aca="false">N75*5.1890047538</f>
        <v>21947117.4481948</v>
      </c>
      <c r="Z75" s="67" t="n">
        <f aca="false">L75*5.5017049523</f>
        <v>6433851.41406596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5" t="n">
        <f aca="false">central_v2_m!D64+temporary_pension_bonus_central!B64</f>
        <v>30329219.6356355</v>
      </c>
      <c r="G76" s="165" t="n">
        <f aca="false">central_v2_m!E64+temporary_pension_bonus_central!B64</f>
        <v>29082500.1504538</v>
      </c>
      <c r="H76" s="67" t="n">
        <f aca="false">F76-J76</f>
        <v>27940870.5777381</v>
      </c>
      <c r="I76" s="67" t="n">
        <f aca="false">G76-K76</f>
        <v>26765801.5642933</v>
      </c>
      <c r="J76" s="165" t="n">
        <f aca="false">central_v2_m!J64</f>
        <v>2388349.05789743</v>
      </c>
      <c r="K76" s="165" t="n">
        <f aca="false">central_v2_m!K64</f>
        <v>2316698.5861605</v>
      </c>
      <c r="L76" s="67" t="n">
        <f aca="false">H76-I76</f>
        <v>1175069.01344478</v>
      </c>
      <c r="M76" s="67" t="n">
        <f aca="false">J76-K76</f>
        <v>71650.4717369229</v>
      </c>
      <c r="N76" s="165" t="n">
        <f aca="false">SUM(central_v5_m!C64:J64)</f>
        <v>4253312.05994031</v>
      </c>
      <c r="O76" s="7"/>
      <c r="P76" s="7"/>
      <c r="Q76" s="67" t="n">
        <f aca="false">I76*5.5017049523</f>
        <v>147257543.018552</v>
      </c>
      <c r="R76" s="67"/>
      <c r="S76" s="67"/>
      <c r="T76" s="7"/>
      <c r="U76" s="7"/>
      <c r="V76" s="67" t="n">
        <f aca="false">K76*5.5017049523</f>
        <v>12745792.0844656</v>
      </c>
      <c r="W76" s="67" t="n">
        <f aca="false">M76*5.5017049523</f>
        <v>394199.75518966</v>
      </c>
      <c r="X76" s="67" t="n">
        <f aca="false">N76*5.1890047538+L76*5.5017049523</f>
        <v>28535339.5089886</v>
      </c>
      <c r="Y76" s="67" t="n">
        <f aca="false">N76*5.1890047538</f>
        <v>22070456.4984251</v>
      </c>
      <c r="Z76" s="67" t="n">
        <f aca="false">L76*5.5017049523</f>
        <v>6464883.01056343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5" t="n">
        <f aca="false">central_v2_m!D65+temporary_pension_bonus_central!B65</f>
        <v>30620579.5772222</v>
      </c>
      <c r="G77" s="165" t="n">
        <f aca="false">central_v2_m!E65+temporary_pension_bonus_central!B65</f>
        <v>29361734.2583872</v>
      </c>
      <c r="H77" s="67" t="n">
        <f aca="false">F77-J77</f>
        <v>28136922.7973745</v>
      </c>
      <c r="I77" s="67" t="n">
        <f aca="false">G77-K77</f>
        <v>26952587.1819349</v>
      </c>
      <c r="J77" s="165" t="n">
        <f aca="false">central_v2_m!J65</f>
        <v>2483656.77984775</v>
      </c>
      <c r="K77" s="165" t="n">
        <f aca="false">central_v2_m!K65</f>
        <v>2409147.07645232</v>
      </c>
      <c r="L77" s="67" t="n">
        <f aca="false">H77-I77</f>
        <v>1184335.61543956</v>
      </c>
      <c r="M77" s="67" t="n">
        <f aca="false">J77-K77</f>
        <v>74509.7033954323</v>
      </c>
      <c r="N77" s="165" t="n">
        <f aca="false">SUM(central_v5_m!C65:J65)</f>
        <v>4278744.36027243</v>
      </c>
      <c r="O77" s="7"/>
      <c r="P77" s="7"/>
      <c r="Q77" s="67" t="n">
        <f aca="false">I77*5.5017049523</f>
        <v>148285182.376149</v>
      </c>
      <c r="R77" s="67"/>
      <c r="S77" s="67"/>
      <c r="T77" s="7"/>
      <c r="U77" s="7"/>
      <c r="V77" s="67" t="n">
        <f aca="false">K77*5.5017049523</f>
        <v>13254416.4013368</v>
      </c>
      <c r="W77" s="67" t="n">
        <f aca="false">M77*5.5017049523</f>
        <v>409930.404165054</v>
      </c>
      <c r="X77" s="67" t="n">
        <f aca="false">N77*5.1890047538+L77*5.5017049523</f>
        <v>28718289.9463977</v>
      </c>
      <c r="Y77" s="67" t="n">
        <f aca="false">N77*5.1890047538</f>
        <v>22202424.8257486</v>
      </c>
      <c r="Z77" s="67" t="n">
        <f aca="false">L77*5.5017049523</f>
        <v>6515865.12064908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1"/>
      <c r="B78" s="5"/>
      <c r="C78" s="161" t="n">
        <f aca="false">C74+1</f>
        <v>2031</v>
      </c>
      <c r="D78" s="161" t="n">
        <f aca="false">D74</f>
        <v>1</v>
      </c>
      <c r="E78" s="161" t="n">
        <v>225</v>
      </c>
      <c r="F78" s="163" t="n">
        <f aca="false">central_v2_m!D66+temporary_pension_bonus_central!B66</f>
        <v>30744130.2029568</v>
      </c>
      <c r="G78" s="163" t="n">
        <f aca="false">central_v2_m!E66+temporary_pension_bonus_central!B66</f>
        <v>29480939.3904727</v>
      </c>
      <c r="H78" s="8" t="n">
        <f aca="false">F78-J78</f>
        <v>28155607.9598091</v>
      </c>
      <c r="I78" s="8" t="n">
        <f aca="false">G78-K78</f>
        <v>26970072.8146194</v>
      </c>
      <c r="J78" s="163" t="n">
        <f aca="false">central_v2_m!J66</f>
        <v>2588522.24314773</v>
      </c>
      <c r="K78" s="163" t="n">
        <f aca="false">central_v2_m!K66</f>
        <v>2510866.57585329</v>
      </c>
      <c r="L78" s="8" t="n">
        <f aca="false">H78-I78</f>
        <v>1185535.14518972</v>
      </c>
      <c r="M78" s="8" t="n">
        <f aca="false">J78-K78</f>
        <v>77655.6672944319</v>
      </c>
      <c r="N78" s="163" t="n">
        <f aca="false">SUM(central_v5_m!C66:J66)</f>
        <v>5086309.10611076</v>
      </c>
      <c r="O78" s="5"/>
      <c r="P78" s="5"/>
      <c r="Q78" s="8" t="n">
        <f aca="false">I78*5.5017049523</f>
        <v>148381383.168083</v>
      </c>
      <c r="R78" s="8"/>
      <c r="S78" s="8"/>
      <c r="T78" s="5"/>
      <c r="U78" s="5"/>
      <c r="V78" s="8" t="n">
        <f aca="false">K78*5.5017049523</f>
        <v>13814047.0749366</v>
      </c>
      <c r="W78" s="8" t="n">
        <f aca="false">M78*5.5017049523</f>
        <v>427238.569327937</v>
      </c>
      <c r="X78" s="8" t="n">
        <f aca="false">N78*5.1890047538+L78*5.5017049523</f>
        <v>32915346.7103209</v>
      </c>
      <c r="Y78" s="8" t="n">
        <f aca="false">N78*5.1890047538</f>
        <v>26392882.130905</v>
      </c>
      <c r="Z78" s="8" t="n">
        <f aca="false">L78*5.5017049523</f>
        <v>6522464.57941597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5" t="n">
        <f aca="false">central_v2_m!D67+temporary_pension_bonus_central!B67</f>
        <v>30852159.9548677</v>
      </c>
      <c r="G79" s="165" t="n">
        <f aca="false">central_v2_m!E67+temporary_pension_bonus_central!B67</f>
        <v>29584747.5292338</v>
      </c>
      <c r="H79" s="67" t="n">
        <f aca="false">F79-J79</f>
        <v>28235607.1878898</v>
      </c>
      <c r="I79" s="67" t="n">
        <f aca="false">G79-K79</f>
        <v>27046691.3452653</v>
      </c>
      <c r="J79" s="165" t="n">
        <f aca="false">central_v2_m!J67</f>
        <v>2616552.76697782</v>
      </c>
      <c r="K79" s="165" t="n">
        <f aca="false">central_v2_m!K67</f>
        <v>2538056.18396849</v>
      </c>
      <c r="L79" s="67" t="n">
        <f aca="false">H79-I79</f>
        <v>1188915.84262453</v>
      </c>
      <c r="M79" s="67" t="n">
        <f aca="false">J79-K79</f>
        <v>78496.5830093352</v>
      </c>
      <c r="N79" s="165" t="n">
        <f aca="false">SUM(central_v5_m!C67:J67)</f>
        <v>4252441.7998913</v>
      </c>
      <c r="O79" s="7"/>
      <c r="P79" s="7"/>
      <c r="Q79" s="67" t="n">
        <f aca="false">I79*5.5017049523</f>
        <v>148802915.717576</v>
      </c>
      <c r="R79" s="67"/>
      <c r="S79" s="67"/>
      <c r="T79" s="7"/>
      <c r="U79" s="7"/>
      <c r="V79" s="67" t="n">
        <f aca="false">K79*5.5017049523</f>
        <v>13963636.2765551</v>
      </c>
      <c r="W79" s="67" t="n">
        <f aca="false">M79*5.5017049523</f>
        <v>431865.039481088</v>
      </c>
      <c r="X79" s="67" t="n">
        <f aca="false">N79*5.1890047538+L79*5.5017049523</f>
        <v>28607004.8941291</v>
      </c>
      <c r="Y79" s="67" t="n">
        <f aca="false">N79*5.1890047538</f>
        <v>22065940.7148938</v>
      </c>
      <c r="Z79" s="67" t="n">
        <f aca="false">L79*5.5017049523</f>
        <v>6541064.17923528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5" t="n">
        <f aca="false">central_v2_m!D68+temporary_pension_bonus_central!B68</f>
        <v>31086315.0895978</v>
      </c>
      <c r="G80" s="165" t="n">
        <f aca="false">central_v2_m!E68+temporary_pension_bonus_central!B68</f>
        <v>29807678.2503479</v>
      </c>
      <c r="H80" s="67" t="n">
        <f aca="false">F80-J80</f>
        <v>28379666.1104397</v>
      </c>
      <c r="I80" s="67" t="n">
        <f aca="false">G80-K80</f>
        <v>27182228.7405644</v>
      </c>
      <c r="J80" s="165" t="n">
        <f aca="false">central_v2_m!J68</f>
        <v>2706648.97915818</v>
      </c>
      <c r="K80" s="165" t="n">
        <f aca="false">central_v2_m!K68</f>
        <v>2625449.50978344</v>
      </c>
      <c r="L80" s="67" t="n">
        <f aca="false">H80-I80</f>
        <v>1197437.36987525</v>
      </c>
      <c r="M80" s="67" t="n">
        <f aca="false">J80-K80</f>
        <v>81199.4693747451</v>
      </c>
      <c r="N80" s="165" t="n">
        <f aca="false">SUM(central_v5_m!C68:J68)</f>
        <v>4209560.41605383</v>
      </c>
      <c r="O80" s="7"/>
      <c r="P80" s="7"/>
      <c r="Q80" s="67" t="n">
        <f aca="false">I80*5.5017049523</f>
        <v>149548602.476515</v>
      </c>
      <c r="R80" s="67"/>
      <c r="S80" s="67"/>
      <c r="T80" s="7"/>
      <c r="U80" s="7"/>
      <c r="V80" s="67" t="n">
        <f aca="false">K80*5.5017049523</f>
        <v>14444448.5699892</v>
      </c>
      <c r="W80" s="67" t="n">
        <f aca="false">M80*5.5017049523</f>
        <v>446735.522783168</v>
      </c>
      <c r="X80" s="67" t="n">
        <f aca="false">N80*5.1890047538+L80*5.5017049523</f>
        <v>28431376.1182234</v>
      </c>
      <c r="Y80" s="67" t="n">
        <f aca="false">N80*5.1890047538</f>
        <v>21843429.0103116</v>
      </c>
      <c r="Z80" s="67" t="n">
        <f aca="false">L80*5.5017049523</f>
        <v>6587947.10791174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5" t="n">
        <f aca="false">central_v2_m!D69+temporary_pension_bonus_central!B69</f>
        <v>31310077.8908809</v>
      </c>
      <c r="G81" s="165" t="n">
        <f aca="false">central_v2_m!E69+temporary_pension_bonus_central!B69</f>
        <v>30021729.8726284</v>
      </c>
      <c r="H81" s="67" t="n">
        <f aca="false">F81-J81</f>
        <v>28594298.6074439</v>
      </c>
      <c r="I81" s="67" t="n">
        <f aca="false">G81-K81</f>
        <v>27387423.9676946</v>
      </c>
      <c r="J81" s="165" t="n">
        <f aca="false">central_v2_m!J69</f>
        <v>2715779.28343699</v>
      </c>
      <c r="K81" s="165" t="n">
        <f aca="false">central_v2_m!K69</f>
        <v>2634305.90493388</v>
      </c>
      <c r="L81" s="67" t="n">
        <f aca="false">H81-I81</f>
        <v>1206874.63974931</v>
      </c>
      <c r="M81" s="67" t="n">
        <f aca="false">J81-K81</f>
        <v>81473.3785031103</v>
      </c>
      <c r="N81" s="165" t="n">
        <f aca="false">SUM(central_v5_m!C69:J69)</f>
        <v>4216942.19437293</v>
      </c>
      <c r="O81" s="7"/>
      <c r="P81" s="7"/>
      <c r="Q81" s="67" t="n">
        <f aca="false">I81*5.5017049523</f>
        <v>150677526.073805</v>
      </c>
      <c r="R81" s="67"/>
      <c r="S81" s="67"/>
      <c r="T81" s="7"/>
      <c r="U81" s="7"/>
      <c r="V81" s="67" t="n">
        <f aca="false">K81*5.5017049523</f>
        <v>14493173.8430479</v>
      </c>
      <c r="W81" s="67" t="n">
        <f aca="false">M81*5.5017049523</f>
        <v>448242.489991174</v>
      </c>
      <c r="X81" s="67" t="n">
        <f aca="false">N81*5.1890047538+L81*5.5017049523</f>
        <v>28521601.275415</v>
      </c>
      <c r="Y81" s="67" t="n">
        <f aca="false">N81*5.1890047538</f>
        <v>21881733.0931009</v>
      </c>
      <c r="Z81" s="67" t="n">
        <f aca="false">L81*5.5017049523</f>
        <v>6639868.18231408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1"/>
      <c r="B82" s="5"/>
      <c r="C82" s="161" t="n">
        <f aca="false">C78+1</f>
        <v>2032</v>
      </c>
      <c r="D82" s="161" t="n">
        <f aca="false">D78</f>
        <v>1</v>
      </c>
      <c r="E82" s="161" t="n">
        <v>229</v>
      </c>
      <c r="F82" s="163" t="n">
        <f aca="false">central_v2_m!D70+temporary_pension_bonus_central!B70</f>
        <v>31508407.1534999</v>
      </c>
      <c r="G82" s="163" t="n">
        <f aca="false">central_v2_m!E70+temporary_pension_bonus_central!B70</f>
        <v>30212284.3117954</v>
      </c>
      <c r="H82" s="8" t="n">
        <f aca="false">F82-J82</f>
        <v>28703921.422882</v>
      </c>
      <c r="I82" s="8" t="n">
        <f aca="false">G82-K82</f>
        <v>27491933.153096</v>
      </c>
      <c r="J82" s="163" t="n">
        <f aca="false">central_v2_m!J70</f>
        <v>2804485.73061793</v>
      </c>
      <c r="K82" s="163" t="n">
        <f aca="false">central_v2_m!K70</f>
        <v>2720351.15869939</v>
      </c>
      <c r="L82" s="8" t="n">
        <f aca="false">H82-I82</f>
        <v>1211988.26978599</v>
      </c>
      <c r="M82" s="8" t="n">
        <f aca="false">J82-K82</f>
        <v>84134.5719185378</v>
      </c>
      <c r="N82" s="163" t="n">
        <f aca="false">SUM(central_v5_m!C70:J70)</f>
        <v>5046129.25874937</v>
      </c>
      <c r="O82" s="5"/>
      <c r="P82" s="5"/>
      <c r="Q82" s="8" t="n">
        <f aca="false">I82*5.5017049523</f>
        <v>151252504.776689</v>
      </c>
      <c r="R82" s="8"/>
      <c r="S82" s="8"/>
      <c r="T82" s="5"/>
      <c r="U82" s="5"/>
      <c r="V82" s="8" t="n">
        <f aca="false">K82*5.5017049523</f>
        <v>14966569.4418115</v>
      </c>
      <c r="W82" s="8" t="n">
        <f aca="false">M82*5.5017049523</f>
        <v>462883.59098386</v>
      </c>
      <c r="X82" s="8" t="n">
        <f aca="false">N82*5.1890047538+L82*5.5017049523</f>
        <v>32852390.5779508</v>
      </c>
      <c r="Y82" s="8" t="n">
        <f aca="false">N82*5.1890047538</f>
        <v>26184388.7119398</v>
      </c>
      <c r="Z82" s="8" t="n">
        <f aca="false">L82*5.5017049523</f>
        <v>6668001.86601106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5" t="n">
        <f aca="false">central_v2_m!D71+temporary_pension_bonus_central!B71</f>
        <v>31783010.6803205</v>
      </c>
      <c r="G83" s="165" t="n">
        <f aca="false">central_v2_m!E71+temporary_pension_bonus_central!B71</f>
        <v>30475566.3075386</v>
      </c>
      <c r="H83" s="67" t="n">
        <f aca="false">F83-J83</f>
        <v>28871833.4060159</v>
      </c>
      <c r="I83" s="67" t="n">
        <f aca="false">G83-K83</f>
        <v>27651724.3514632</v>
      </c>
      <c r="J83" s="165" t="n">
        <f aca="false">central_v2_m!J71</f>
        <v>2911177.27430456</v>
      </c>
      <c r="K83" s="165" t="n">
        <f aca="false">central_v2_m!K71</f>
        <v>2823841.95607543</v>
      </c>
      <c r="L83" s="67" t="n">
        <f aca="false">H83-I83</f>
        <v>1220109.05455274</v>
      </c>
      <c r="M83" s="67" t="n">
        <f aca="false">J83-K83</f>
        <v>87335.3182291365</v>
      </c>
      <c r="N83" s="165" t="n">
        <f aca="false">SUM(central_v5_m!C71:J71)</f>
        <v>4185452.4400027</v>
      </c>
      <c r="O83" s="7"/>
      <c r="P83" s="7"/>
      <c r="Q83" s="67" t="n">
        <f aca="false">I83*5.5017049523</f>
        <v>152131628.804079</v>
      </c>
      <c r="R83" s="67"/>
      <c r="S83" s="67"/>
      <c r="T83" s="7"/>
      <c r="U83" s="7"/>
      <c r="V83" s="67" t="n">
        <f aca="false">K83*5.5017049523</f>
        <v>15535945.2742527</v>
      </c>
      <c r="W83" s="67" t="n">
        <f aca="false">M83*5.5017049523</f>
        <v>480493.152811937</v>
      </c>
      <c r="X83" s="67" t="n">
        <f aca="false">N83*5.1890047538+L83*5.5017049523</f>
        <v>28431012.6357567</v>
      </c>
      <c r="Y83" s="67" t="n">
        <f aca="false">N83*5.1890047538</f>
        <v>21718332.6079778</v>
      </c>
      <c r="Z83" s="67" t="n">
        <f aca="false">L83*5.5017049523</f>
        <v>6712680.02777889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5" t="n">
        <f aca="false">central_v2_m!D72+temporary_pension_bonus_central!B72</f>
        <v>31962742.677296</v>
      </c>
      <c r="G84" s="165" t="n">
        <f aca="false">central_v2_m!E72+temporary_pension_bonus_central!B72</f>
        <v>30647835.48065</v>
      </c>
      <c r="H84" s="67" t="n">
        <f aca="false">F84-J84</f>
        <v>28974772.6714418</v>
      </c>
      <c r="I84" s="67" t="n">
        <f aca="false">G84-K84</f>
        <v>27749504.5749715</v>
      </c>
      <c r="J84" s="165" t="n">
        <f aca="false">central_v2_m!J72</f>
        <v>2987970.00585416</v>
      </c>
      <c r="K84" s="165" t="n">
        <f aca="false">central_v2_m!K72</f>
        <v>2898330.90567854</v>
      </c>
      <c r="L84" s="67" t="n">
        <f aca="false">H84-I84</f>
        <v>1225268.09647032</v>
      </c>
      <c r="M84" s="67" t="n">
        <f aca="false">J84-K84</f>
        <v>89639.1001756247</v>
      </c>
      <c r="N84" s="165" t="n">
        <f aca="false">SUM(central_v5_m!C72:J72)</f>
        <v>4166226.13732924</v>
      </c>
      <c r="O84" s="7"/>
      <c r="P84" s="7"/>
      <c r="Q84" s="67" t="n">
        <f aca="false">I84*5.5017049523</f>
        <v>152669586.743992</v>
      </c>
      <c r="R84" s="67"/>
      <c r="S84" s="67"/>
      <c r="T84" s="7"/>
      <c r="U84" s="7"/>
      <c r="V84" s="67" t="n">
        <f aca="false">K84*5.5017049523</f>
        <v>15945761.4971758</v>
      </c>
      <c r="W84" s="67" t="n">
        <f aca="false">M84*5.5017049523</f>
        <v>493167.88135595</v>
      </c>
      <c r="X84" s="67" t="n">
        <f aca="false">N84*5.1890047538+L84*5.5017049523</f>
        <v>28359630.7862532</v>
      </c>
      <c r="Y84" s="67" t="n">
        <f aca="false">N84*5.1890047538</f>
        <v>21618567.2320072</v>
      </c>
      <c r="Z84" s="67" t="n">
        <f aca="false">L84*5.5017049523</f>
        <v>6741063.55424597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5" t="n">
        <f aca="false">central_v2_m!D73+temporary_pension_bonus_central!B73</f>
        <v>31987090.7489219</v>
      </c>
      <c r="G85" s="165" t="n">
        <f aca="false">central_v2_m!E73+temporary_pension_bonus_central!B73</f>
        <v>30671974.6389664</v>
      </c>
      <c r="H85" s="67" t="n">
        <f aca="false">F85-J85</f>
        <v>28934535.0264435</v>
      </c>
      <c r="I85" s="67" t="n">
        <f aca="false">G85-K85</f>
        <v>27710995.5881623</v>
      </c>
      <c r="J85" s="165" t="n">
        <f aca="false">central_v2_m!J73</f>
        <v>3052555.72247841</v>
      </c>
      <c r="K85" s="165" t="n">
        <f aca="false">central_v2_m!K73</f>
        <v>2960979.05080405</v>
      </c>
      <c r="L85" s="67" t="n">
        <f aca="false">H85-I85</f>
        <v>1223539.43828114</v>
      </c>
      <c r="M85" s="67" t="n">
        <f aca="false">J85-K85</f>
        <v>91576.6716743521</v>
      </c>
      <c r="N85" s="165" t="n">
        <f aca="false">SUM(central_v5_m!C73:J73)</f>
        <v>4125561.80019627</v>
      </c>
      <c r="O85" s="7"/>
      <c r="P85" s="7"/>
      <c r="Q85" s="67" t="n">
        <f aca="false">I85*5.5017049523</f>
        <v>152457721.660556</v>
      </c>
      <c r="R85" s="67"/>
      <c r="S85" s="67"/>
      <c r="T85" s="7"/>
      <c r="U85" s="7"/>
      <c r="V85" s="67" t="n">
        <f aca="false">K85*5.5017049523</f>
        <v>16290433.1074652</v>
      </c>
      <c r="W85" s="67" t="n">
        <f aca="false">M85*5.5017049523</f>
        <v>503827.828065934</v>
      </c>
      <c r="X85" s="67" t="n">
        <f aca="false">N85*5.1890047538+L85*5.5017049523</f>
        <v>28139112.7802398</v>
      </c>
      <c r="Y85" s="67" t="n">
        <f aca="false">N85*5.1890047538</f>
        <v>21407559.7933141</v>
      </c>
      <c r="Z85" s="67" t="n">
        <f aca="false">L85*5.5017049523</f>
        <v>6731552.98692569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1"/>
      <c r="B86" s="5"/>
      <c r="C86" s="161" t="n">
        <f aca="false">C82+1</f>
        <v>2033</v>
      </c>
      <c r="D86" s="161" t="n">
        <f aca="false">D82</f>
        <v>1</v>
      </c>
      <c r="E86" s="161" t="n">
        <v>233</v>
      </c>
      <c r="F86" s="163" t="n">
        <f aca="false">central_v2_m!D74+temporary_pension_bonus_central!B74</f>
        <v>32067855.345446</v>
      </c>
      <c r="G86" s="163" t="n">
        <f aca="false">central_v2_m!E74+temporary_pension_bonus_central!B74</f>
        <v>30750100.9606016</v>
      </c>
      <c r="H86" s="8" t="n">
        <f aca="false">F86-J86</f>
        <v>28945301.1752746</v>
      </c>
      <c r="I86" s="8" t="n">
        <f aca="false">G86-K86</f>
        <v>27721223.4155354</v>
      </c>
      <c r="J86" s="163" t="n">
        <f aca="false">central_v2_m!J74</f>
        <v>3122554.17017137</v>
      </c>
      <c r="K86" s="163" t="n">
        <f aca="false">central_v2_m!K74</f>
        <v>3028877.54506623</v>
      </c>
      <c r="L86" s="8" t="n">
        <f aca="false">H86-I86</f>
        <v>1224077.7597392</v>
      </c>
      <c r="M86" s="8" t="n">
        <f aca="false">J86-K86</f>
        <v>93676.6251051417</v>
      </c>
      <c r="N86" s="163" t="n">
        <f aca="false">SUM(central_v5_m!C74:J74)</f>
        <v>5020107.43137336</v>
      </c>
      <c r="O86" s="5"/>
      <c r="P86" s="5"/>
      <c r="Q86" s="8" t="n">
        <f aca="false">I86*5.5017049523</f>
        <v>152513992.149066</v>
      </c>
      <c r="R86" s="8"/>
      <c r="S86" s="8"/>
      <c r="T86" s="5"/>
      <c r="U86" s="5"/>
      <c r="V86" s="8" t="n">
        <f aca="false">K86*5.5017049523</f>
        <v>16663990.5896011</v>
      </c>
      <c r="W86" s="8" t="n">
        <f aca="false">M86*5.5017049523</f>
        <v>515381.152255708</v>
      </c>
      <c r="X86" s="8" t="n">
        <f aca="false">N86*5.1890047538+L86*5.5017049523</f>
        <v>32783875.9987405</v>
      </c>
      <c r="Y86" s="8" t="n">
        <f aca="false">N86*5.1890047538</f>
        <v>26049361.3259831</v>
      </c>
      <c r="Z86" s="8" t="n">
        <f aca="false">L86*5.5017049523</f>
        <v>6734514.67275743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5" t="n">
        <f aca="false">central_v2_m!D75+temporary_pension_bonus_central!B75</f>
        <v>32251985.3185724</v>
      </c>
      <c r="G87" s="165" t="n">
        <f aca="false">central_v2_m!E75+temporary_pension_bonus_central!B75</f>
        <v>30927391.5200199</v>
      </c>
      <c r="H87" s="67" t="n">
        <f aca="false">F87-J87</f>
        <v>29037113.067956</v>
      </c>
      <c r="I87" s="67" t="n">
        <f aca="false">G87-K87</f>
        <v>27808965.436922</v>
      </c>
      <c r="J87" s="165" t="n">
        <f aca="false">central_v2_m!J75</f>
        <v>3214872.25061643</v>
      </c>
      <c r="K87" s="165" t="n">
        <f aca="false">central_v2_m!K75</f>
        <v>3118426.08309794</v>
      </c>
      <c r="L87" s="67" t="n">
        <f aca="false">H87-I87</f>
        <v>1228147.63103399</v>
      </c>
      <c r="M87" s="67" t="n">
        <f aca="false">J87-K87</f>
        <v>96446.1675184933</v>
      </c>
      <c r="N87" s="165" t="n">
        <f aca="false">SUM(central_v5_m!C75:J75)</f>
        <v>4049038.37624656</v>
      </c>
      <c r="O87" s="7"/>
      <c r="P87" s="7"/>
      <c r="Q87" s="67" t="n">
        <f aca="false">I87*5.5017049523</f>
        <v>152996722.862653</v>
      </c>
      <c r="R87" s="67"/>
      <c r="S87" s="67"/>
      <c r="T87" s="7"/>
      <c r="U87" s="7"/>
      <c r="V87" s="67" t="n">
        <f aca="false">K87*5.5017049523</f>
        <v>17156660.2247614</v>
      </c>
      <c r="W87" s="67" t="n">
        <f aca="false">M87*5.5017049523</f>
        <v>530618.35746685</v>
      </c>
      <c r="X87" s="67" t="n">
        <f aca="false">N87*5.1890047538+L87*5.5017049523</f>
        <v>27767385.2864772</v>
      </c>
      <c r="Y87" s="67" t="n">
        <f aca="false">N87*5.1890047538</f>
        <v>21010479.382662</v>
      </c>
      <c r="Z87" s="67" t="n">
        <f aca="false">L87*5.5017049523</f>
        <v>6756905.9038152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5" t="n">
        <f aca="false">central_v2_m!D76+temporary_pension_bonus_central!B76</f>
        <v>32371420.8628749</v>
      </c>
      <c r="G88" s="165" t="n">
        <f aca="false">central_v2_m!E76+temporary_pension_bonus_central!B76</f>
        <v>31041399.6626992</v>
      </c>
      <c r="H88" s="67" t="n">
        <f aca="false">F88-J88</f>
        <v>29102791.273762</v>
      </c>
      <c r="I88" s="67" t="n">
        <f aca="false">G88-K88</f>
        <v>27870828.9612597</v>
      </c>
      <c r="J88" s="165" t="n">
        <f aca="false">central_v2_m!J76</f>
        <v>3268629.58911289</v>
      </c>
      <c r="K88" s="165" t="n">
        <f aca="false">central_v2_m!K76</f>
        <v>3170570.7014395</v>
      </c>
      <c r="L88" s="67" t="n">
        <f aca="false">H88-I88</f>
        <v>1231962.31250234</v>
      </c>
      <c r="M88" s="67" t="n">
        <f aca="false">J88-K88</f>
        <v>98058.8876733864</v>
      </c>
      <c r="N88" s="165" t="n">
        <f aca="false">SUM(central_v5_m!C76:J76)</f>
        <v>4092416.92157695</v>
      </c>
      <c r="O88" s="7"/>
      <c r="P88" s="7"/>
      <c r="Q88" s="67" t="n">
        <f aca="false">I88*5.5017049523</f>
        <v>153337077.720869</v>
      </c>
      <c r="R88" s="67"/>
      <c r="S88" s="67"/>
      <c r="T88" s="7"/>
      <c r="U88" s="7"/>
      <c r="V88" s="67" t="n">
        <f aca="false">K88*5.5017049523</f>
        <v>17443544.529727</v>
      </c>
      <c r="W88" s="67" t="n">
        <f aca="false">M88*5.5017049523</f>
        <v>539491.067929699</v>
      </c>
      <c r="X88" s="67" t="n">
        <f aca="false">N88*5.1890047538+L88*5.5017049523</f>
        <v>28013464.0163354</v>
      </c>
      <c r="Y88" s="67" t="n">
        <f aca="false">N88*5.1890047538</f>
        <v>21235570.8605943</v>
      </c>
      <c r="Z88" s="67" t="n">
        <f aca="false">L88*5.5017049523</f>
        <v>6777893.15574106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5" t="n">
        <f aca="false">central_v2_m!D77+temporary_pension_bonus_central!B77</f>
        <v>32605013.4593019</v>
      </c>
      <c r="G89" s="165" t="n">
        <f aca="false">central_v2_m!E77+temporary_pension_bonus_central!B77</f>
        <v>31266340.5370118</v>
      </c>
      <c r="H89" s="67" t="n">
        <f aca="false">F89-J89</f>
        <v>29251065.4260125</v>
      </c>
      <c r="I89" s="67" t="n">
        <f aca="false">G89-K89</f>
        <v>28013010.9447211</v>
      </c>
      <c r="J89" s="165" t="n">
        <f aca="false">central_v2_m!J77</f>
        <v>3353948.03328941</v>
      </c>
      <c r="K89" s="165" t="n">
        <f aca="false">central_v2_m!K77</f>
        <v>3253329.59229073</v>
      </c>
      <c r="L89" s="67" t="n">
        <f aca="false">H89-I89</f>
        <v>1238054.48129147</v>
      </c>
      <c r="M89" s="67" t="n">
        <f aca="false">J89-K89</f>
        <v>100618.440998683</v>
      </c>
      <c r="N89" s="165" t="n">
        <f aca="false">SUM(central_v5_m!C77:J77)</f>
        <v>4099821.23091538</v>
      </c>
      <c r="O89" s="7"/>
      <c r="P89" s="7"/>
      <c r="Q89" s="67" t="n">
        <f aca="false">I89*5.5017049523</f>
        <v>154119321.043406</v>
      </c>
      <c r="R89" s="67"/>
      <c r="S89" s="67"/>
      <c r="T89" s="7"/>
      <c r="U89" s="7"/>
      <c r="V89" s="67" t="n">
        <f aca="false">K89*5.5017049523</f>
        <v>17898859.5293701</v>
      </c>
      <c r="W89" s="67" t="n">
        <f aca="false">M89*5.5017049523</f>
        <v>553572.975135161</v>
      </c>
      <c r="X89" s="67" t="n">
        <f aca="false">N89*5.1890047538+L89*5.5017049523</f>
        <v>28085402.3278885</v>
      </c>
      <c r="Y89" s="67" t="n">
        <f aca="false">N89*5.1890047538</f>
        <v>21273991.8569501</v>
      </c>
      <c r="Z89" s="67" t="n">
        <f aca="false">L89*5.5017049523</f>
        <v>6811410.47093846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1"/>
      <c r="B90" s="5"/>
      <c r="C90" s="161" t="n">
        <f aca="false">C86+1</f>
        <v>2034</v>
      </c>
      <c r="D90" s="161" t="n">
        <f aca="false">D86</f>
        <v>1</v>
      </c>
      <c r="E90" s="161" t="n">
        <v>237</v>
      </c>
      <c r="F90" s="163" t="n">
        <f aca="false">central_v2_m!D78+temporary_pension_bonus_central!B78</f>
        <v>32804125.0126255</v>
      </c>
      <c r="G90" s="163" t="n">
        <f aca="false">central_v2_m!E78+temporary_pension_bonus_central!B78</f>
        <v>31457712.4799078</v>
      </c>
      <c r="H90" s="8" t="n">
        <f aca="false">F90-J90</f>
        <v>29352783.8978598</v>
      </c>
      <c r="I90" s="8" t="n">
        <f aca="false">G90-K90</f>
        <v>28109911.5985851</v>
      </c>
      <c r="J90" s="163" t="n">
        <f aca="false">central_v2_m!J78</f>
        <v>3451341.11476568</v>
      </c>
      <c r="K90" s="163" t="n">
        <f aca="false">central_v2_m!K78</f>
        <v>3347800.88132271</v>
      </c>
      <c r="L90" s="8" t="n">
        <f aca="false">H90-I90</f>
        <v>1242872.29927469</v>
      </c>
      <c r="M90" s="8" t="n">
        <f aca="false">J90-K90</f>
        <v>103540.233442971</v>
      </c>
      <c r="N90" s="163" t="n">
        <f aca="false">SUM(central_v5_m!C78:J78)</f>
        <v>5021734.38318224</v>
      </c>
      <c r="O90" s="5"/>
      <c r="P90" s="5"/>
      <c r="Q90" s="8" t="n">
        <f aca="false">I90*5.5017049523</f>
        <v>154652439.850651</v>
      </c>
      <c r="R90" s="8"/>
      <c r="S90" s="8"/>
      <c r="T90" s="5"/>
      <c r="U90" s="5"/>
      <c r="V90" s="8" t="n">
        <f aca="false">K90*5.5017049523</f>
        <v>18418612.6880875</v>
      </c>
      <c r="W90" s="8" t="n">
        <f aca="false">M90*5.5017049523</f>
        <v>569647.815095489</v>
      </c>
      <c r="X90" s="8" t="n">
        <f aca="false">N90*5.1890047538+L90*5.5017049523</f>
        <v>32895720.2706496</v>
      </c>
      <c r="Y90" s="8" t="n">
        <f aca="false">N90*5.1890047538</f>
        <v>26057803.5866536</v>
      </c>
      <c r="Z90" s="8" t="n">
        <f aca="false">L90*5.5017049523</f>
        <v>6837916.68399603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5" t="n">
        <f aca="false">central_v2_m!D79+temporary_pension_bonus_central!B79</f>
        <v>32972489.6101873</v>
      </c>
      <c r="G91" s="165" t="n">
        <f aca="false">central_v2_m!E79+temporary_pension_bonus_central!B79</f>
        <v>31618243.1921048</v>
      </c>
      <c r="H91" s="67" t="n">
        <f aca="false">F91-J91</f>
        <v>29502668.0400725</v>
      </c>
      <c r="I91" s="67" t="n">
        <f aca="false">G91-K91</f>
        <v>28252516.2690934</v>
      </c>
      <c r="J91" s="165" t="n">
        <f aca="false">central_v2_m!J79</f>
        <v>3469821.57011479</v>
      </c>
      <c r="K91" s="165" t="n">
        <f aca="false">central_v2_m!K79</f>
        <v>3365726.92301135</v>
      </c>
      <c r="L91" s="67" t="n">
        <f aca="false">H91-I91</f>
        <v>1250151.77097902</v>
      </c>
      <c r="M91" s="67" t="n">
        <f aca="false">J91-K91</f>
        <v>104094.647103443</v>
      </c>
      <c r="N91" s="165" t="n">
        <f aca="false">SUM(central_v5_m!C79:J79)</f>
        <v>4158556.44742543</v>
      </c>
      <c r="O91" s="7"/>
      <c r="P91" s="7"/>
      <c r="Q91" s="67" t="n">
        <f aca="false">I91*5.5017049523</f>
        <v>155437008.672608</v>
      </c>
      <c r="R91" s="67"/>
      <c r="S91" s="67"/>
      <c r="T91" s="7"/>
      <c r="U91" s="7"/>
      <c r="V91" s="67" t="n">
        <f aca="false">K91*5.5017049523</f>
        <v>18517236.480421</v>
      </c>
      <c r="W91" s="67" t="n">
        <f aca="false">M91*5.5017049523</f>
        <v>572698.035476935</v>
      </c>
      <c r="X91" s="67" t="n">
        <f aca="false">N91*5.1890047538+L91*5.5017049523</f>
        <v>28456735.3641581</v>
      </c>
      <c r="Y91" s="67" t="n">
        <f aca="false">N91*5.1890047538</f>
        <v>21578769.1746362</v>
      </c>
      <c r="Z91" s="67" t="n">
        <f aca="false">L91*5.5017049523</f>
        <v>6877966.18952189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5" t="n">
        <f aca="false">central_v2_m!D80+temporary_pension_bonus_central!B80</f>
        <v>33098995.9962972</v>
      </c>
      <c r="G92" s="165" t="n">
        <f aca="false">central_v2_m!E80+temporary_pension_bonus_central!B80</f>
        <v>31741202.715376</v>
      </c>
      <c r="H92" s="67" t="n">
        <f aca="false">F92-J92</f>
        <v>29573898.5235654</v>
      </c>
      <c r="I92" s="67" t="n">
        <f aca="false">G92-K92</f>
        <v>28321858.1668262</v>
      </c>
      <c r="J92" s="165" t="n">
        <f aca="false">central_v2_m!J80</f>
        <v>3525097.47273177</v>
      </c>
      <c r="K92" s="165" t="n">
        <f aca="false">central_v2_m!K80</f>
        <v>3419344.54854982</v>
      </c>
      <c r="L92" s="67" t="n">
        <f aca="false">H92-I92</f>
        <v>1252040.3567392</v>
      </c>
      <c r="M92" s="67" t="n">
        <f aca="false">J92-K92</f>
        <v>105752.924181953</v>
      </c>
      <c r="N92" s="165" t="n">
        <f aca="false">SUM(central_v5_m!C80:J80)</f>
        <v>4217244.3182066</v>
      </c>
      <c r="O92" s="7"/>
      <c r="P92" s="7"/>
      <c r="Q92" s="67" t="n">
        <f aca="false">I92*5.5017049523</f>
        <v>155818507.334766</v>
      </c>
      <c r="R92" s="67"/>
      <c r="S92" s="67"/>
      <c r="T92" s="7"/>
      <c r="U92" s="7"/>
      <c r="V92" s="67" t="n">
        <f aca="false">K92*5.5017049523</f>
        <v>18812224.8363765</v>
      </c>
      <c r="W92" s="67" t="n">
        <f aca="false">M92*5.5017049523</f>
        <v>581821.386692055</v>
      </c>
      <c r="X92" s="67" t="n">
        <f aca="false">N92*5.1890047538+L92*5.5017049523</f>
        <v>28771657.4462616</v>
      </c>
      <c r="Y92" s="67" t="n">
        <f aca="false">N92*5.1890047538</f>
        <v>21883300.8151101</v>
      </c>
      <c r="Z92" s="67" t="n">
        <f aca="false">L92*5.5017049523</f>
        <v>6888356.63115152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5" t="n">
        <f aca="false">central_v2_m!D81+temporary_pension_bonus_central!B81</f>
        <v>33258841.8260203</v>
      </c>
      <c r="G93" s="165" t="n">
        <f aca="false">central_v2_m!E81+temporary_pension_bonus_central!B81</f>
        <v>31895158.9602544</v>
      </c>
      <c r="H93" s="67" t="n">
        <f aca="false">F93-J93</f>
        <v>29673506.8233644</v>
      </c>
      <c r="I93" s="67" t="n">
        <f aca="false">G93-K93</f>
        <v>28417384.0076782</v>
      </c>
      <c r="J93" s="165" t="n">
        <f aca="false">central_v2_m!J81</f>
        <v>3585335.00265584</v>
      </c>
      <c r="K93" s="165" t="n">
        <f aca="false">central_v2_m!K81</f>
        <v>3477774.95257617</v>
      </c>
      <c r="L93" s="67" t="n">
        <f aca="false">H93-I93</f>
        <v>1256122.81568623</v>
      </c>
      <c r="M93" s="67" t="n">
        <f aca="false">J93-K93</f>
        <v>107560.050079676</v>
      </c>
      <c r="N93" s="165" t="n">
        <f aca="false">SUM(central_v5_m!C81:J81)</f>
        <v>4203892.50714502</v>
      </c>
      <c r="O93" s="7"/>
      <c r="P93" s="7"/>
      <c r="Q93" s="67" t="n">
        <f aca="false">I93*5.5017049523</f>
        <v>156344062.326454</v>
      </c>
      <c r="R93" s="67"/>
      <c r="S93" s="67"/>
      <c r="T93" s="7"/>
      <c r="U93" s="7"/>
      <c r="V93" s="67" t="n">
        <f aca="false">K93*5.5017049523</f>
        <v>19133691.6795732</v>
      </c>
      <c r="W93" s="67" t="n">
        <f aca="false">M93*5.5017049523</f>
        <v>591763.660192989</v>
      </c>
      <c r="X93" s="67" t="n">
        <f aca="false">N93*5.1890047538+L93*5.5017049523</f>
        <v>28724835.3197977</v>
      </c>
      <c r="Y93" s="67" t="n">
        <f aca="false">N93*5.1890047538</f>
        <v>21814018.2040397</v>
      </c>
      <c r="Z93" s="67" t="n">
        <f aca="false">L93*5.5017049523</f>
        <v>6910817.11575795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1"/>
      <c r="B94" s="5"/>
      <c r="C94" s="161" t="n">
        <f aca="false">C90+1</f>
        <v>2035</v>
      </c>
      <c r="D94" s="161" t="n">
        <f aca="false">D90</f>
        <v>1</v>
      </c>
      <c r="E94" s="161" t="n">
        <v>241</v>
      </c>
      <c r="F94" s="163" t="n">
        <f aca="false">central_v2_m!D82+temporary_pension_bonus_central!B82</f>
        <v>33366483.4359191</v>
      </c>
      <c r="G94" s="163" t="n">
        <f aca="false">central_v2_m!E82+temporary_pension_bonus_central!B82</f>
        <v>31999603.4921138</v>
      </c>
      <c r="H94" s="8" t="n">
        <f aca="false">F94-J94</f>
        <v>29707932.7787071</v>
      </c>
      <c r="I94" s="8" t="n">
        <f aca="false">G94-K94</f>
        <v>28450809.3546182</v>
      </c>
      <c r="J94" s="163" t="n">
        <f aca="false">central_v2_m!J82</f>
        <v>3658550.657212</v>
      </c>
      <c r="K94" s="163" t="n">
        <f aca="false">central_v2_m!K82</f>
        <v>3548794.13749564</v>
      </c>
      <c r="L94" s="8" t="n">
        <f aca="false">H94-I94</f>
        <v>1257123.42408892</v>
      </c>
      <c r="M94" s="8" t="n">
        <f aca="false">J94-K94</f>
        <v>109756.519716361</v>
      </c>
      <c r="N94" s="163" t="n">
        <f aca="false">SUM(central_v5_m!C82:J82)</f>
        <v>5106482.00189187</v>
      </c>
      <c r="O94" s="5"/>
      <c r="P94" s="5"/>
      <c r="Q94" s="8" t="n">
        <f aca="false">I94*5.5017049523</f>
        <v>156527958.723246</v>
      </c>
      <c r="R94" s="8"/>
      <c r="S94" s="8"/>
      <c r="T94" s="5"/>
      <c r="U94" s="5"/>
      <c r="V94" s="8" t="n">
        <f aca="false">K94*5.5017049523</f>
        <v>19524418.280953</v>
      </c>
      <c r="W94" s="8" t="n">
        <f aca="false">M94*5.5017049523</f>
        <v>603847.988070714</v>
      </c>
      <c r="X94" s="8" t="n">
        <f aca="false">N94*5.1890047538+L94*5.5017049523</f>
        <v>33413881.5509734</v>
      </c>
      <c r="Y94" s="8" t="n">
        <f aca="false">N94*5.1890047538</f>
        <v>26497559.383011</v>
      </c>
      <c r="Z94" s="8" t="n">
        <f aca="false">L94*5.5017049523</f>
        <v>6916322.16796233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5" t="n">
        <f aca="false">central_v2_m!D83+temporary_pension_bonus_central!B83</f>
        <v>33517610.238026</v>
      </c>
      <c r="G95" s="165" t="n">
        <f aca="false">central_v2_m!E83+temporary_pension_bonus_central!B83</f>
        <v>32143919.5792505</v>
      </c>
      <c r="H95" s="67" t="n">
        <f aca="false">F95-J95</f>
        <v>29804733.6217284</v>
      </c>
      <c r="I95" s="67" t="n">
        <f aca="false">G95-K95</f>
        <v>28542429.2614419</v>
      </c>
      <c r="J95" s="165" t="n">
        <f aca="false">central_v2_m!J83</f>
        <v>3712876.61629751</v>
      </c>
      <c r="K95" s="165" t="n">
        <f aca="false">central_v2_m!K83</f>
        <v>3601490.31780859</v>
      </c>
      <c r="L95" s="67" t="n">
        <f aca="false">H95-I95</f>
        <v>1262304.36028651</v>
      </c>
      <c r="M95" s="67" t="n">
        <f aca="false">J95-K95</f>
        <v>111386.298488925</v>
      </c>
      <c r="N95" s="165" t="n">
        <f aca="false">SUM(central_v5_m!C83:J83)</f>
        <v>4221818.97041323</v>
      </c>
      <c r="O95" s="7"/>
      <c r="P95" s="7"/>
      <c r="Q95" s="67" t="n">
        <f aca="false">I95*5.5017049523</f>
        <v>157032024.418348</v>
      </c>
      <c r="R95" s="67"/>
      <c r="S95" s="67"/>
      <c r="T95" s="7"/>
      <c r="U95" s="7"/>
      <c r="V95" s="67" t="n">
        <f aca="false">K95*5.5017049523</f>
        <v>19814337.117148</v>
      </c>
      <c r="W95" s="67" t="n">
        <f aca="false">M95*5.5017049523</f>
        <v>612814.550014886</v>
      </c>
      <c r="X95" s="67" t="n">
        <f aca="false">N95*5.1890047538+L95*5.5017049523</f>
        <v>28851864.8574554</v>
      </c>
      <c r="Y95" s="67" t="n">
        <f aca="false">N95*5.1890047538</f>
        <v>21907038.7071572</v>
      </c>
      <c r="Z95" s="67" t="n">
        <f aca="false">L95*5.5017049523</f>
        <v>6944826.15029816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5" t="n">
        <f aca="false">central_v2_m!D84+temporary_pension_bonus_central!B84</f>
        <v>33646002.4935883</v>
      </c>
      <c r="G96" s="165" t="n">
        <f aca="false">central_v2_m!E84+temporary_pension_bonus_central!B84</f>
        <v>32267291.8707564</v>
      </c>
      <c r="H96" s="67" t="n">
        <f aca="false">F96-J96</f>
        <v>29865539.3601835</v>
      </c>
      <c r="I96" s="67" t="n">
        <f aca="false">G96-K96</f>
        <v>28600242.6313537</v>
      </c>
      <c r="J96" s="165" t="n">
        <f aca="false">central_v2_m!J84</f>
        <v>3780463.13340485</v>
      </c>
      <c r="K96" s="165" t="n">
        <f aca="false">central_v2_m!K84</f>
        <v>3667049.2394027</v>
      </c>
      <c r="L96" s="67" t="n">
        <f aca="false">H96-I96</f>
        <v>1265296.72882978</v>
      </c>
      <c r="M96" s="67" t="n">
        <f aca="false">J96-K96</f>
        <v>113413.894002145</v>
      </c>
      <c r="N96" s="165" t="n">
        <f aca="false">SUM(central_v5_m!C84:J84)</f>
        <v>4206708.36143446</v>
      </c>
      <c r="O96" s="7"/>
      <c r="P96" s="7"/>
      <c r="Q96" s="67" t="n">
        <f aca="false">I96*5.5017049523</f>
        <v>157350096.5219</v>
      </c>
      <c r="R96" s="67"/>
      <c r="S96" s="67"/>
      <c r="T96" s="7"/>
      <c r="U96" s="7"/>
      <c r="V96" s="67" t="n">
        <f aca="false">K96*5.5017049523</f>
        <v>20175022.9607498</v>
      </c>
      <c r="W96" s="67" t="n">
        <f aca="false">M96*5.5017049523</f>
        <v>623969.782291229</v>
      </c>
      <c r="X96" s="67" t="n">
        <f aca="false">N96*5.1890047538+L96*5.5017049523</f>
        <v>28789918.9644654</v>
      </c>
      <c r="Y96" s="67" t="n">
        <f aca="false">N96*5.1890047538</f>
        <v>21828629.6853336</v>
      </c>
      <c r="Z96" s="67" t="n">
        <f aca="false">L96*5.5017049523</f>
        <v>6961289.2791318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5" t="n">
        <f aca="false">central_v2_m!D85+temporary_pension_bonus_central!B85</f>
        <v>33782547.7492613</v>
      </c>
      <c r="G97" s="165" t="n">
        <f aca="false">central_v2_m!E85+temporary_pension_bonus_central!B85</f>
        <v>32399048.9641491</v>
      </c>
      <c r="H97" s="67" t="n">
        <f aca="false">F97-J97</f>
        <v>29942461.4482045</v>
      </c>
      <c r="I97" s="67" t="n">
        <f aca="false">G97-K97</f>
        <v>28674165.2521239</v>
      </c>
      <c r="J97" s="165" t="n">
        <f aca="false">central_v2_m!J85</f>
        <v>3840086.30105688</v>
      </c>
      <c r="K97" s="165" t="n">
        <f aca="false">central_v2_m!K85</f>
        <v>3724883.71202517</v>
      </c>
      <c r="L97" s="67" t="n">
        <f aca="false">H97-I97</f>
        <v>1268296.19608055</v>
      </c>
      <c r="M97" s="67" t="n">
        <f aca="false">J97-K97</f>
        <v>115202.589031707</v>
      </c>
      <c r="N97" s="165" t="n">
        <f aca="false">SUM(central_v5_m!C85:J85)</f>
        <v>4223475.07518056</v>
      </c>
      <c r="O97" s="7"/>
      <c r="P97" s="7"/>
      <c r="Q97" s="67" t="n">
        <f aca="false">I97*5.5017049523</f>
        <v>157756796.970679</v>
      </c>
      <c r="R97" s="67"/>
      <c r="S97" s="67"/>
      <c r="T97" s="7"/>
      <c r="U97" s="7"/>
      <c r="V97" s="67" t="n">
        <f aca="false">K97*5.5017049523</f>
        <v>20493211.1651905</v>
      </c>
      <c r="W97" s="67" t="n">
        <f aca="false">M97*5.5017049523</f>
        <v>633810.654593524</v>
      </c>
      <c r="X97" s="67" t="n">
        <f aca="false">N97*5.1890047538+L97*5.5017049523</f>
        <v>28893423.7056274</v>
      </c>
      <c r="Y97" s="67" t="n">
        <f aca="false">N97*5.1890047538</f>
        <v>21915632.2426677</v>
      </c>
      <c r="Z97" s="67" t="n">
        <f aca="false">L97*5.5017049523</f>
        <v>6977791.46295964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1"/>
      <c r="B98" s="5"/>
      <c r="C98" s="161" t="n">
        <f aca="false">C94+1</f>
        <v>2036</v>
      </c>
      <c r="D98" s="161" t="n">
        <f aca="false">D94</f>
        <v>1</v>
      </c>
      <c r="E98" s="161" t="n">
        <v>245</v>
      </c>
      <c r="F98" s="163" t="n">
        <f aca="false">central_v2_m!D86+temporary_pension_bonus_central!B86</f>
        <v>33809458.1921086</v>
      </c>
      <c r="G98" s="163" t="n">
        <f aca="false">central_v2_m!E86+temporary_pension_bonus_central!B86</f>
        <v>32426541.0929472</v>
      </c>
      <c r="H98" s="8" t="n">
        <f aca="false">F98-J98</f>
        <v>29906450.7468835</v>
      </c>
      <c r="I98" s="8" t="n">
        <f aca="false">G98-K98</f>
        <v>28640623.8710788</v>
      </c>
      <c r="J98" s="163" t="n">
        <f aca="false">central_v2_m!J86</f>
        <v>3903007.44522508</v>
      </c>
      <c r="K98" s="163" t="n">
        <f aca="false">central_v2_m!K86</f>
        <v>3785917.22186833</v>
      </c>
      <c r="L98" s="8" t="n">
        <f aca="false">H98-I98</f>
        <v>1265826.87580465</v>
      </c>
      <c r="M98" s="8" t="n">
        <f aca="false">J98-K98</f>
        <v>117090.223356752</v>
      </c>
      <c r="N98" s="163" t="n">
        <f aca="false">SUM(central_v5_m!C86:J86)</f>
        <v>5010722.56502139</v>
      </c>
      <c r="O98" s="5"/>
      <c r="P98" s="5"/>
      <c r="Q98" s="8" t="n">
        <f aca="false">I98*5.5017049523</f>
        <v>157572262.188476</v>
      </c>
      <c r="R98" s="8"/>
      <c r="S98" s="8"/>
      <c r="T98" s="5"/>
      <c r="U98" s="5"/>
      <c r="V98" s="8" t="n">
        <f aca="false">K98*5.5017049523</f>
        <v>20828999.5285509</v>
      </c>
      <c r="W98" s="8" t="n">
        <f aca="false">M98*5.5017049523</f>
        <v>644195.861707757</v>
      </c>
      <c r="X98" s="8" t="n">
        <f aca="false">N98*5.1890047538+L98*5.5017049523</f>
        <v>32964869.2012378</v>
      </c>
      <c r="Y98" s="8" t="n">
        <f aca="false">N98*5.1890047538</f>
        <v>26000663.2098689</v>
      </c>
      <c r="Z98" s="8" t="n">
        <f aca="false">L98*5.5017049523</f>
        <v>6964205.99136889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5" t="n">
        <f aca="false">central_v2_m!D87+temporary_pension_bonus_central!B87</f>
        <v>33930429.3610684</v>
      </c>
      <c r="G99" s="165" t="n">
        <f aca="false">central_v2_m!E87+temporary_pension_bonus_central!B87</f>
        <v>32543259.6447019</v>
      </c>
      <c r="H99" s="67" t="n">
        <f aca="false">F99-J99</f>
        <v>29950102.5059505</v>
      </c>
      <c r="I99" s="67" t="n">
        <f aca="false">G99-K99</f>
        <v>28682342.5952375</v>
      </c>
      <c r="J99" s="165" t="n">
        <f aca="false">central_v2_m!J87</f>
        <v>3980326.85511793</v>
      </c>
      <c r="K99" s="165" t="n">
        <f aca="false">central_v2_m!K87</f>
        <v>3860917.0494644</v>
      </c>
      <c r="L99" s="67" t="n">
        <f aca="false">H99-I99</f>
        <v>1267759.91071297</v>
      </c>
      <c r="M99" s="67" t="n">
        <f aca="false">J99-K99</f>
        <v>119409.805653538</v>
      </c>
      <c r="N99" s="165" t="n">
        <f aca="false">SUM(central_v5_m!C87:J87)</f>
        <v>4191177.38000619</v>
      </c>
      <c r="O99" s="7"/>
      <c r="P99" s="7"/>
      <c r="Q99" s="67" t="n">
        <f aca="false">I99*5.5017049523</f>
        <v>157801786.299784</v>
      </c>
      <c r="R99" s="67"/>
      <c r="S99" s="67"/>
      <c r="T99" s="7"/>
      <c r="U99" s="7"/>
      <c r="V99" s="67" t="n">
        <f aca="false">K99*5.5017049523</f>
        <v>21241626.4514578</v>
      </c>
      <c r="W99" s="67" t="n">
        <f aca="false">M99*5.5017049523</f>
        <v>656957.519117251</v>
      </c>
      <c r="X99" s="67" t="n">
        <f aca="false">N99*5.1890047538+L99*5.5017049523</f>
        <v>28722880.3279681</v>
      </c>
      <c r="Y99" s="67" t="n">
        <f aca="false">N99*5.1890047538</f>
        <v>21748039.3488711</v>
      </c>
      <c r="Z99" s="67" t="n">
        <f aca="false">L99*5.5017049523</f>
        <v>6974840.97909697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5" t="n">
        <f aca="false">central_v2_m!D88+temporary_pension_bonus_central!B88</f>
        <v>34017766.2603625</v>
      </c>
      <c r="G100" s="165" t="n">
        <f aca="false">central_v2_m!E88+temporary_pension_bonus_central!B88</f>
        <v>32627628.3674194</v>
      </c>
      <c r="H100" s="67" t="n">
        <f aca="false">F100-J100</f>
        <v>29969854.1011705</v>
      </c>
      <c r="I100" s="67" t="n">
        <f aca="false">G100-K100</f>
        <v>28701153.5730031</v>
      </c>
      <c r="J100" s="165" t="n">
        <f aca="false">central_v2_m!J88</f>
        <v>4047912.15919202</v>
      </c>
      <c r="K100" s="165" t="n">
        <f aca="false">central_v2_m!K88</f>
        <v>3926474.79441626</v>
      </c>
      <c r="L100" s="67" t="n">
        <f aca="false">H100-I100</f>
        <v>1268700.52816739</v>
      </c>
      <c r="M100" s="67" t="n">
        <f aca="false">J100-K100</f>
        <v>121437.364775761</v>
      </c>
      <c r="N100" s="165" t="n">
        <f aca="false">SUM(central_v5_m!C88:J88)</f>
        <v>4204943.11584195</v>
      </c>
      <c r="O100" s="7"/>
      <c r="P100" s="7"/>
      <c r="Q100" s="67" t="n">
        <f aca="false">I100*5.5017049523</f>
        <v>157905278.749314</v>
      </c>
      <c r="R100" s="67"/>
      <c r="S100" s="67"/>
      <c r="T100" s="7"/>
      <c r="U100" s="7"/>
      <c r="V100" s="67" t="n">
        <f aca="false">K100*5.5017049523</f>
        <v>21602305.8215211</v>
      </c>
      <c r="W100" s="67" t="n">
        <f aca="false">M100*5.5017049523</f>
        <v>668112.551181064</v>
      </c>
      <c r="X100" s="67" t="n">
        <f aca="false">N100*5.1890047538+L100*5.5017049523</f>
        <v>28799485.7963666</v>
      </c>
      <c r="Y100" s="67" t="n">
        <f aca="false">N100*5.1890047538</f>
        <v>21819469.8175625</v>
      </c>
      <c r="Z100" s="67" t="n">
        <f aca="false">L100*5.5017049523</f>
        <v>6980015.97880415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5" t="n">
        <f aca="false">central_v2_m!D89+temporary_pension_bonus_central!B89</f>
        <v>34234515.0981799</v>
      </c>
      <c r="G101" s="165" t="n">
        <f aca="false">central_v2_m!E89+temporary_pension_bonus_central!B89</f>
        <v>32837427.6869613</v>
      </c>
      <c r="H101" s="67" t="n">
        <f aca="false">F101-J101</f>
        <v>30096212.2280829</v>
      </c>
      <c r="I101" s="67" t="n">
        <f aca="false">G101-K101</f>
        <v>28823273.9029672</v>
      </c>
      <c r="J101" s="165" t="n">
        <f aca="false">central_v2_m!J89</f>
        <v>4138302.870097</v>
      </c>
      <c r="K101" s="165" t="n">
        <f aca="false">central_v2_m!K89</f>
        <v>4014153.78399409</v>
      </c>
      <c r="L101" s="67" t="n">
        <f aca="false">H101-I101</f>
        <v>1272938.32511577</v>
      </c>
      <c r="M101" s="67" t="n">
        <f aca="false">J101-K101</f>
        <v>124149.08610291</v>
      </c>
      <c r="N101" s="165" t="n">
        <f aca="false">SUM(central_v5_m!C89:J89)</f>
        <v>4236911.40615191</v>
      </c>
      <c r="O101" s="7"/>
      <c r="P101" s="7"/>
      <c r="Q101" s="67" t="n">
        <f aca="false">I101*5.5017049523</f>
        <v>158577148.773454</v>
      </c>
      <c r="R101" s="67"/>
      <c r="S101" s="67"/>
      <c r="T101" s="7"/>
      <c r="U101" s="7"/>
      <c r="V101" s="67" t="n">
        <f aca="false">K101*5.5017049523</f>
        <v>22084689.7526941</v>
      </c>
      <c r="W101" s="67" t="n">
        <f aca="false">M101*5.5017049523</f>
        <v>683031.641835898</v>
      </c>
      <c r="X101" s="67" t="n">
        <f aca="false">N101*5.1890047538+L101*5.5017049523</f>
        <v>28988684.5152136</v>
      </c>
      <c r="Y101" s="67" t="n">
        <f aca="false">N101*5.1890047538</f>
        <v>21985353.4279517</v>
      </c>
      <c r="Z101" s="67" t="n">
        <f aca="false">L101*5.5017049523</f>
        <v>7003331.08726188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1"/>
      <c r="B102" s="5"/>
      <c r="C102" s="161" t="n">
        <f aca="false">C98+1</f>
        <v>2037</v>
      </c>
      <c r="D102" s="161" t="n">
        <f aca="false">D98</f>
        <v>1</v>
      </c>
      <c r="E102" s="161" t="n">
        <v>249</v>
      </c>
      <c r="F102" s="163" t="n">
        <f aca="false">central_v2_m!D90+temporary_pension_bonus_central!B90</f>
        <v>34313693.8871991</v>
      </c>
      <c r="G102" s="163" t="n">
        <f aca="false">central_v2_m!E90+temporary_pension_bonus_central!B90</f>
        <v>32914059.7666896</v>
      </c>
      <c r="H102" s="8" t="n">
        <f aca="false">F102-J102</f>
        <v>30126964.2200104</v>
      </c>
      <c r="I102" s="8" t="n">
        <f aca="false">G102-K102</f>
        <v>28852931.9895166</v>
      </c>
      <c r="J102" s="163" t="n">
        <f aca="false">central_v2_m!J90</f>
        <v>4186729.66718868</v>
      </c>
      <c r="K102" s="163" t="n">
        <f aca="false">central_v2_m!K90</f>
        <v>4061127.77717302</v>
      </c>
      <c r="L102" s="8" t="n">
        <f aca="false">H102-I102</f>
        <v>1274032.23049388</v>
      </c>
      <c r="M102" s="8" t="n">
        <f aca="false">J102-K102</f>
        <v>125601.890015661</v>
      </c>
      <c r="N102" s="163" t="n">
        <f aca="false">SUM(central_v5_m!C90:J90)</f>
        <v>5116385.91056086</v>
      </c>
      <c r="O102" s="5"/>
      <c r="P102" s="5"/>
      <c r="Q102" s="8" t="n">
        <f aca="false">I102*5.5017049523</f>
        <v>158740318.815098</v>
      </c>
      <c r="R102" s="8"/>
      <c r="S102" s="8"/>
      <c r="T102" s="5"/>
      <c r="U102" s="5"/>
      <c r="V102" s="8" t="n">
        <f aca="false">K102*5.5017049523</f>
        <v>22343126.8035959</v>
      </c>
      <c r="W102" s="8" t="n">
        <f aca="false">M102*5.5017049523</f>
        <v>691024.540317403</v>
      </c>
      <c r="X102" s="8" t="n">
        <f aca="false">N102*5.1890047538+L102*5.5017049523</f>
        <v>33558300.2440736</v>
      </c>
      <c r="Y102" s="8" t="n">
        <f aca="false">N102*5.1890047538</f>
        <v>26548950.8121756</v>
      </c>
      <c r="Z102" s="8" t="n">
        <f aca="false">L102*5.5017049523</f>
        <v>7009349.43189798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5" t="n">
        <f aca="false">central_v2_m!D91+temporary_pension_bonus_central!B91</f>
        <v>34489409.6419646</v>
      </c>
      <c r="G103" s="165" t="n">
        <f aca="false">central_v2_m!E91+temporary_pension_bonus_central!B91</f>
        <v>33082959.434618</v>
      </c>
      <c r="H103" s="67" t="n">
        <f aca="false">F103-J103</f>
        <v>30190713.1775499</v>
      </c>
      <c r="I103" s="67" t="n">
        <f aca="false">G103-K103</f>
        <v>28913223.8641357</v>
      </c>
      <c r="J103" s="165" t="n">
        <f aca="false">central_v2_m!J91</f>
        <v>4298696.46441476</v>
      </c>
      <c r="K103" s="165" t="n">
        <f aca="false">central_v2_m!K91</f>
        <v>4169735.57048232</v>
      </c>
      <c r="L103" s="67" t="n">
        <f aca="false">H103-I103</f>
        <v>1277489.31341419</v>
      </c>
      <c r="M103" s="67" t="n">
        <f aca="false">J103-K103</f>
        <v>128960.893932444</v>
      </c>
      <c r="N103" s="165" t="n">
        <f aca="false">SUM(central_v5_m!C91:J91)</f>
        <v>4214136.90621856</v>
      </c>
      <c r="O103" s="7"/>
      <c r="P103" s="7"/>
      <c r="Q103" s="67" t="n">
        <f aca="false">I103*5.5017049523</f>
        <v>159072026.920274</v>
      </c>
      <c r="R103" s="67"/>
      <c r="S103" s="67"/>
      <c r="T103" s="7"/>
      <c r="U103" s="7"/>
      <c r="V103" s="67" t="n">
        <f aca="false">K103*5.5017049523</f>
        <v>22940654.837904</v>
      </c>
      <c r="W103" s="67" t="n">
        <f aca="false">M103*5.5017049523</f>
        <v>709504.78880116</v>
      </c>
      <c r="X103" s="67" t="n">
        <f aca="false">N103*5.1890047538+L103*5.5017049523</f>
        <v>28895545.7216533</v>
      </c>
      <c r="Y103" s="67" t="n">
        <f aca="false">N103*5.1890047538</f>
        <v>21867176.4395321</v>
      </c>
      <c r="Z103" s="67" t="n">
        <f aca="false">L103*5.5017049523</f>
        <v>7028369.2821212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5" t="n">
        <f aca="false">central_v2_m!D92+temporary_pension_bonus_central!B92</f>
        <v>34648352.8177678</v>
      </c>
      <c r="G104" s="165" t="n">
        <f aca="false">central_v2_m!E92+temporary_pension_bonus_central!B92</f>
        <v>33237047.7228123</v>
      </c>
      <c r="H104" s="67" t="n">
        <f aca="false">F104-J104</f>
        <v>30277557.511362</v>
      </c>
      <c r="I104" s="67" t="n">
        <f aca="false">G104-K104</f>
        <v>28997376.2755986</v>
      </c>
      <c r="J104" s="165" t="n">
        <f aca="false">central_v2_m!J92</f>
        <v>4370795.3064058</v>
      </c>
      <c r="K104" s="165" t="n">
        <f aca="false">central_v2_m!K92</f>
        <v>4239671.44721363</v>
      </c>
      <c r="L104" s="67" t="n">
        <f aca="false">H104-I104</f>
        <v>1280181.23576337</v>
      </c>
      <c r="M104" s="67" t="n">
        <f aca="false">J104-K104</f>
        <v>131123.859192174</v>
      </c>
      <c r="N104" s="165" t="n">
        <f aca="false">SUM(central_v5_m!C92:J92)</f>
        <v>4165362.29338001</v>
      </c>
      <c r="O104" s="7"/>
      <c r="P104" s="7"/>
      <c r="Q104" s="67" t="n">
        <f aca="false">I104*5.5017049523</f>
        <v>159535008.659168</v>
      </c>
      <c r="R104" s="67"/>
      <c r="S104" s="67"/>
      <c r="T104" s="7"/>
      <c r="U104" s="7"/>
      <c r="V104" s="67" t="n">
        <f aca="false">K104*5.5017049523</f>
        <v>23325421.3972601</v>
      </c>
      <c r="W104" s="67" t="n">
        <f aca="false">M104*5.5017049523</f>
        <v>721404.785482271</v>
      </c>
      <c r="X104" s="67" t="n">
        <f aca="false">N104*5.1890047538+L104*5.5017049523</f>
        <v>28657264.186289</v>
      </c>
      <c r="Y104" s="67" t="n">
        <f aca="false">N104*5.1890047538</f>
        <v>21614084.7416481</v>
      </c>
      <c r="Z104" s="67" t="n">
        <f aca="false">L104*5.5017049523</f>
        <v>7043179.44464089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5" t="n">
        <f aca="false">central_v2_m!D93+temporary_pension_bonus_central!B93</f>
        <v>34770815.0411486</v>
      </c>
      <c r="G105" s="165" t="n">
        <f aca="false">central_v2_m!E93+temporary_pension_bonus_central!B93</f>
        <v>33355882.8689672</v>
      </c>
      <c r="H105" s="67" t="n">
        <f aca="false">F105-J105</f>
        <v>30311988.004819</v>
      </c>
      <c r="I105" s="67" t="n">
        <f aca="false">G105-K105</f>
        <v>29030820.6437274</v>
      </c>
      <c r="J105" s="165" t="n">
        <f aca="false">central_v2_m!J93</f>
        <v>4458827.03632969</v>
      </c>
      <c r="K105" s="165" t="n">
        <f aca="false">central_v2_m!K93</f>
        <v>4325062.2252398</v>
      </c>
      <c r="L105" s="67" t="n">
        <f aca="false">H105-I105</f>
        <v>1281167.36109158</v>
      </c>
      <c r="M105" s="67" t="n">
        <f aca="false">J105-K105</f>
        <v>133764.811089891</v>
      </c>
      <c r="N105" s="165" t="n">
        <f aca="false">SUM(central_v5_m!C93:J93)</f>
        <v>4223431.6408146</v>
      </c>
      <c r="O105" s="7"/>
      <c r="P105" s="7"/>
      <c r="Q105" s="67" t="n">
        <f aca="false">I105*5.5017049523</f>
        <v>159719009.704928</v>
      </c>
      <c r="R105" s="67"/>
      <c r="S105" s="67"/>
      <c r="T105" s="7"/>
      <c r="U105" s="7"/>
      <c r="V105" s="67" t="n">
        <f aca="false">K105*5.5017049523</f>
        <v>23795216.2636075</v>
      </c>
      <c r="W105" s="67" t="n">
        <f aca="false">M105*5.5017049523</f>
        <v>735934.523616727</v>
      </c>
      <c r="X105" s="67" t="n">
        <f aca="false">N105*5.1890047538+L105*5.5017049523</f>
        <v>28964011.676779</v>
      </c>
      <c r="Y105" s="67" t="n">
        <f aca="false">N105*5.1890047538</f>
        <v>21915406.8615363</v>
      </c>
      <c r="Z105" s="67" t="n">
        <f aca="false">L105*5.5017049523</f>
        <v>7048604.81524267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1"/>
      <c r="B106" s="5"/>
      <c r="C106" s="161" t="n">
        <f aca="false">C102+1</f>
        <v>2038</v>
      </c>
      <c r="D106" s="161" t="n">
        <f aca="false">D102</f>
        <v>1</v>
      </c>
      <c r="E106" s="161" t="n">
        <v>253</v>
      </c>
      <c r="F106" s="163" t="n">
        <f aca="false">central_v2_m!D94+temporary_pension_bonus_central!B94</f>
        <v>34808434.2972299</v>
      </c>
      <c r="G106" s="163" t="n">
        <f aca="false">central_v2_m!E94+temporary_pension_bonus_central!B94</f>
        <v>33391931.0868076</v>
      </c>
      <c r="H106" s="8" t="n">
        <f aca="false">F106-J106</f>
        <v>30291424.8591184</v>
      </c>
      <c r="I106" s="8" t="n">
        <f aca="false">G106-K106</f>
        <v>29010431.9318395</v>
      </c>
      <c r="J106" s="163" t="n">
        <f aca="false">central_v2_m!J94</f>
        <v>4517009.4381115</v>
      </c>
      <c r="K106" s="163" t="n">
        <f aca="false">central_v2_m!K94</f>
        <v>4381499.15496816</v>
      </c>
      <c r="L106" s="8" t="n">
        <f aca="false">H106-I106</f>
        <v>1280992.92727894</v>
      </c>
      <c r="M106" s="8" t="n">
        <f aca="false">J106-K106</f>
        <v>135510.283143345</v>
      </c>
      <c r="N106" s="163" t="n">
        <f aca="false">SUM(central_v5_m!C94:J94)</f>
        <v>5021520.22581282</v>
      </c>
      <c r="O106" s="5"/>
      <c r="P106" s="5"/>
      <c r="Q106" s="8" t="n">
        <f aca="false">I106*5.5017049523</f>
        <v>159606837.027763</v>
      </c>
      <c r="R106" s="8"/>
      <c r="S106" s="8"/>
      <c r="T106" s="5"/>
      <c r="U106" s="5"/>
      <c r="V106" s="8" t="n">
        <f aca="false">K106*5.5017049523</f>
        <v>24105715.5993866</v>
      </c>
      <c r="W106" s="8" t="n">
        <f aca="false">M106*5.5017049523</f>
        <v>745537.595857318</v>
      </c>
      <c r="X106" s="8" t="n">
        <f aca="false">N106*5.1890047538+L106*5.5017049523</f>
        <v>33104337.4549174</v>
      </c>
      <c r="Y106" s="8" t="n">
        <f aca="false">N106*5.1890047538</f>
        <v>26056692.3230456</v>
      </c>
      <c r="Z106" s="8" t="n">
        <f aca="false">L106*5.5017049523</f>
        <v>7047645.13187184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5" t="n">
        <f aca="false">central_v2_m!D95+temporary_pension_bonus_central!B95</f>
        <v>34891954.7869807</v>
      </c>
      <c r="G107" s="165" t="n">
        <f aca="false">central_v2_m!E95+temporary_pension_bonus_central!B95</f>
        <v>33473698.5894647</v>
      </c>
      <c r="H107" s="67" t="n">
        <f aca="false">F107-J107</f>
        <v>30337460.1076258</v>
      </c>
      <c r="I107" s="67" t="n">
        <f aca="false">G107-K107</f>
        <v>29055838.7504904</v>
      </c>
      <c r="J107" s="165" t="n">
        <f aca="false">central_v2_m!J95</f>
        <v>4554494.67935494</v>
      </c>
      <c r="K107" s="165" t="n">
        <f aca="false">central_v2_m!K95</f>
        <v>4417859.83897429</v>
      </c>
      <c r="L107" s="67" t="n">
        <f aca="false">H107-I107</f>
        <v>1281621.35713536</v>
      </c>
      <c r="M107" s="67" t="n">
        <f aca="false">J107-K107</f>
        <v>136634.84038065</v>
      </c>
      <c r="N107" s="165" t="n">
        <f aca="false">SUM(central_v5_m!C95:J95)</f>
        <v>4107231.89938238</v>
      </c>
      <c r="O107" s="7"/>
      <c r="P107" s="7"/>
      <c r="Q107" s="67" t="n">
        <f aca="false">I107*5.5017049523</f>
        <v>159856651.946803</v>
      </c>
      <c r="R107" s="67"/>
      <c r="S107" s="67"/>
      <c r="T107" s="7"/>
      <c r="U107" s="7"/>
      <c r="V107" s="67" t="n">
        <f aca="false">K107*5.5017049523</f>
        <v>24305761.3546522</v>
      </c>
      <c r="W107" s="67" t="n">
        <f aca="false">M107*5.5017049523</f>
        <v>751724.577978942</v>
      </c>
      <c r="X107" s="67" t="n">
        <f aca="false">N107*5.1890047538+L107*5.5017049523</f>
        <v>28363548.4183792</v>
      </c>
      <c r="Y107" s="67" t="n">
        <f aca="false">N107*5.1890047538</f>
        <v>21312445.8508542</v>
      </c>
      <c r="Z107" s="67" t="n">
        <f aca="false">L107*5.5017049523</f>
        <v>7051102.56752507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5" t="n">
        <f aca="false">central_v2_m!D96+temporary_pension_bonus_central!B96</f>
        <v>34937946.7531309</v>
      </c>
      <c r="G108" s="165" t="n">
        <f aca="false">central_v2_m!E96+temporary_pension_bonus_central!B96</f>
        <v>33518361.6681477</v>
      </c>
      <c r="H108" s="67" t="n">
        <f aca="false">F108-J108</f>
        <v>30347565.775268</v>
      </c>
      <c r="I108" s="67" t="n">
        <f aca="false">G108-K108</f>
        <v>29065692.1196206</v>
      </c>
      <c r="J108" s="165" t="n">
        <f aca="false">central_v2_m!J96</f>
        <v>4590380.97786296</v>
      </c>
      <c r="K108" s="165" t="n">
        <f aca="false">central_v2_m!K96</f>
        <v>4452669.54852708</v>
      </c>
      <c r="L108" s="67" t="n">
        <f aca="false">H108-I108</f>
        <v>1281873.65564737</v>
      </c>
      <c r="M108" s="67" t="n">
        <f aca="false">J108-K108</f>
        <v>137711.429335888</v>
      </c>
      <c r="N108" s="165" t="n">
        <f aca="false">SUM(central_v5_m!C96:J96)</f>
        <v>4041229.54078888</v>
      </c>
      <c r="O108" s="7"/>
      <c r="P108" s="7"/>
      <c r="Q108" s="67" t="n">
        <f aca="false">I108*5.5017049523</f>
        <v>159910862.276544</v>
      </c>
      <c r="R108" s="67"/>
      <c r="S108" s="67"/>
      <c r="T108" s="7"/>
      <c r="U108" s="7"/>
      <c r="V108" s="67" t="n">
        <f aca="false">K108*5.5017049523</f>
        <v>24497274.1060868</v>
      </c>
      <c r="W108" s="67" t="n">
        <f aca="false">M108*5.5017049523</f>
        <v>757647.652765569</v>
      </c>
      <c r="X108" s="67" t="n">
        <f aca="false">N108*5.1890047538+L108*5.5017049523</f>
        <v>28022449.9378485</v>
      </c>
      <c r="Y108" s="67" t="n">
        <f aca="false">N108*5.1890047538</f>
        <v>20969959.2983505</v>
      </c>
      <c r="Z108" s="67" t="n">
        <f aca="false">L108*5.5017049523</f>
        <v>7052490.63949803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5" t="n">
        <f aca="false">central_v2_m!D97+temporary_pension_bonus_central!B97</f>
        <v>35065291.4128454</v>
      </c>
      <c r="G109" s="165" t="n">
        <f aca="false">central_v2_m!E97+temporary_pension_bonus_central!B97</f>
        <v>33640784.4049583</v>
      </c>
      <c r="H109" s="67" t="n">
        <f aca="false">F109-J109</f>
        <v>30407567.1807332</v>
      </c>
      <c r="I109" s="67" t="n">
        <f aca="false">G109-K109</f>
        <v>29122791.8998095</v>
      </c>
      <c r="J109" s="165" t="n">
        <f aca="false">central_v2_m!J97</f>
        <v>4657724.23211219</v>
      </c>
      <c r="K109" s="165" t="n">
        <f aca="false">central_v2_m!K97</f>
        <v>4517992.50514882</v>
      </c>
      <c r="L109" s="67" t="n">
        <f aca="false">H109-I109</f>
        <v>1284775.28092376</v>
      </c>
      <c r="M109" s="67" t="n">
        <f aca="false">J109-K109</f>
        <v>139731.726963366</v>
      </c>
      <c r="N109" s="165" t="n">
        <f aca="false">SUM(central_v5_m!C97:J97)</f>
        <v>4111217.419515</v>
      </c>
      <c r="O109" s="7"/>
      <c r="P109" s="7"/>
      <c r="Q109" s="67" t="n">
        <f aca="false">I109*5.5017049523</f>
        <v>160225008.419984</v>
      </c>
      <c r="R109" s="67"/>
      <c r="S109" s="67"/>
      <c r="T109" s="7"/>
      <c r="U109" s="7"/>
      <c r="V109" s="67" t="n">
        <f aca="false">K109*5.5017049523</f>
        <v>24856661.7400316</v>
      </c>
      <c r="W109" s="67" t="n">
        <f aca="false">M109*5.5017049523</f>
        <v>768762.734227784</v>
      </c>
      <c r="X109" s="67" t="n">
        <f aca="false">N109*5.1890047538+L109*5.5017049523</f>
        <v>28401581.2594196</v>
      </c>
      <c r="Y109" s="67" t="n">
        <f aca="false">N109*5.1890047538</f>
        <v>21333126.7337687</v>
      </c>
      <c r="Z109" s="67" t="n">
        <f aca="false">L109*5.5017049523</f>
        <v>7068454.52565086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1"/>
      <c r="B110" s="5"/>
      <c r="C110" s="161" t="n">
        <f aca="false">C106+1</f>
        <v>2039</v>
      </c>
      <c r="D110" s="161" t="n">
        <f aca="false">D106</f>
        <v>1</v>
      </c>
      <c r="E110" s="161" t="n">
        <v>257</v>
      </c>
      <c r="F110" s="163" t="n">
        <f aca="false">central_v2_m!D98+temporary_pension_bonus_central!B98</f>
        <v>35335786.6008983</v>
      </c>
      <c r="G110" s="163" t="n">
        <f aca="false">central_v2_m!E98+temporary_pension_bonus_central!B98</f>
        <v>33900976.0679665</v>
      </c>
      <c r="H110" s="8" t="n">
        <f aca="false">F110-J110</f>
        <v>30535553.1887269</v>
      </c>
      <c r="I110" s="8" t="n">
        <f aca="false">G110-K110</f>
        <v>29244749.6581602</v>
      </c>
      <c r="J110" s="163" t="n">
        <f aca="false">central_v2_m!J98</f>
        <v>4800233.41217145</v>
      </c>
      <c r="K110" s="163" t="n">
        <f aca="false">central_v2_m!K98</f>
        <v>4656226.40980631</v>
      </c>
      <c r="L110" s="8" t="n">
        <f aca="false">H110-I110</f>
        <v>1290803.53056666</v>
      </c>
      <c r="M110" s="8" t="n">
        <f aca="false">J110-K110</f>
        <v>144007.002365144</v>
      </c>
      <c r="N110" s="163" t="n">
        <f aca="false">SUM(central_v5_m!C98:J98)</f>
        <v>4989115.09510509</v>
      </c>
      <c r="O110" s="5"/>
      <c r="P110" s="5"/>
      <c r="Q110" s="8" t="n">
        <f aca="false">I110*5.5017049523</f>
        <v>160895984.023074</v>
      </c>
      <c r="R110" s="8"/>
      <c r="S110" s="8"/>
      <c r="T110" s="5"/>
      <c r="U110" s="5"/>
      <c r="V110" s="8" t="n">
        <f aca="false">K110*5.5017049523</f>
        <v>25617183.8978614</v>
      </c>
      <c r="W110" s="8" t="n">
        <f aca="false">M110*5.5017049523</f>
        <v>792284.03807819</v>
      </c>
      <c r="X110" s="8" t="n">
        <f aca="false">N110*5.1890047538+L110*5.5017049523</f>
        <v>32990162.1223205</v>
      </c>
      <c r="Y110" s="8" t="n">
        <f aca="false">N110*5.1890047538</f>
        <v>25888541.9457556</v>
      </c>
      <c r="Z110" s="8" t="n">
        <f aca="false">L110*5.5017049523</f>
        <v>7101620.17656491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5" t="n">
        <f aca="false">central_v2_m!D99+temporary_pension_bonus_central!B99</f>
        <v>35452426.9900113</v>
      </c>
      <c r="G111" s="165" t="n">
        <f aca="false">central_v2_m!E99+temporary_pension_bonus_central!B99</f>
        <v>34013261.9116337</v>
      </c>
      <c r="H111" s="67" t="n">
        <f aca="false">F111-J111</f>
        <v>30589783.0433499</v>
      </c>
      <c r="I111" s="67" t="n">
        <f aca="false">G111-K111</f>
        <v>29296497.2833722</v>
      </c>
      <c r="J111" s="165" t="n">
        <f aca="false">central_v2_m!J99</f>
        <v>4862643.94666135</v>
      </c>
      <c r="K111" s="165" t="n">
        <f aca="false">central_v2_m!K99</f>
        <v>4716764.6282615</v>
      </c>
      <c r="L111" s="67" t="n">
        <f aca="false">H111-I111</f>
        <v>1293285.75997774</v>
      </c>
      <c r="M111" s="67" t="n">
        <f aca="false">J111-K111</f>
        <v>145879.31839984</v>
      </c>
      <c r="N111" s="165" t="n">
        <f aca="false">SUM(central_v5_m!C99:J99)</f>
        <v>4129672.26282837</v>
      </c>
      <c r="O111" s="7"/>
      <c r="P111" s="7"/>
      <c r="Q111" s="67" t="n">
        <f aca="false">I111*5.5017049523</f>
        <v>161180684.188972</v>
      </c>
      <c r="R111" s="67"/>
      <c r="S111" s="67"/>
      <c r="T111" s="7"/>
      <c r="U111" s="7"/>
      <c r="V111" s="67" t="n">
        <f aca="false">K111*5.5017049523</f>
        <v>25950247.3141398</v>
      </c>
      <c r="W111" s="67" t="n">
        <f aca="false">M111*5.5017049523</f>
        <v>802584.968478548</v>
      </c>
      <c r="X111" s="67" t="n">
        <f aca="false">N111*5.1890047538+L111*5.5017049523</f>
        <v>28544165.673861</v>
      </c>
      <c r="Y111" s="67" t="n">
        <f aca="false">N111*5.1890047538</f>
        <v>21428889.0034524</v>
      </c>
      <c r="Z111" s="67" t="n">
        <f aca="false">L111*5.5017049523</f>
        <v>7115276.67040862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5" t="n">
        <f aca="false">central_v2_m!D100+temporary_pension_bonus_central!B100</f>
        <v>35577566.9653846</v>
      </c>
      <c r="G112" s="165" t="n">
        <f aca="false">central_v2_m!E100+temporary_pension_bonus_central!B100</f>
        <v>34134178.5166258</v>
      </c>
      <c r="H112" s="67" t="n">
        <f aca="false">F112-J112</f>
        <v>30577854.2561373</v>
      </c>
      <c r="I112" s="67" t="n">
        <f aca="false">G112-K112</f>
        <v>29284457.1886559</v>
      </c>
      <c r="J112" s="165" t="n">
        <f aca="false">central_v2_m!J100</f>
        <v>4999712.70924732</v>
      </c>
      <c r="K112" s="165" t="n">
        <f aca="false">central_v2_m!K100</f>
        <v>4849721.3279699</v>
      </c>
      <c r="L112" s="67" t="n">
        <f aca="false">H112-I112</f>
        <v>1293397.06748139</v>
      </c>
      <c r="M112" s="67" t="n">
        <f aca="false">J112-K112</f>
        <v>149991.381277418</v>
      </c>
      <c r="N112" s="165" t="n">
        <f aca="false">SUM(central_v5_m!C100:J100)</f>
        <v>4110856.90455489</v>
      </c>
      <c r="Q112" s="67" t="n">
        <f aca="false">I112*5.5017049523</f>
        <v>161114443.140245</v>
      </c>
      <c r="R112" s="67"/>
      <c r="S112" s="67"/>
      <c r="V112" s="67" t="n">
        <f aca="false">K112*5.5017049523</f>
        <v>26681735.8473669</v>
      </c>
      <c r="W112" s="67" t="n">
        <f aca="false">M112*5.5017049523</f>
        <v>825208.325176287</v>
      </c>
      <c r="X112" s="67" t="n">
        <f aca="false">N112*5.1890047538+L112*5.5017049523</f>
        <v>28447145.0713795</v>
      </c>
      <c r="Y112" s="67" t="n">
        <f aca="false">N112*5.1890047538</f>
        <v>21331256.0199269</v>
      </c>
      <c r="Z112" s="67" t="n">
        <f aca="false">L112*5.5017049523</f>
        <v>7115889.05145265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5" t="n">
        <f aca="false">central_v2_m!D101+temporary_pension_bonus_central!B101</f>
        <v>35893593.8950266</v>
      </c>
      <c r="G113" s="165" t="n">
        <f aca="false">central_v2_m!E101+temporary_pension_bonus_central!B101</f>
        <v>34437866.0255193</v>
      </c>
      <c r="H113" s="67" t="n">
        <f aca="false">F113-J113</f>
        <v>30836925.3213288</v>
      </c>
      <c r="I113" s="67" t="n">
        <f aca="false">G113-K113</f>
        <v>29532897.5090325</v>
      </c>
      <c r="J113" s="165" t="n">
        <f aca="false">central_v2_m!J101</f>
        <v>5056668.57369775</v>
      </c>
      <c r="K113" s="165" t="n">
        <f aca="false">central_v2_m!K101</f>
        <v>4904968.51648682</v>
      </c>
      <c r="L113" s="67" t="n">
        <f aca="false">H113-I113</f>
        <v>1304027.81229637</v>
      </c>
      <c r="M113" s="67" t="n">
        <f aca="false">J113-K113</f>
        <v>151700.057210933</v>
      </c>
      <c r="N113" s="165" t="n">
        <f aca="false">SUM(central_v5_m!C101:J101)</f>
        <v>4059165.39555097</v>
      </c>
      <c r="Q113" s="67" t="n">
        <f aca="false">I113*5.5017049523</f>
        <v>162481288.481212</v>
      </c>
      <c r="R113" s="67"/>
      <c r="S113" s="67"/>
      <c r="V113" s="67" t="n">
        <f aca="false">K113*5.5017049523</f>
        <v>26985689.5780311</v>
      </c>
      <c r="W113" s="67" t="n">
        <f aca="false">M113*5.5017049523</f>
        <v>834608.956021586</v>
      </c>
      <c r="X113" s="67" t="n">
        <f aca="false">N113*5.1890047538+L113*5.5017049523</f>
        <v>28237404.8068223</v>
      </c>
      <c r="Y113" s="67" t="n">
        <f aca="false">N113*5.1890047538</f>
        <v>21063028.5339744</v>
      </c>
      <c r="Z113" s="67" t="n">
        <f aca="false">L113*5.5017049523</f>
        <v>7174376.27284788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</row>
    <row r="114" customFormat="false" ht="12.8" hidden="false" customHeight="false" outlineLevel="0" collapsed="false">
      <c r="A114" s="161"/>
      <c r="B114" s="5"/>
      <c r="C114" s="161" t="n">
        <f aca="false">C110+1</f>
        <v>2040</v>
      </c>
      <c r="D114" s="161" t="n">
        <f aca="false">D110</f>
        <v>1</v>
      </c>
      <c r="E114" s="161" t="n">
        <v>261</v>
      </c>
      <c r="F114" s="163" t="n">
        <f aca="false">central_v2_m!D102+temporary_pension_bonus_central!B102</f>
        <v>35979071.4837987</v>
      </c>
      <c r="G114" s="163" t="n">
        <f aca="false">central_v2_m!E102+temporary_pension_bonus_central!B102</f>
        <v>34520930.5460214</v>
      </c>
      <c r="H114" s="8" t="n">
        <f aca="false">F114-J114</f>
        <v>30858000.3590299</v>
      </c>
      <c r="I114" s="8" t="n">
        <f aca="false">G114-K114</f>
        <v>29553491.5549956</v>
      </c>
      <c r="J114" s="163" t="n">
        <f aca="false">central_v2_m!J102</f>
        <v>5121071.12476881</v>
      </c>
      <c r="K114" s="163" t="n">
        <f aca="false">central_v2_m!K102</f>
        <v>4967438.99102575</v>
      </c>
      <c r="L114" s="8" t="n">
        <f aca="false">H114-I114</f>
        <v>1304508.80403423</v>
      </c>
      <c r="M114" s="8" t="n">
        <f aca="false">J114-K114</f>
        <v>153632.133743064</v>
      </c>
      <c r="N114" s="163" t="n">
        <f aca="false">SUM(central_v5_m!C102:J102)</f>
        <v>4937060.01214236</v>
      </c>
      <c r="O114" s="5"/>
      <c r="P114" s="5"/>
      <c r="Q114" s="8" t="n">
        <f aca="false">I114*5.5017049523</f>
        <v>162594590.845876</v>
      </c>
      <c r="R114" s="8"/>
      <c r="S114" s="8"/>
      <c r="T114" s="5"/>
      <c r="U114" s="5"/>
      <c r="V114" s="8" t="n">
        <f aca="false">K114*5.5017049523</f>
        <v>27329383.6971745</v>
      </c>
      <c r="W114" s="8" t="n">
        <f aca="false">M114*5.5017049523</f>
        <v>845238.671046634</v>
      </c>
      <c r="X114" s="8" t="n">
        <f aca="false">N114*5.1890047538+L114*5.5017049523</f>
        <v>32795450.4202766</v>
      </c>
      <c r="Y114" s="8" t="n">
        <f aca="false">N114*5.1890047538</f>
        <v>25618427.8728026</v>
      </c>
      <c r="Z114" s="8" t="n">
        <f aca="false">L114*5.5017049523</f>
        <v>7177022.54747407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5" t="n">
        <f aca="false">central_v2_m!D103+temporary_pension_bonus_central!B103</f>
        <v>36091074.0121401</v>
      </c>
      <c r="G115" s="165" t="n">
        <f aca="false">central_v2_m!E103+temporary_pension_bonus_central!B103</f>
        <v>34629433.2667698</v>
      </c>
      <c r="H115" s="67" t="n">
        <f aca="false">F115-J115</f>
        <v>30867474.5518763</v>
      </c>
      <c r="I115" s="67" t="n">
        <f aca="false">G115-K115</f>
        <v>29562541.7903139</v>
      </c>
      <c r="J115" s="165" t="n">
        <f aca="false">central_v2_m!J103</f>
        <v>5223599.46026383</v>
      </c>
      <c r="K115" s="165" t="n">
        <f aca="false">central_v2_m!K103</f>
        <v>5066891.47645591</v>
      </c>
      <c r="L115" s="67" t="n">
        <f aca="false">H115-I115</f>
        <v>1304932.7615624</v>
      </c>
      <c r="M115" s="67" t="n">
        <f aca="false">J115-K115</f>
        <v>156707.983807916</v>
      </c>
      <c r="N115" s="165" t="n">
        <f aca="false">SUM(central_v5_m!C103:J103)</f>
        <v>4003913.39720251</v>
      </c>
      <c r="O115" s="7"/>
      <c r="P115" s="7"/>
      <c r="Q115" s="67" t="n">
        <f aca="false">I115*5.5017049523</f>
        <v>162644382.570346</v>
      </c>
      <c r="R115" s="67"/>
      <c r="S115" s="67"/>
      <c r="T115" s="7"/>
      <c r="U115" s="7"/>
      <c r="V115" s="67" t="n">
        <f aca="false">K115*5.5017049523</f>
        <v>27876541.9287842</v>
      </c>
      <c r="W115" s="67" t="n">
        <f aca="false">M115*5.5017049523</f>
        <v>862161.090580959</v>
      </c>
      <c r="X115" s="67" t="n">
        <f aca="false">N115*5.1890047538+L115*5.5017049523</f>
        <v>27955680.6885937</v>
      </c>
      <c r="Y115" s="67" t="n">
        <f aca="false">N115*5.1890047538</f>
        <v>20776325.6518873</v>
      </c>
      <c r="Z115" s="67" t="n">
        <f aca="false">L115*5.5017049523</f>
        <v>7179355.03670639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5" t="n">
        <f aca="false">central_v2_m!D104+temporary_pension_bonus_central!B104</f>
        <v>36199102.5407359</v>
      </c>
      <c r="G116" s="165" t="n">
        <f aca="false">central_v2_m!E104+temporary_pension_bonus_central!B104</f>
        <v>34734249.5036688</v>
      </c>
      <c r="H116" s="67" t="n">
        <f aca="false">F116-J116</f>
        <v>30859566.1916392</v>
      </c>
      <c r="I116" s="67" t="n">
        <f aca="false">G116-K116</f>
        <v>29554899.245045</v>
      </c>
      <c r="J116" s="165" t="n">
        <f aca="false">central_v2_m!J104</f>
        <v>5339536.34909671</v>
      </c>
      <c r="K116" s="165" t="n">
        <f aca="false">central_v2_m!K104</f>
        <v>5179350.25862381</v>
      </c>
      <c r="L116" s="67" t="n">
        <f aca="false">H116-I116</f>
        <v>1304666.94659417</v>
      </c>
      <c r="M116" s="67" t="n">
        <f aca="false">J116-K116</f>
        <v>160186.090472903</v>
      </c>
      <c r="N116" s="165" t="n">
        <f aca="false">SUM(central_v5_m!C104:J104)</f>
        <v>4042014.26264946</v>
      </c>
      <c r="O116" s="7"/>
      <c r="P116" s="7"/>
      <c r="Q116" s="67" t="n">
        <f aca="false">I116*5.5017049523</f>
        <v>162602335.541192</v>
      </c>
      <c r="R116" s="67"/>
      <c r="S116" s="67"/>
      <c r="T116" s="7"/>
      <c r="U116" s="7"/>
      <c r="V116" s="67" t="n">
        <f aca="false">K116*5.5017049523</f>
        <v>28495256.9675669</v>
      </c>
      <c r="W116" s="67" t="n">
        <f aca="false">M116*5.5017049523</f>
        <v>881296.607244347</v>
      </c>
      <c r="X116" s="67" t="n">
        <f aca="false">N116*5.1890047538+L116*5.5017049523</f>
        <v>28151923.8249947</v>
      </c>
      <c r="Y116" s="67" t="n">
        <f aca="false">N116*5.1890047538</f>
        <v>20974031.2238155</v>
      </c>
      <c r="Z116" s="67" t="n">
        <f aca="false">L116*5.5017049523</f>
        <v>7177892.60117925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5" t="n">
        <f aca="false">central_v2_m!D105+temporary_pension_bonus_central!B105</f>
        <v>36434222.4370106</v>
      </c>
      <c r="G117" s="165" t="n">
        <f aca="false">central_v2_m!E105+temporary_pension_bonus_central!B105</f>
        <v>34958887.0350987</v>
      </c>
      <c r="H117" s="67" t="n">
        <f aca="false">F117-J117</f>
        <v>31021040.7509813</v>
      </c>
      <c r="I117" s="67" t="n">
        <f aca="false">G117-K117</f>
        <v>29708100.7996502</v>
      </c>
      <c r="J117" s="165" t="n">
        <f aca="false">central_v2_m!J105</f>
        <v>5413181.68602932</v>
      </c>
      <c r="K117" s="165" t="n">
        <f aca="false">central_v2_m!K105</f>
        <v>5250786.23544844</v>
      </c>
      <c r="L117" s="67" t="n">
        <f aca="false">H117-I117</f>
        <v>1312939.95133107</v>
      </c>
      <c r="M117" s="67" t="n">
        <f aca="false">J117-K117</f>
        <v>162395.450580881</v>
      </c>
      <c r="N117" s="165" t="n">
        <f aca="false">SUM(central_v5_m!C105:J105)</f>
        <v>3953830.39404342</v>
      </c>
      <c r="O117" s="7"/>
      <c r="P117" s="7"/>
      <c r="Q117" s="67" t="n">
        <f aca="false">I117*5.5017049523</f>
        <v>163445205.292863</v>
      </c>
      <c r="R117" s="67"/>
      <c r="S117" s="67"/>
      <c r="T117" s="7"/>
      <c r="U117" s="7"/>
      <c r="V117" s="67" t="n">
        <f aca="false">K117*5.5017049523</f>
        <v>28888276.6350353</v>
      </c>
      <c r="W117" s="67" t="n">
        <f aca="false">M117*5.5017049523</f>
        <v>893451.854691823</v>
      </c>
      <c r="X117" s="67" t="n">
        <f aca="false">N117*5.1890047538+L117*5.5017049523</f>
        <v>27739852.9427209</v>
      </c>
      <c r="Y117" s="67" t="n">
        <f aca="false">N117*5.1890047538</f>
        <v>20516444.7104102</v>
      </c>
      <c r="Z117" s="67" t="n">
        <f aca="false">L117*5.5017049523</f>
        <v>7223408.23231068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80" colorId="64" zoomScale="60" zoomScaleNormal="60" zoomScalePageLayoutView="100" workbookViewId="0">
      <selection pane="topLeft" activeCell="R130" activeCellId="0" sqref="R130"/>
    </sheetView>
  </sheetViews>
  <sheetFormatPr defaultColWidth="9.34375" defaultRowHeight="12.8" zeroHeight="false" outlineLevelRow="0" outlineLevelCol="0"/>
  <cols>
    <col collapsed="false" customWidth="true" hidden="false" outlineLevel="0" max="6" min="5" style="111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70"/>
      <c r="B1" s="170"/>
      <c r="C1" s="170"/>
      <c r="D1" s="170"/>
      <c r="E1" s="171" t="s">
        <v>218</v>
      </c>
      <c r="F1" s="171" t="s">
        <v>219</v>
      </c>
      <c r="G1" s="170"/>
      <c r="H1" s="170"/>
      <c r="I1" s="170"/>
      <c r="J1" s="170"/>
      <c r="K1" s="170"/>
      <c r="L1" s="170"/>
      <c r="M1" s="172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</row>
    <row r="2" customFormat="false" ht="50.25" hidden="false" customHeight="true" outlineLevel="0" collapsed="false">
      <c r="A2" s="148" t="s">
        <v>220</v>
      </c>
      <c r="B2" s="148" t="s">
        <v>183</v>
      </c>
      <c r="C2" s="148" t="s">
        <v>184</v>
      </c>
      <c r="D2" s="148" t="s">
        <v>221</v>
      </c>
      <c r="E2" s="150" t="s">
        <v>222</v>
      </c>
      <c r="F2" s="150" t="s">
        <v>223</v>
      </c>
      <c r="G2" s="148" t="s">
        <v>224</v>
      </c>
      <c r="H2" s="148" t="s">
        <v>225</v>
      </c>
      <c r="I2" s="148" t="s">
        <v>226</v>
      </c>
      <c r="J2" s="148" t="s">
        <v>227</v>
      </c>
      <c r="K2" s="148" t="s">
        <v>228</v>
      </c>
      <c r="L2" s="148" t="s">
        <v>229</v>
      </c>
      <c r="M2" s="151" t="s">
        <v>230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12.8" hidden="false" customHeight="false" outlineLevel="0" collapsed="false">
      <c r="A3" s="153" t="s">
        <v>231</v>
      </c>
      <c r="B3" s="153" t="n">
        <v>2014</v>
      </c>
      <c r="C3" s="154" t="n">
        <v>1</v>
      </c>
      <c r="D3" s="153" t="n">
        <v>45</v>
      </c>
      <c r="E3" s="155" t="n">
        <v>16336703</v>
      </c>
      <c r="F3" s="155" t="n">
        <v>147746</v>
      </c>
      <c r="G3" s="156" t="n">
        <v>16188957</v>
      </c>
      <c r="H3" s="174" t="n">
        <v>59323985</v>
      </c>
      <c r="I3" s="175" t="n">
        <f aca="false">H3/G3</f>
        <v>3.66447233135526</v>
      </c>
      <c r="J3" s="156" t="n">
        <f aca="false">G3*I10</f>
        <v>61899880.2143381</v>
      </c>
      <c r="K3" s="174" t="n">
        <v>354218</v>
      </c>
      <c r="L3" s="175" t="n">
        <f aca="false">K3/F3</f>
        <v>2.39747945798871</v>
      </c>
      <c r="M3" s="156" t="n">
        <f aca="false">F3*2.511711692</f>
        <v>371095.355646232</v>
      </c>
      <c r="N3" s="174"/>
      <c r="O3" s="153"/>
      <c r="P3" s="153"/>
      <c r="Q3" s="156"/>
      <c r="R3" s="156"/>
      <c r="S3" s="156"/>
      <c r="T3" s="153"/>
      <c r="U3" s="153"/>
      <c r="V3" s="154"/>
      <c r="W3" s="154"/>
      <c r="X3" s="156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</row>
    <row r="4" customFormat="false" ht="12.8" hidden="false" customHeight="false" outlineLevel="0" collapsed="false">
      <c r="B4" s="153" t="n">
        <v>2014</v>
      </c>
      <c r="C4" s="154" t="n">
        <v>2</v>
      </c>
      <c r="D4" s="153" t="n">
        <v>46</v>
      </c>
      <c r="E4" s="155" t="n">
        <v>19039169</v>
      </c>
      <c r="F4" s="155" t="n">
        <v>150094</v>
      </c>
      <c r="G4" s="156" t="n">
        <v>18889075</v>
      </c>
      <c r="H4" s="174" t="n">
        <v>70642775</v>
      </c>
      <c r="I4" s="175" t="n">
        <f aca="false">H4/G4</f>
        <v>3.73987476888095</v>
      </c>
      <c r="J4" s="156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56" t="n">
        <f aca="false">F4*2.511711692</f>
        <v>376992.854699048</v>
      </c>
      <c r="N4" s="174"/>
      <c r="Q4" s="156"/>
      <c r="R4" s="156"/>
      <c r="S4" s="156"/>
      <c r="V4" s="154"/>
      <c r="W4" s="154"/>
      <c r="X4" s="156"/>
    </row>
    <row r="5" customFormat="false" ht="12.8" hidden="false" customHeight="false" outlineLevel="0" collapsed="false">
      <c r="B5" s="153" t="n">
        <v>2014</v>
      </c>
      <c r="C5" s="154" t="n">
        <v>3</v>
      </c>
      <c r="D5" s="153" t="n">
        <v>47</v>
      </c>
      <c r="E5" s="155" t="n">
        <v>16811748</v>
      </c>
      <c r="F5" s="155" t="n">
        <v>145661</v>
      </c>
      <c r="G5" s="156" t="n">
        <v>16666087</v>
      </c>
      <c r="H5" s="174" t="n">
        <v>66453030</v>
      </c>
      <c r="I5" s="175" t="n">
        <f aca="false">H5/G5</f>
        <v>3.98732047900626</v>
      </c>
      <c r="J5" s="156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56" t="n">
        <f aca="false">F5*2.511711692</f>
        <v>365858.436768412</v>
      </c>
      <c r="N5" s="174"/>
      <c r="Q5" s="156"/>
      <c r="R5" s="156"/>
      <c r="S5" s="156"/>
      <c r="V5" s="154"/>
      <c r="W5" s="154"/>
      <c r="X5" s="156"/>
    </row>
    <row r="6" customFormat="false" ht="12.8" hidden="false" customHeight="false" outlineLevel="0" collapsed="false">
      <c r="B6" s="153" t="n">
        <v>2014</v>
      </c>
      <c r="C6" s="154" t="n">
        <v>4</v>
      </c>
      <c r="D6" s="153" t="n">
        <v>48</v>
      </c>
      <c r="E6" s="155" t="n">
        <v>20743937</v>
      </c>
      <c r="F6" s="155" t="n">
        <v>143630</v>
      </c>
      <c r="G6" s="156" t="n">
        <v>20600306</v>
      </c>
      <c r="H6" s="174" t="n">
        <v>75212989</v>
      </c>
      <c r="I6" s="175" t="n">
        <f aca="false">H6/G6</f>
        <v>3.65106173665576</v>
      </c>
      <c r="J6" s="156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56" t="n">
        <f aca="false">F6*2.511711692</f>
        <v>360757.15032196</v>
      </c>
      <c r="N6" s="174"/>
      <c r="Q6" s="156"/>
      <c r="R6" s="156"/>
      <c r="S6" s="156"/>
      <c r="V6" s="154"/>
      <c r="W6" s="154"/>
      <c r="X6" s="156"/>
    </row>
    <row r="7" customFormat="false" ht="12.8" hidden="false" customHeight="false" outlineLevel="0" collapsed="false">
      <c r="B7" s="153" t="n">
        <v>2015</v>
      </c>
      <c r="C7" s="154" t="n">
        <v>1</v>
      </c>
      <c r="D7" s="153" t="n">
        <v>49</v>
      </c>
      <c r="E7" s="155" t="n">
        <v>18307160</v>
      </c>
      <c r="F7" s="155" t="n">
        <v>167252</v>
      </c>
      <c r="G7" s="156" t="n">
        <v>18139908</v>
      </c>
      <c r="H7" s="174" t="n">
        <v>71061517</v>
      </c>
      <c r="I7" s="175" t="n">
        <f aca="false">H7/G7</f>
        <v>3.91741330771909</v>
      </c>
      <c r="J7" s="156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56" t="n">
        <f aca="false">F7*2.511711692</f>
        <v>420088.803910384</v>
      </c>
      <c r="N7" s="174"/>
      <c r="Q7" s="156"/>
      <c r="R7" s="156"/>
      <c r="S7" s="156"/>
      <c r="V7" s="154"/>
      <c r="W7" s="154"/>
      <c r="X7" s="156"/>
    </row>
    <row r="8" customFormat="false" ht="12.8" hidden="false" customHeight="false" outlineLevel="0" collapsed="false">
      <c r="B8" s="153" t="n">
        <v>2015</v>
      </c>
      <c r="C8" s="154" t="n">
        <v>2</v>
      </c>
      <c r="D8" s="153" t="n">
        <v>50</v>
      </c>
      <c r="E8" s="155" t="n">
        <v>21740969</v>
      </c>
      <c r="F8" s="155" t="n">
        <v>188439</v>
      </c>
      <c r="G8" s="156" t="n">
        <v>21552530</v>
      </c>
      <c r="H8" s="174" t="n">
        <v>85808756</v>
      </c>
      <c r="I8" s="175" t="n">
        <f aca="false">H8/G8</f>
        <v>3.98137740673601</v>
      </c>
      <c r="J8" s="156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56" t="n">
        <f aca="false">F8*2.511711692</f>
        <v>473304.439528788</v>
      </c>
      <c r="N8" s="174"/>
      <c r="Q8" s="156"/>
      <c r="R8" s="156"/>
      <c r="S8" s="156"/>
      <c r="V8" s="154"/>
      <c r="W8" s="154"/>
      <c r="X8" s="156"/>
    </row>
    <row r="9" customFormat="false" ht="12.8" hidden="false" customHeight="false" outlineLevel="0" collapsed="false">
      <c r="A9" s="7"/>
      <c r="B9" s="176" t="n">
        <v>2015</v>
      </c>
      <c r="C9" s="7" t="n">
        <v>1</v>
      </c>
      <c r="D9" s="176" t="n">
        <v>161</v>
      </c>
      <c r="E9" s="165" t="n">
        <f aca="false">central_SIPA_income!B2</f>
        <v>18034497.499367</v>
      </c>
      <c r="F9" s="165" t="n">
        <f aca="false">central_SIPA_income!I2</f>
        <v>132278.052265445</v>
      </c>
      <c r="G9" s="67" t="n">
        <f aca="false">E9-F9*0.7</f>
        <v>17941902.8627812</v>
      </c>
      <c r="H9" s="9"/>
      <c r="I9" s="177"/>
      <c r="J9" s="67" t="n">
        <f aca="false">G9*3.8235866717</f>
        <v>68602420.6510662</v>
      </c>
      <c r="K9" s="9"/>
      <c r="L9" s="177"/>
      <c r="M9" s="67" t="n">
        <f aca="false">F9*2.511711692</f>
        <v>332244.330470106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6" t="n">
        <v>2015</v>
      </c>
      <c r="C10" s="7" t="n">
        <v>2</v>
      </c>
      <c r="D10" s="176" t="n">
        <v>162</v>
      </c>
      <c r="E10" s="165" t="n">
        <f aca="false">central_SIPA_income!B3</f>
        <v>22385764.1527932</v>
      </c>
      <c r="F10" s="165" t="n">
        <f aca="false">central_SIPA_income!I3</f>
        <v>137545.195244366</v>
      </c>
      <c r="G10" s="67" t="n">
        <f aca="false">E10-F10*0.7</f>
        <v>22289482.5161221</v>
      </c>
      <c r="H10" s="9" t="s">
        <v>232</v>
      </c>
      <c r="I10" s="177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7" t="n">
        <f aca="false">AVERAGE(L3:L8)</f>
        <v>2.51171169199128</v>
      </c>
      <c r="M10" s="67" t="n">
        <f aca="false">F10*2.511711692</f>
        <v>345473.875073696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6" t="n">
        <v>2015</v>
      </c>
      <c r="C11" s="7" t="n">
        <v>3</v>
      </c>
      <c r="D11" s="176" t="n">
        <v>163</v>
      </c>
      <c r="E11" s="165" t="n">
        <f aca="false">central_SIPA_income!B4</f>
        <v>20234056.7711665</v>
      </c>
      <c r="F11" s="165" t="n">
        <f aca="false">central_SIPA_income!I4</f>
        <v>146901.516727808</v>
      </c>
      <c r="G11" s="67" t="n">
        <f aca="false">E11-F11*0.7</f>
        <v>20131225.709457</v>
      </c>
      <c r="H11" s="9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6" t="n">
        <v>2015</v>
      </c>
      <c r="C12" s="7" t="n">
        <v>4</v>
      </c>
      <c r="D12" s="176" t="n">
        <v>164</v>
      </c>
      <c r="E12" s="165" t="n">
        <f aca="false">central_SIPA_income!B5</f>
        <v>23483163.7309384</v>
      </c>
      <c r="F12" s="165" t="n">
        <f aca="false">central_SIPA_income!I5</f>
        <v>146445.351472853</v>
      </c>
      <c r="G12" s="67" t="n">
        <f aca="false">E12-F12*0.7</f>
        <v>23380651.9849074</v>
      </c>
      <c r="H12" s="9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Q12" s="67"/>
      <c r="R12" s="67"/>
      <c r="S12" s="67"/>
      <c r="X12" s="67"/>
    </row>
    <row r="13" customFormat="false" ht="12.8" hidden="false" customHeight="false" outlineLevel="0" collapsed="false">
      <c r="A13" s="161" t="s">
        <v>233</v>
      </c>
      <c r="B13" s="161" t="n">
        <v>2016</v>
      </c>
      <c r="C13" s="5" t="n">
        <v>1</v>
      </c>
      <c r="D13" s="161" t="n">
        <v>165</v>
      </c>
      <c r="E13" s="163" t="n">
        <f aca="false">central_SIPA_income!B6</f>
        <v>19146816.254714</v>
      </c>
      <c r="F13" s="163" t="n">
        <f aca="false">central_SIPA_income!I6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5" t="n">
        <f aca="false">central_SIPA_income!B7</f>
        <v>21810280.3571705</v>
      </c>
      <c r="F14" s="165" t="n">
        <f aca="false">central_SIPA_income!I7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5" t="n">
        <f aca="false">central_SIPA_income!B8</f>
        <v>18980756.5787828</v>
      </c>
      <c r="F15" s="165" t="n">
        <f aca="false">central_SIPA_income!I8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5" t="n">
        <f aca="false">central_SIPA_income!B9</f>
        <v>22397188.7827913</v>
      </c>
      <c r="F16" s="165" t="n">
        <f aca="false">central_SIPA_income!I9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1"/>
      <c r="B17" s="161" t="n">
        <v>2017</v>
      </c>
      <c r="C17" s="5" t="n">
        <v>1</v>
      </c>
      <c r="D17" s="161" t="n">
        <v>169</v>
      </c>
      <c r="E17" s="163" t="n">
        <f aca="false">central_SIPA_income!B10</f>
        <v>19615633.2382376</v>
      </c>
      <c r="F17" s="163" t="n">
        <f aca="false">central_SIPA_income!I10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5" t="n">
        <f aca="false">central_SIPA_income!B11</f>
        <v>23378790.7203935</v>
      </c>
      <c r="F18" s="165" t="n">
        <f aca="false">central_SIPA_income!I11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5" t="n">
        <f aca="false">central_SIPA_income!B12</f>
        <v>20578914.6776703</v>
      </c>
      <c r="F19" s="165" t="n">
        <f aca="false">central_SIPA_income!I12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5" t="n">
        <f aca="false">central_SIPA_income!B13</f>
        <v>24419598.4120469</v>
      </c>
      <c r="F20" s="165" t="n">
        <f aca="false">central_SIPA_income!I13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1"/>
      <c r="B21" s="161" t="n">
        <v>2018</v>
      </c>
      <c r="C21" s="5" t="n">
        <v>1</v>
      </c>
      <c r="D21" s="161" t="n">
        <v>173</v>
      </c>
      <c r="E21" s="163" t="n">
        <f aca="false">central_SIPA_income!B14</f>
        <v>19446933.4382352</v>
      </c>
      <c r="F21" s="163" t="n">
        <f aca="false">central_SIPA_income!I14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5" t="n">
        <f aca="false">central_SIPA_income!B15</f>
        <v>21970032.2997489</v>
      </c>
      <c r="F22" s="165" t="n">
        <f aca="false">central_SIPA_income!I15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5" t="n">
        <f aca="false">central_SIPA_income!B16</f>
        <v>18061907.8282328</v>
      </c>
      <c r="F23" s="165" t="n">
        <f aca="false">central_SIPA_income!I16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5" t="n">
        <f aca="false">central_SIPA_income!B17</f>
        <v>19818011.5998267</v>
      </c>
      <c r="F24" s="165" t="n">
        <f aca="false">central_SIPA_income!I17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1"/>
      <c r="B25" s="161" t="n">
        <v>2019</v>
      </c>
      <c r="C25" s="5" t="n">
        <v>1</v>
      </c>
      <c r="D25" s="161" t="n">
        <v>177</v>
      </c>
      <c r="E25" s="163" t="n">
        <f aca="false">central_SIPA_income!B18</f>
        <v>15851385.0013307</v>
      </c>
      <c r="F25" s="163" t="n">
        <f aca="false">central_SIPA_income!I18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5" t="n">
        <f aca="false">central_SIPA_income!B19</f>
        <v>18844983.0549242</v>
      </c>
      <c r="F26" s="165" t="n">
        <f aca="false">central_SIPA_income!I19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5" t="n">
        <f aca="false">central_SIPA_income!B20</f>
        <v>15710193.8603896</v>
      </c>
      <c r="F27" s="165" t="n">
        <f aca="false">central_SIPA_income!I20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5" t="n">
        <f aca="false">central_SIPA_income!B21</f>
        <v>17901847.1373961</v>
      </c>
      <c r="F28" s="165" t="n">
        <f aca="false">central_SIPA_income!I21</f>
        <v>105328.863710972</v>
      </c>
      <c r="G28" s="67" t="n">
        <f aca="false">E28-F28*0.7</f>
        <v>17828116.9327984</v>
      </c>
      <c r="H28" s="67"/>
      <c r="I28" s="67"/>
      <c r="J28" s="67" t="n">
        <f aca="false">G28*3.8235866717</f>
        <v>68167350.285757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1"/>
      <c r="B29" s="161" t="n">
        <v>2020</v>
      </c>
      <c r="C29" s="5" t="n">
        <v>1</v>
      </c>
      <c r="D29" s="161" t="n">
        <v>181</v>
      </c>
      <c r="E29" s="163" t="n">
        <f aca="false">central_SIPA_income!B22</f>
        <v>16312290.4430825</v>
      </c>
      <c r="F29" s="163" t="n">
        <f aca="false">central_SIPA_income!I22</f>
        <v>114354.601684911</v>
      </c>
      <c r="G29" s="8" t="n">
        <f aca="false">E29-F29*0.7</f>
        <v>16232242.2219031</v>
      </c>
      <c r="H29" s="8"/>
      <c r="I29" s="8"/>
      <c r="J29" s="8" t="n">
        <f aca="false">G29*3.8235866717</f>
        <v>62065385.0114746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5" t="n">
        <f aca="false">central_SIPA_income!B23</f>
        <v>18376456.9659741</v>
      </c>
      <c r="F30" s="165" t="n">
        <f aca="false">central_SIPA_income!I23</f>
        <v>82723.7607858221</v>
      </c>
      <c r="G30" s="67" t="n">
        <f aca="false">E30-F30*0.7</f>
        <v>18318550.333424</v>
      </c>
      <c r="H30" s="67"/>
      <c r="I30" s="67"/>
      <c r="J30" s="67" t="n">
        <f aca="false">G30*3.8235866717</f>
        <v>70042564.8997456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5" t="n">
        <f aca="false">central_SIPA_income!B24</f>
        <v>15775623.187441</v>
      </c>
      <c r="F31" s="165" t="n">
        <f aca="false">central_SIPA_income!I24</f>
        <v>82703.572565179</v>
      </c>
      <c r="G31" s="67" t="n">
        <f aca="false">E31-F31*0.7</f>
        <v>15717730.6866453</v>
      </c>
      <c r="H31" s="67"/>
      <c r="I31" s="67"/>
      <c r="J31" s="67" t="n">
        <f aca="false">G31*3.8235866717</f>
        <v>60098105.5628272</v>
      </c>
      <c r="K31" s="9"/>
      <c r="L31" s="67"/>
      <c r="M31" s="67" t="n">
        <f aca="false">F31*2.511711692</f>
        <v>207727.53018213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5" t="n">
        <f aca="false">central_SIPA_income!B25</f>
        <v>19094122.7808011</v>
      </c>
      <c r="F32" s="165" t="n">
        <f aca="false">central_SIPA_income!I25</f>
        <v>88026.8110739797</v>
      </c>
      <c r="G32" s="67" t="n">
        <f aca="false">E32-F32*0.7</f>
        <v>19032504.0130493</v>
      </c>
      <c r="H32" s="67"/>
      <c r="I32" s="67"/>
      <c r="J32" s="67" t="n">
        <f aca="false">G32*3.8235866717</f>
        <v>72772428.673372</v>
      </c>
      <c r="K32" s="9"/>
      <c r="L32" s="67"/>
      <c r="M32" s="67" t="n">
        <f aca="false">F32*2.511711692</f>
        <v>221097.97058399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1"/>
      <c r="B33" s="161" t="n">
        <v>2021</v>
      </c>
      <c r="C33" s="5" t="n">
        <v>1</v>
      </c>
      <c r="D33" s="161" t="n">
        <v>185</v>
      </c>
      <c r="E33" s="163" t="n">
        <f aca="false">central_SIPA_income!B26</f>
        <v>16817161.1222165</v>
      </c>
      <c r="F33" s="163" t="n">
        <f aca="false">central_SIPA_income!I26</f>
        <v>95312.4611729082</v>
      </c>
      <c r="G33" s="8" t="n">
        <f aca="false">E33-F33*0.7</f>
        <v>16750442.3993954</v>
      </c>
      <c r="H33" s="8"/>
      <c r="I33" s="8"/>
      <c r="J33" s="8" t="n">
        <f aca="false">G33*3.8235866717</f>
        <v>64046768.303407</v>
      </c>
      <c r="K33" s="6"/>
      <c r="L33" s="8"/>
      <c r="M33" s="8" t="n">
        <f aca="false">F33*2.511711692</f>
        <v>239397.42312129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5" t="n">
        <f aca="false">central_SIPA_income!B27</f>
        <v>19717357.5887034</v>
      </c>
      <c r="F34" s="165" t="n">
        <f aca="false">central_SIPA_income!I27</f>
        <v>97128.4700677565</v>
      </c>
      <c r="G34" s="67" t="n">
        <f aca="false">E34-F34*0.7</f>
        <v>19649367.659656</v>
      </c>
      <c r="H34" s="67"/>
      <c r="I34" s="67"/>
      <c r="J34" s="67" t="n">
        <f aca="false">G34*3.8235866717</f>
        <v>75131060.2907935</v>
      </c>
      <c r="K34" s="9"/>
      <c r="L34" s="67"/>
      <c r="M34" s="67" t="n">
        <f aca="false">F34*2.511711692</f>
        <v>243958.713895256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5" t="n">
        <f aca="false">central_SIPA_income!B28</f>
        <v>17479934.1169207</v>
      </c>
      <c r="F35" s="165" t="n">
        <f aca="false">central_SIPA_income!I28</f>
        <v>99703.8600376827</v>
      </c>
      <c r="G35" s="67" t="n">
        <f aca="false">E35-F35*0.7</f>
        <v>17410141.4148944</v>
      </c>
      <c r="H35" s="67"/>
      <c r="I35" s="67"/>
      <c r="J35" s="67" t="n">
        <f aca="false">G35*3.8235866717</f>
        <v>66569184.6664022</v>
      </c>
      <c r="K35" s="9"/>
      <c r="L35" s="67"/>
      <c r="M35" s="67" t="n">
        <f aca="false">F35*2.511711692</f>
        <v>250427.350994179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5" t="n">
        <f aca="false">central_SIPA_income!B29</f>
        <v>20596747.7772404</v>
      </c>
      <c r="F36" s="165" t="n">
        <f aca="false">central_SIPA_income!I29</f>
        <v>99439.3066168025</v>
      </c>
      <c r="G36" s="67" t="n">
        <f aca="false">E36-F36*0.7</f>
        <v>20527140.2626087</v>
      </c>
      <c r="H36" s="67"/>
      <c r="I36" s="67"/>
      <c r="J36" s="67" t="n">
        <f aca="false">G36*3.8235866717</f>
        <v>78487299.916227</v>
      </c>
      <c r="K36" s="9"/>
      <c r="L36" s="67"/>
      <c r="M36" s="67" t="n">
        <f aca="false">F36*2.511711692</f>
        <v>249762.869073796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1"/>
      <c r="B37" s="161" t="n">
        <v>2022</v>
      </c>
      <c r="C37" s="5" t="n">
        <v>1</v>
      </c>
      <c r="D37" s="161" t="n">
        <v>189</v>
      </c>
      <c r="E37" s="163" t="n">
        <f aca="false">central_SIPA_income!B30</f>
        <v>17950488.0348692</v>
      </c>
      <c r="F37" s="163" t="n">
        <f aca="false">central_SIPA_income!I30</f>
        <v>102702.934333698</v>
      </c>
      <c r="G37" s="8" t="n">
        <f aca="false">E37-F37*0.7</f>
        <v>17878595.9808356</v>
      </c>
      <c r="H37" s="8"/>
      <c r="I37" s="8"/>
      <c r="J37" s="8" t="n">
        <f aca="false">G37*3.8235866717</f>
        <v>68360361.3010323</v>
      </c>
      <c r="K37" s="6"/>
      <c r="L37" s="8"/>
      <c r="M37" s="8" t="n">
        <f aca="false">F37*2.511711692</f>
        <v>257960.160968658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5" t="n">
        <f aca="false">central_SIPA_income!B31</f>
        <v>21212273.3522415</v>
      </c>
      <c r="F38" s="165" t="n">
        <f aca="false">central_SIPA_income!I31</f>
        <v>101337.780844699</v>
      </c>
      <c r="G38" s="67" t="n">
        <f aca="false">E38-F38*0.7</f>
        <v>21141336.9056502</v>
      </c>
      <c r="H38" s="67"/>
      <c r="I38" s="67"/>
      <c r="J38" s="67" t="n">
        <f aca="false">G38*3.8235866717</f>
        <v>80835734.0143636</v>
      </c>
      <c r="K38" s="9"/>
      <c r="L38" s="67"/>
      <c r="M38" s="67" t="n">
        <f aca="false">F38*2.511711692</f>
        <v>254531.288988965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5" t="n">
        <f aca="false">central_SIPA_income!B32</f>
        <v>18526799.7820787</v>
      </c>
      <c r="F39" s="165" t="n">
        <f aca="false">central_SIPA_income!I32</f>
        <v>101600.46673813</v>
      </c>
      <c r="G39" s="67" t="n">
        <f aca="false">E39-F39*0.7</f>
        <v>18455679.455362</v>
      </c>
      <c r="H39" s="67"/>
      <c r="I39" s="67"/>
      <c r="J39" s="67" t="n">
        <f aca="false">G39*3.8235866717</f>
        <v>70566889.9826895</v>
      </c>
      <c r="K39" s="9"/>
      <c r="L39" s="67"/>
      <c r="M39" s="67" t="n">
        <f aca="false">F39*2.511711692</f>
        <v>255191.080218818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5" t="n">
        <f aca="false">central_SIPA_income!B33</f>
        <v>21756945.1343853</v>
      </c>
      <c r="F40" s="165" t="n">
        <f aca="false">central_SIPA_income!I33</f>
        <v>102301.77085994</v>
      </c>
      <c r="G40" s="67" t="n">
        <f aca="false">E40-F40*0.7</f>
        <v>21685333.8947833</v>
      </c>
      <c r="H40" s="67"/>
      <c r="I40" s="67"/>
      <c r="J40" s="67" t="n">
        <f aca="false">G40*3.8235866717</f>
        <v>82915753.6514577</v>
      </c>
      <c r="K40" s="9"/>
      <c r="L40" s="67"/>
      <c r="M40" s="67" t="n">
        <f aca="false">F40*2.511711692</f>
        <v>256952.553981216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1"/>
      <c r="B41" s="161" t="n">
        <v>2023</v>
      </c>
      <c r="C41" s="5" t="n">
        <v>1</v>
      </c>
      <c r="D41" s="161" t="n">
        <v>193</v>
      </c>
      <c r="E41" s="163" t="n">
        <f aca="false">central_SIPA_income!B34</f>
        <v>19083444.6881286</v>
      </c>
      <c r="F41" s="163" t="n">
        <f aca="false">central_SIPA_income!I34</f>
        <v>101712.342224239</v>
      </c>
      <c r="G41" s="8" t="n">
        <f aca="false">E41-F41*0.7</f>
        <v>19012246.0485716</v>
      </c>
      <c r="H41" s="8"/>
      <c r="I41" s="8"/>
      <c r="J41" s="8" t="n">
        <f aca="false">G41*3.8235866717</f>
        <v>72694970.5903994</v>
      </c>
      <c r="K41" s="6"/>
      <c r="L41" s="8"/>
      <c r="M41" s="8" t="n">
        <f aca="false">F41*2.511711692</f>
        <v>255472.079185325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5" t="n">
        <f aca="false">central_SIPA_income!B35</f>
        <v>22338920.1784952</v>
      </c>
      <c r="F42" s="165" t="n">
        <f aca="false">central_SIPA_income!I35</f>
        <v>98655.9389352449</v>
      </c>
      <c r="G42" s="67" t="n">
        <f aca="false">E42-F42*0.7</f>
        <v>22269861.0212405</v>
      </c>
      <c r="H42" s="67"/>
      <c r="I42" s="67"/>
      <c r="J42" s="67" t="n">
        <f aca="false">G42*3.8235866717</f>
        <v>85150743.7814266</v>
      </c>
      <c r="K42" s="9"/>
      <c r="L42" s="67"/>
      <c r="M42" s="67" t="n">
        <f aca="false">F42*2.511711692</f>
        <v>247795.275308893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5" t="n">
        <f aca="false">central_SIPA_income!B36</f>
        <v>19494061.1627449</v>
      </c>
      <c r="F43" s="165" t="n">
        <f aca="false">central_SIPA_income!I36</f>
        <v>103757.123249666</v>
      </c>
      <c r="G43" s="67" t="n">
        <f aca="false">E43-F43*0.7</f>
        <v>19421431.1764701</v>
      </c>
      <c r="H43" s="67"/>
      <c r="I43" s="67"/>
      <c r="J43" s="67" t="n">
        <f aca="false">G43*3.8235866717</f>
        <v>74259525.39169</v>
      </c>
      <c r="K43" s="9"/>
      <c r="L43" s="67"/>
      <c r="M43" s="67" t="n">
        <f aca="false">F43*2.511711692</f>
        <v>260607.97959447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5" t="n">
        <f aca="false">central_SIPA_income!B37</f>
        <v>22839373.0040373</v>
      </c>
      <c r="F44" s="165" t="n">
        <f aca="false">central_SIPA_income!I37</f>
        <v>104550.314811505</v>
      </c>
      <c r="G44" s="67" t="n">
        <f aca="false">E44-F44*0.7</f>
        <v>22766187.7836693</v>
      </c>
      <c r="H44" s="67"/>
      <c r="I44" s="67"/>
      <c r="J44" s="67" t="n">
        <f aca="false">G44*3.8235866717</f>
        <v>87048492.1750573</v>
      </c>
      <c r="K44" s="9"/>
      <c r="L44" s="67"/>
      <c r="M44" s="67" t="n">
        <f aca="false">F44*2.511711692</f>
        <v>262600.248114337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1"/>
      <c r="B45" s="161" t="n">
        <v>2024</v>
      </c>
      <c r="C45" s="5" t="n">
        <v>1</v>
      </c>
      <c r="D45" s="161" t="n">
        <v>197</v>
      </c>
      <c r="E45" s="163" t="n">
        <f aca="false">central_SIPA_income!B38</f>
        <v>19990140.6950611</v>
      </c>
      <c r="F45" s="163" t="n">
        <f aca="false">central_SIPA_income!I38</f>
        <v>103021.343538063</v>
      </c>
      <c r="G45" s="8" t="n">
        <f aca="false">E45-F45*0.7</f>
        <v>19918025.7545845</v>
      </c>
      <c r="H45" s="8"/>
      <c r="I45" s="8"/>
      <c r="J45" s="8" t="n">
        <f aca="false">G45*3.8235866717</f>
        <v>76158297.8018066</v>
      </c>
      <c r="K45" s="6"/>
      <c r="L45" s="8"/>
      <c r="M45" s="8" t="n">
        <f aca="false">F45*2.511711692</f>
        <v>258759.913090101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5" t="n">
        <f aca="false">central_SIPA_income!B39</f>
        <v>23218217.5410023</v>
      </c>
      <c r="F46" s="165" t="n">
        <f aca="false">central_SIPA_income!I39</f>
        <v>107283.514601594</v>
      </c>
      <c r="G46" s="67" t="n">
        <f aca="false">E46-F46*0.7</f>
        <v>23143119.0807811</v>
      </c>
      <c r="H46" s="67"/>
      <c r="I46" s="67"/>
      <c r="J46" s="67" t="n">
        <f aca="false">G46*3.8235866717</f>
        <v>88489721.6588408</v>
      </c>
      <c r="K46" s="9"/>
      <c r="L46" s="67"/>
      <c r="M46" s="67" t="n">
        <f aca="false">F46*2.511711692</f>
        <v>269465.257983677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5" t="n">
        <f aca="false">central_SIPA_income!B40</f>
        <v>20247343.1604365</v>
      </c>
      <c r="F47" s="165" t="n">
        <f aca="false">central_SIPA_income!I40</f>
        <v>107365.99596942</v>
      </c>
      <c r="G47" s="67" t="n">
        <f aca="false">E47-F47*0.7</f>
        <v>20172186.9632579</v>
      </c>
      <c r="H47" s="67"/>
      <c r="I47" s="67"/>
      <c r="J47" s="67" t="n">
        <f aca="false">G47*3.8235866717</f>
        <v>77130105.2117536</v>
      </c>
      <c r="K47" s="9"/>
      <c r="L47" s="67"/>
      <c r="M47" s="67" t="n">
        <f aca="false">F47*2.511711692</f>
        <v>269672.427399616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5" t="n">
        <f aca="false">central_SIPA_income!B41</f>
        <v>23667618.2262746</v>
      </c>
      <c r="F48" s="165" t="n">
        <f aca="false">central_SIPA_income!I41</f>
        <v>108841.314146937</v>
      </c>
      <c r="G48" s="67" t="n">
        <f aca="false">E48-F48*0.7</f>
        <v>23591429.3063718</v>
      </c>
      <c r="H48" s="67"/>
      <c r="I48" s="67"/>
      <c r="J48" s="67" t="n">
        <f aca="false">G48*3.8235866717</f>
        <v>90203874.6621959</v>
      </c>
      <c r="K48" s="9"/>
      <c r="L48" s="67"/>
      <c r="M48" s="67" t="n">
        <f aca="false">F48*2.511711692</f>
        <v>273378.001315506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1"/>
      <c r="B49" s="161" t="n">
        <v>2025</v>
      </c>
      <c r="C49" s="5" t="n">
        <v>1</v>
      </c>
      <c r="D49" s="161" t="n">
        <v>201</v>
      </c>
      <c r="E49" s="163" t="n">
        <f aca="false">central_SIPA_income!B42</f>
        <v>20853692.6396057</v>
      </c>
      <c r="F49" s="163" t="n">
        <f aca="false">central_SIPA_income!I42</f>
        <v>108003.947911778</v>
      </c>
      <c r="G49" s="8" t="n">
        <f aca="false">E49-F49*0.7</f>
        <v>20778089.8760674</v>
      </c>
      <c r="H49" s="8"/>
      <c r="I49" s="8"/>
      <c r="J49" s="8" t="n">
        <f aca="false">G49*3.8235866717</f>
        <v>79446827.5135161</v>
      </c>
      <c r="K49" s="6"/>
      <c r="L49" s="8"/>
      <c r="M49" s="8" t="n">
        <f aca="false">F49*2.511711692</f>
        <v>271274.778752173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5" t="n">
        <f aca="false">central_SIPA_income!B43</f>
        <v>24127793.0853002</v>
      </c>
      <c r="F50" s="165" t="n">
        <f aca="false">central_SIPA_income!I43</f>
        <v>106840.753406039</v>
      </c>
      <c r="G50" s="67" t="n">
        <f aca="false">E50-F50*0.7</f>
        <v>24053004.5579159</v>
      </c>
      <c r="H50" s="67"/>
      <c r="I50" s="67"/>
      <c r="J50" s="67" t="n">
        <f aca="false">G50*3.8235866717</f>
        <v>91968747.6419867</v>
      </c>
      <c r="K50" s="9"/>
      <c r="L50" s="67"/>
      <c r="M50" s="67" t="n">
        <f aca="false">F50*2.511711692</f>
        <v>268353.169512036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5" t="n">
        <f aca="false">central_SIPA_income!B44</f>
        <v>21327308.7299833</v>
      </c>
      <c r="F51" s="165" t="n">
        <f aca="false">central_SIPA_income!I44</f>
        <v>107163.111017917</v>
      </c>
      <c r="G51" s="67" t="n">
        <f aca="false">E51-F51*0.7</f>
        <v>21252294.5522707</v>
      </c>
      <c r="H51" s="67"/>
      <c r="I51" s="67"/>
      <c r="J51" s="67" t="n">
        <f aca="false">G51*3.8235866717</f>
        <v>81259990.1931049</v>
      </c>
      <c r="K51" s="9"/>
      <c r="L51" s="67"/>
      <c r="M51" s="67" t="n">
        <f aca="false">F51*2.511711692</f>
        <v>269162.838894796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5" t="n">
        <f aca="false">central_SIPA_income!B45</f>
        <v>24979718.7915078</v>
      </c>
      <c r="F52" s="165" t="n">
        <f aca="false">central_SIPA_income!I45</f>
        <v>108615.181113246</v>
      </c>
      <c r="G52" s="67" t="n">
        <f aca="false">E52-F52*0.7</f>
        <v>24903688.1647286</v>
      </c>
      <c r="H52" s="67"/>
      <c r="I52" s="67"/>
      <c r="J52" s="67" t="n">
        <f aca="false">G52*3.8235866717</f>
        <v>95221410.1428292</v>
      </c>
      <c r="K52" s="9"/>
      <c r="L52" s="67"/>
      <c r="M52" s="67" t="n">
        <f aca="false">F52*2.511711692</f>
        <v>272810.020330837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1"/>
      <c r="B53" s="161" t="n">
        <v>2026</v>
      </c>
      <c r="C53" s="5" t="n">
        <v>1</v>
      </c>
      <c r="D53" s="161" t="n">
        <v>205</v>
      </c>
      <c r="E53" s="163" t="n">
        <f aca="false">central_SIPA_income!B46</f>
        <v>21994043.7050193</v>
      </c>
      <c r="F53" s="163" t="n">
        <f aca="false">central_SIPA_income!I46</f>
        <v>110086.402612557</v>
      </c>
      <c r="G53" s="8" t="n">
        <f aca="false">E53-F53*0.7</f>
        <v>21916983.2231905</v>
      </c>
      <c r="H53" s="8"/>
      <c r="I53" s="8"/>
      <c r="J53" s="8" t="n">
        <f aca="false">G53*3.8235866717</f>
        <v>83801484.9360636</v>
      </c>
      <c r="K53" s="6"/>
      <c r="L53" s="8"/>
      <c r="M53" s="8" t="n">
        <f aca="false">F53*2.511711692</f>
        <v>276505.304572179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5" t="n">
        <f aca="false">central_SIPA_income!B47</f>
        <v>25510472.3269111</v>
      </c>
      <c r="F54" s="165" t="n">
        <f aca="false">central_SIPA_income!I47</f>
        <v>111891.544603171</v>
      </c>
      <c r="G54" s="67" t="n">
        <f aca="false">E54-F54*0.7</f>
        <v>25432148.2456889</v>
      </c>
      <c r="H54" s="67"/>
      <c r="I54" s="67"/>
      <c r="J54" s="67" t="n">
        <f aca="false">G54*3.8235866717</f>
        <v>97242023.0649145</v>
      </c>
      <c r="K54" s="9"/>
      <c r="L54" s="67"/>
      <c r="M54" s="67" t="n">
        <f aca="false">F54*2.511711692</f>
        <v>281039.300815725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5" t="n">
        <f aca="false">central_SIPA_income!B48</f>
        <v>22343765.2761837</v>
      </c>
      <c r="F55" s="165" t="n">
        <f aca="false">central_SIPA_income!I48</f>
        <v>110173.633605317</v>
      </c>
      <c r="G55" s="67" t="n">
        <f aca="false">E55-F55*0.7</f>
        <v>22266643.7326599</v>
      </c>
      <c r="H55" s="67"/>
      <c r="I55" s="67"/>
      <c r="J55" s="67" t="n">
        <f aca="false">G55*3.8235866717</f>
        <v>85138442.1996909</v>
      </c>
      <c r="K55" s="9"/>
      <c r="L55" s="67"/>
      <c r="M55" s="67" t="n">
        <f aca="false">F55*2.511711692</f>
        <v>276724.4036766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5" t="n">
        <f aca="false">central_SIPA_income!B49</f>
        <v>25992198.1464006</v>
      </c>
      <c r="F56" s="165" t="n">
        <f aca="false">central_SIPA_income!I49</f>
        <v>110248.107309879</v>
      </c>
      <c r="G56" s="67" t="n">
        <f aca="false">E56-F56*0.7</f>
        <v>25915024.4712837</v>
      </c>
      <c r="H56" s="67"/>
      <c r="I56" s="67"/>
      <c r="J56" s="67" t="n">
        <f aca="false">G56*3.8235866717</f>
        <v>99088342.1651797</v>
      </c>
      <c r="K56" s="9"/>
      <c r="L56" s="67"/>
      <c r="M56" s="67" t="n">
        <f aca="false">F56*2.511711692</f>
        <v>276911.460151095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1"/>
      <c r="B57" s="161" t="n">
        <v>2027</v>
      </c>
      <c r="C57" s="5" t="n">
        <v>1</v>
      </c>
      <c r="D57" s="161" t="n">
        <v>209</v>
      </c>
      <c r="E57" s="163" t="n">
        <f aca="false">central_SIPA_income!B50</f>
        <v>22851858.0850907</v>
      </c>
      <c r="F57" s="163" t="n">
        <f aca="false">central_SIPA_income!I50</f>
        <v>110216.896085863</v>
      </c>
      <c r="G57" s="8" t="n">
        <f aca="false">E57-F57*0.7</f>
        <v>22774706.2578306</v>
      </c>
      <c r="H57" s="8"/>
      <c r="I57" s="8"/>
      <c r="J57" s="8" t="n">
        <f aca="false">G57*3.8235866717</f>
        <v>87081063.2993235</v>
      </c>
      <c r="K57" s="6"/>
      <c r="L57" s="8"/>
      <c r="M57" s="8" t="n">
        <f aca="false">F57*2.511711692</f>
        <v>276833.066554812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5" t="n">
        <f aca="false">central_SIPA_income!B51</f>
        <v>26636861.0514635</v>
      </c>
      <c r="F58" s="165" t="n">
        <f aca="false">central_SIPA_income!I51</f>
        <v>108646.368470752</v>
      </c>
      <c r="G58" s="67" t="n">
        <f aca="false">E58-F58*0.7</f>
        <v>26560808.5935339</v>
      </c>
      <c r="H58" s="67"/>
      <c r="I58" s="67"/>
      <c r="J58" s="67" t="n">
        <f aca="false">G58*3.8235866717</f>
        <v>101557553.727811</v>
      </c>
      <c r="K58" s="9"/>
      <c r="L58" s="67"/>
      <c r="M58" s="67" t="n">
        <f aca="false">F58*2.511711692</f>
        <v>272888.353981328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5" t="n">
        <f aca="false">central_SIPA_income!B52</f>
        <v>23363266.8273606</v>
      </c>
      <c r="F59" s="165" t="n">
        <f aca="false">central_SIPA_income!I52</f>
        <v>110051.414338366</v>
      </c>
      <c r="G59" s="67" t="n">
        <f aca="false">E59-F59*0.7</f>
        <v>23286230.8373238</v>
      </c>
      <c r="H59" s="67"/>
      <c r="I59" s="67"/>
      <c r="J59" s="67" t="n">
        <f aca="false">G59*3.8235866717</f>
        <v>89036921.8637207</v>
      </c>
      <c r="K59" s="9"/>
      <c r="L59" s="67"/>
      <c r="M59" s="67" t="n">
        <f aca="false">F59*2.511711692</f>
        <v>276417.424114809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5" t="n">
        <f aca="false">central_SIPA_income!B53</f>
        <v>27088173.2123204</v>
      </c>
      <c r="F60" s="165" t="n">
        <f aca="false">central_SIPA_income!I53</f>
        <v>110743.433856916</v>
      </c>
      <c r="G60" s="67" t="n">
        <f aca="false">E60-F60*0.7</f>
        <v>27010652.8086206</v>
      </c>
      <c r="H60" s="67"/>
      <c r="I60" s="67"/>
      <c r="J60" s="67" t="n">
        <f aca="false">G60*3.8235866717</f>
        <v>103277572.072958</v>
      </c>
      <c r="K60" s="9"/>
      <c r="L60" s="67"/>
      <c r="M60" s="67" t="n">
        <f aca="false">F60*2.511711692</f>
        <v>278155.577630644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1"/>
      <c r="B61" s="161" t="n">
        <v>2028</v>
      </c>
      <c r="C61" s="5" t="n">
        <v>1</v>
      </c>
      <c r="D61" s="161" t="n">
        <v>213</v>
      </c>
      <c r="E61" s="163" t="n">
        <f aca="false">central_SIPA_income!B54</f>
        <v>23901704.11134</v>
      </c>
      <c r="F61" s="163" t="n">
        <f aca="false">central_SIPA_income!I54</f>
        <v>113414.028022894</v>
      </c>
      <c r="G61" s="8" t="n">
        <f aca="false">E61-F61*0.7</f>
        <v>23822314.291724</v>
      </c>
      <c r="H61" s="8"/>
      <c r="I61" s="8"/>
      <c r="J61" s="8" t="n">
        <f aca="false">G61*3.8235866717</f>
        <v>91086683.4148843</v>
      </c>
      <c r="K61" s="6"/>
      <c r="L61" s="8"/>
      <c r="M61" s="8" t="n">
        <f aca="false">F61*2.511711692</f>
        <v>284863.340221917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5" t="n">
        <f aca="false">central_SIPA_income!B55</f>
        <v>27709047.5411998</v>
      </c>
      <c r="F62" s="165" t="n">
        <f aca="false">central_SIPA_income!I55</f>
        <v>115473.814556171</v>
      </c>
      <c r="G62" s="67" t="n">
        <f aca="false">E62-F62*0.7</f>
        <v>27628215.8710105</v>
      </c>
      <c r="H62" s="67"/>
      <c r="I62" s="67"/>
      <c r="J62" s="67" t="n">
        <f aca="false">G62*3.8235866717</f>
        <v>105638877.967246</v>
      </c>
      <c r="K62" s="9"/>
      <c r="L62" s="67"/>
      <c r="M62" s="67" t="n">
        <f aca="false">F62*2.511711692</f>
        <v>290036.930140575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5" t="n">
        <f aca="false">central_SIPA_income!B56</f>
        <v>24158387.616788</v>
      </c>
      <c r="F63" s="165" t="n">
        <f aca="false">central_SIPA_income!I56</f>
        <v>115228.361364648</v>
      </c>
      <c r="G63" s="67" t="n">
        <f aca="false">E63-F63*0.7</f>
        <v>24077727.7638327</v>
      </c>
      <c r="H63" s="67"/>
      <c r="I63" s="67"/>
      <c r="J63" s="67" t="n">
        <f aca="false">G63*3.8235866717</f>
        <v>92063278.9626119</v>
      </c>
      <c r="K63" s="9"/>
      <c r="L63" s="67"/>
      <c r="M63" s="67" t="n">
        <f aca="false">F63*2.511711692</f>
        <v>289420.422489589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5" t="n">
        <f aca="false">central_SIPA_income!B57</f>
        <v>27900466.4019622</v>
      </c>
      <c r="F64" s="165" t="n">
        <f aca="false">central_SIPA_income!I57</f>
        <v>115660.550620603</v>
      </c>
      <c r="G64" s="67" t="n">
        <f aca="false">E64-F64*0.7</f>
        <v>27819504.0165278</v>
      </c>
      <c r="H64" s="67"/>
      <c r="I64" s="67"/>
      <c r="J64" s="67" t="n">
        <f aca="false">G64*3.8235866717</f>
        <v>106370284.7709</v>
      </c>
      <c r="K64" s="9"/>
      <c r="L64" s="67"/>
      <c r="M64" s="67" t="n">
        <f aca="false">F64*2.511711692</f>
        <v>290505.957296928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1"/>
      <c r="B65" s="161" t="n">
        <v>2029</v>
      </c>
      <c r="C65" s="5" t="n">
        <v>1</v>
      </c>
      <c r="D65" s="161" t="n">
        <v>217</v>
      </c>
      <c r="E65" s="163" t="n">
        <f aca="false">central_SIPA_income!B58</f>
        <v>24362638.7305187</v>
      </c>
      <c r="F65" s="163" t="n">
        <f aca="false">central_SIPA_income!I58</f>
        <v>118514.233497655</v>
      </c>
      <c r="G65" s="8" t="n">
        <f aca="false">E65-F65*0.7</f>
        <v>24279678.7670703</v>
      </c>
      <c r="H65" s="8"/>
      <c r="I65" s="8"/>
      <c r="J65" s="8" t="n">
        <f aca="false">G65*3.8235866717</f>
        <v>92835456.1269276</v>
      </c>
      <c r="K65" s="6"/>
      <c r="L65" s="8"/>
      <c r="M65" s="8" t="n">
        <f aca="false">F65*2.511711692</f>
        <v>297673.585944478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5" t="n">
        <f aca="false">central_SIPA_income!B59</f>
        <v>28469528.8221651</v>
      </c>
      <c r="F66" s="165" t="n">
        <f aca="false">central_SIPA_income!I59</f>
        <v>117974.783739931</v>
      </c>
      <c r="G66" s="67" t="n">
        <f aca="false">E66-F66*0.7</f>
        <v>28386946.4735471</v>
      </c>
      <c r="H66" s="67"/>
      <c r="I66" s="67"/>
      <c r="J66" s="67" t="n">
        <f aca="false">G66*3.8235866717</f>
        <v>108539950.186516</v>
      </c>
      <c r="K66" s="9"/>
      <c r="L66" s="67"/>
      <c r="M66" s="67" t="n">
        <f aca="false">F66*2.511711692</f>
        <v>296318.643680755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5" t="n">
        <f aca="false">central_SIPA_income!B60</f>
        <v>24911037.2763005</v>
      </c>
      <c r="F67" s="165" t="n">
        <f aca="false">central_SIPA_income!I60</f>
        <v>113252.742394497</v>
      </c>
      <c r="G67" s="67" t="n">
        <f aca="false">E67-F67*0.7</f>
        <v>24831760.3566243</v>
      </c>
      <c r="H67" s="67"/>
      <c r="I67" s="67"/>
      <c r="J67" s="67" t="n">
        <f aca="false">G67*3.8235866717</f>
        <v>94946387.9344373</v>
      </c>
      <c r="K67" s="9"/>
      <c r="L67" s="67"/>
      <c r="M67" s="67" t="n">
        <f aca="false">F67*2.511711692</f>
        <v>284458.237223323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5" t="n">
        <f aca="false">central_SIPA_income!B61</f>
        <v>29015592.0269032</v>
      </c>
      <c r="F68" s="165" t="n">
        <f aca="false">central_SIPA_income!I61</f>
        <v>111634.57604983</v>
      </c>
      <c r="G68" s="67" t="n">
        <f aca="false">E68-F68*0.7</f>
        <v>28937447.8236684</v>
      </c>
      <c r="H68" s="67"/>
      <c r="I68" s="67"/>
      <c r="J68" s="67" t="n">
        <f aca="false">G68*3.8235866717</f>
        <v>110644839.811593</v>
      </c>
      <c r="K68" s="9"/>
      <c r="L68" s="67"/>
      <c r="M68" s="67" t="n">
        <f aca="false">F68*2.511711692</f>
        <v>280393.869895821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1"/>
      <c r="B69" s="161" t="n">
        <v>2030</v>
      </c>
      <c r="C69" s="5" t="n">
        <v>1</v>
      </c>
      <c r="D69" s="161" t="n">
        <v>221</v>
      </c>
      <c r="E69" s="163" t="n">
        <f aca="false">central_SIPA_income!B62</f>
        <v>25307397.6043223</v>
      </c>
      <c r="F69" s="163" t="n">
        <f aca="false">central_SIPA_income!I62</f>
        <v>116306.230788231</v>
      </c>
      <c r="G69" s="8" t="n">
        <f aca="false">E69-F69*0.7</f>
        <v>25225983.2427706</v>
      </c>
      <c r="H69" s="8"/>
      <c r="I69" s="8"/>
      <c r="J69" s="8" t="n">
        <f aca="false">G69*3.8235866717</f>
        <v>96453733.3075852</v>
      </c>
      <c r="K69" s="6"/>
      <c r="L69" s="8"/>
      <c r="M69" s="8" t="n">
        <f aca="false">F69*2.511711692</f>
        <v>292127.719723251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5" t="n">
        <f aca="false">central_SIPA_income!B63</f>
        <v>29319097.6713845</v>
      </c>
      <c r="F70" s="165" t="n">
        <f aca="false">central_SIPA_income!I63</f>
        <v>117676.419453894</v>
      </c>
      <c r="G70" s="67" t="n">
        <f aca="false">E70-F70*0.7</f>
        <v>29236724.1777668</v>
      </c>
      <c r="H70" s="67"/>
      <c r="I70" s="67"/>
      <c r="J70" s="67" t="n">
        <f aca="false">G70*3.8235866717</f>
        <v>111789148.890278</v>
      </c>
      <c r="K70" s="9"/>
      <c r="L70" s="67"/>
      <c r="M70" s="67" t="n">
        <f aca="false">F70*2.511711692</f>
        <v>295569.238615042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5" t="n">
        <f aca="false">central_SIPA_income!B64</f>
        <v>25522415.3450062</v>
      </c>
      <c r="F71" s="165" t="n">
        <f aca="false">central_SIPA_income!I64</f>
        <v>118204.297759227</v>
      </c>
      <c r="G71" s="67" t="n">
        <f aca="false">E71-F71*0.7</f>
        <v>25439672.3365747</v>
      </c>
      <c r="H71" s="67"/>
      <c r="I71" s="67"/>
      <c r="J71" s="67" t="n">
        <f aca="false">G71*3.8235866717</f>
        <v>97270792.0785424</v>
      </c>
      <c r="K71" s="9"/>
      <c r="L71" s="67"/>
      <c r="M71" s="67" t="n">
        <f aca="false">F71*2.511711692</f>
        <v>296895.116726501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5" t="n">
        <f aca="false">central_SIPA_income!B65</f>
        <v>29727724.085954</v>
      </c>
      <c r="F72" s="165" t="n">
        <f aca="false">central_SIPA_income!I65</f>
        <v>118930.330424662</v>
      </c>
      <c r="G72" s="67" t="n">
        <f aca="false">E72-F72*0.7</f>
        <v>29644472.8546568</v>
      </c>
      <c r="H72" s="67"/>
      <c r="I72" s="67"/>
      <c r="J72" s="67" t="n">
        <f aca="false">G72*3.8235866717</f>
        <v>113348211.296638</v>
      </c>
      <c r="K72" s="9"/>
      <c r="L72" s="67"/>
      <c r="M72" s="67" t="n">
        <f aca="false">F72*2.511711692</f>
        <v>298718.701461047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1"/>
      <c r="B73" s="161" t="n">
        <v>2031</v>
      </c>
      <c r="C73" s="5" t="n">
        <v>1</v>
      </c>
      <c r="D73" s="161" t="n">
        <v>225</v>
      </c>
      <c r="E73" s="163" t="n">
        <f aca="false">central_SIPA_income!B66</f>
        <v>26074635.3582084</v>
      </c>
      <c r="F73" s="163" t="n">
        <f aca="false">central_SIPA_income!I66</f>
        <v>118318.794469058</v>
      </c>
      <c r="G73" s="8" t="n">
        <f aca="false">E73-F73*0.7</f>
        <v>25991812.20208</v>
      </c>
      <c r="H73" s="8"/>
      <c r="I73" s="8"/>
      <c r="J73" s="8" t="n">
        <f aca="false">G73*3.8235866717</f>
        <v>99381946.7092026</v>
      </c>
      <c r="K73" s="6"/>
      <c r="L73" s="8"/>
      <c r="M73" s="8" t="n">
        <f aca="false">F73*2.511711692</f>
        <v>297182.699451279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5" t="n">
        <f aca="false">central_SIPA_income!B67</f>
        <v>30041067.2988034</v>
      </c>
      <c r="F74" s="165" t="n">
        <f aca="false">central_SIPA_income!I67</f>
        <v>117751.612483622</v>
      </c>
      <c r="G74" s="67" t="n">
        <f aca="false">E74-F74*0.7</f>
        <v>29958641.1700649</v>
      </c>
      <c r="H74" s="67"/>
      <c r="I74" s="67"/>
      <c r="J74" s="67" t="n">
        <f aca="false">G74*3.8235866717</f>
        <v>114549461.080103</v>
      </c>
      <c r="K74" s="9"/>
      <c r="L74" s="67"/>
      <c r="M74" s="67" t="n">
        <f aca="false">F74*2.511711692</f>
        <v>295758.101826967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5" t="n">
        <f aca="false">central_SIPA_income!B68</f>
        <v>26204738.1159237</v>
      </c>
      <c r="F75" s="165" t="n">
        <f aca="false">central_SIPA_income!I68</f>
        <v>120454.909158831</v>
      </c>
      <c r="G75" s="67" t="n">
        <f aca="false">E75-F75*0.7</f>
        <v>26120419.6795125</v>
      </c>
      <c r="H75" s="67"/>
      <c r="I75" s="67"/>
      <c r="J75" s="67" t="n">
        <f aca="false">G75*3.8235866717</f>
        <v>99873688.5457945</v>
      </c>
      <c r="K75" s="9"/>
      <c r="L75" s="67"/>
      <c r="M75" s="67" t="n">
        <f aca="false">F75*2.511711692</f>
        <v>302548.003693033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5" t="n">
        <f aca="false">central_SIPA_income!B69</f>
        <v>30385192.472673</v>
      </c>
      <c r="F76" s="165" t="n">
        <f aca="false">central_SIPA_income!I69</f>
        <v>119317.205687225</v>
      </c>
      <c r="G76" s="67" t="n">
        <f aca="false">E76-F76*0.7</f>
        <v>30301670.428692</v>
      </c>
      <c r="H76" s="67"/>
      <c r="I76" s="67"/>
      <c r="J76" s="67" t="n">
        <f aca="false">G76*3.8235866717</f>
        <v>115861063.181393</v>
      </c>
      <c r="K76" s="9"/>
      <c r="L76" s="67"/>
      <c r="M76" s="67" t="n">
        <f aca="false">F76*2.511711692</f>
        <v>299690.420581372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1"/>
      <c r="B77" s="161" t="n">
        <v>2032</v>
      </c>
      <c r="C77" s="5" t="n">
        <v>1</v>
      </c>
      <c r="D77" s="161" t="n">
        <v>229</v>
      </c>
      <c r="E77" s="163" t="n">
        <f aca="false">central_SIPA_income!B70</f>
        <v>26486930.5711838</v>
      </c>
      <c r="F77" s="163" t="n">
        <f aca="false">central_SIPA_income!I70</f>
        <v>121366.776739615</v>
      </c>
      <c r="G77" s="8" t="n">
        <f aca="false">E77-F77*0.7</f>
        <v>26401973.827466</v>
      </c>
      <c r="H77" s="8"/>
      <c r="I77" s="8"/>
      <c r="J77" s="8" t="n">
        <f aca="false">G77*3.8235866717</f>
        <v>100950235.233271</v>
      </c>
      <c r="K77" s="6"/>
      <c r="L77" s="8"/>
      <c r="M77" s="8" t="n">
        <f aca="false">F77*2.511711692</f>
        <v>304838.352157244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5" t="n">
        <f aca="false">central_SIPA_income!B71</f>
        <v>30759567.8706316</v>
      </c>
      <c r="F78" s="165" t="n">
        <f aca="false">central_SIPA_income!I71</f>
        <v>126026.414219759</v>
      </c>
      <c r="G78" s="67" t="n">
        <f aca="false">E78-F78*0.7</f>
        <v>30671349.3806777</v>
      </c>
      <c r="H78" s="67"/>
      <c r="I78" s="67"/>
      <c r="J78" s="67" t="n">
        <f aca="false">G78*3.8235866717</f>
        <v>117274562.695013</v>
      </c>
      <c r="K78" s="9"/>
      <c r="L78" s="67"/>
      <c r="M78" s="67" t="n">
        <f aca="false">F78*2.511711692</f>
        <v>316542.018096603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5" t="n">
        <f aca="false">central_SIPA_income!B72</f>
        <v>27009400.4497908</v>
      </c>
      <c r="F79" s="165" t="n">
        <f aca="false">central_SIPA_income!I72</f>
        <v>122619.860202684</v>
      </c>
      <c r="G79" s="67" t="n">
        <f aca="false">E79-F79*0.7</f>
        <v>26923566.5476489</v>
      </c>
      <c r="H79" s="67"/>
      <c r="I79" s="67"/>
      <c r="J79" s="67" t="n">
        <f aca="false">G79*3.8235866717</f>
        <v>102944590.206218</v>
      </c>
      <c r="K79" s="9"/>
      <c r="L79" s="67"/>
      <c r="M79" s="67" t="n">
        <f aca="false">F79*2.511711692</f>
        <v>307985.736542488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5" t="n">
        <f aca="false">central_SIPA_income!B73</f>
        <v>31396362.5206015</v>
      </c>
      <c r="F80" s="165" t="n">
        <f aca="false">central_SIPA_income!I73</f>
        <v>124173.41107459</v>
      </c>
      <c r="G80" s="67" t="n">
        <f aca="false">E80-F80*0.7</f>
        <v>31309441.1328493</v>
      </c>
      <c r="H80" s="67"/>
      <c r="I80" s="67"/>
      <c r="J80" s="67" t="n">
        <f aca="false">G80*3.8235866717</f>
        <v>119714361.813938</v>
      </c>
      <c r="K80" s="9"/>
      <c r="L80" s="67"/>
      <c r="M80" s="67" t="n">
        <f aca="false">F80*2.511711692</f>
        <v>311887.808431569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1"/>
      <c r="B81" s="161" t="n">
        <v>2033</v>
      </c>
      <c r="C81" s="5" t="n">
        <v>1</v>
      </c>
      <c r="D81" s="161" t="n">
        <v>233</v>
      </c>
      <c r="E81" s="163" t="n">
        <f aca="false">central_SIPA_income!B74</f>
        <v>27321852.6244562</v>
      </c>
      <c r="F81" s="163" t="n">
        <f aca="false">central_SIPA_income!I74</f>
        <v>126550.847807176</v>
      </c>
      <c r="G81" s="8" t="n">
        <f aca="false">E81-F81*0.7</f>
        <v>27233267.0309912</v>
      </c>
      <c r="H81" s="8"/>
      <c r="I81" s="8"/>
      <c r="J81" s="8" t="n">
        <f aca="false">G81*3.8235866717</f>
        <v>104128756.846545</v>
      </c>
      <c r="K81" s="6"/>
      <c r="L81" s="8"/>
      <c r="M81" s="8" t="n">
        <f aca="false">F81*2.511711692</f>
        <v>317859.244069796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5" t="n">
        <f aca="false">central_SIPA_income!B75</f>
        <v>31645558.86616</v>
      </c>
      <c r="F82" s="165" t="n">
        <f aca="false">central_SIPA_income!I75</f>
        <v>127862.126474787</v>
      </c>
      <c r="G82" s="67" t="n">
        <f aca="false">E82-F82*0.7</f>
        <v>31556055.3776276</v>
      </c>
      <c r="H82" s="67"/>
      <c r="I82" s="67"/>
      <c r="J82" s="67" t="n">
        <f aca="false">G82*3.8235866717</f>
        <v>120657312.753324</v>
      </c>
      <c r="K82" s="9"/>
      <c r="L82" s="67"/>
      <c r="M82" s="67" t="n">
        <f aca="false">F82*2.511711692</f>
        <v>321152.798030706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5" t="n">
        <f aca="false">central_SIPA_income!B76</f>
        <v>27751991.0786294</v>
      </c>
      <c r="F83" s="165" t="n">
        <f aca="false">central_SIPA_income!I76</f>
        <v>125463.444797221</v>
      </c>
      <c r="G83" s="67" t="n">
        <f aca="false">E83-F83*0.7</f>
        <v>27664166.6672714</v>
      </c>
      <c r="H83" s="67"/>
      <c r="I83" s="67"/>
      <c r="J83" s="67" t="n">
        <f aca="false">G83*3.8235866717</f>
        <v>105776338.952666</v>
      </c>
      <c r="K83" s="9"/>
      <c r="L83" s="67"/>
      <c r="M83" s="67" t="n">
        <f aca="false">F83*2.511711692</f>
        <v>315128.001215777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5" t="n">
        <f aca="false">central_SIPA_income!B77</f>
        <v>31986921.912909</v>
      </c>
      <c r="F84" s="165" t="n">
        <f aca="false">central_SIPA_income!I77</f>
        <v>125906.66065539</v>
      </c>
      <c r="G84" s="67" t="n">
        <f aca="false">E84-F84*0.7</f>
        <v>31898787.2504503</v>
      </c>
      <c r="H84" s="67"/>
      <c r="I84" s="67"/>
      <c r="J84" s="67" t="n">
        <f aca="false">G84*3.8235866717</f>
        <v>121967777.774216</v>
      </c>
      <c r="K84" s="9"/>
      <c r="L84" s="67"/>
      <c r="M84" s="67" t="n">
        <f aca="false">F84*2.511711692</f>
        <v>316241.23166882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1"/>
      <c r="B85" s="161" t="n">
        <v>2034</v>
      </c>
      <c r="C85" s="5" t="n">
        <v>1</v>
      </c>
      <c r="D85" s="161" t="n">
        <v>237</v>
      </c>
      <c r="E85" s="163" t="n">
        <f aca="false">central_SIPA_income!B78</f>
        <v>28181681.6852909</v>
      </c>
      <c r="F85" s="163" t="n">
        <f aca="false">central_SIPA_income!I78</f>
        <v>123982.307213547</v>
      </c>
      <c r="G85" s="8" t="n">
        <f aca="false">E85-F85*0.7</f>
        <v>28094894.0702415</v>
      </c>
      <c r="H85" s="8"/>
      <c r="I85" s="8"/>
      <c r="J85" s="8" t="n">
        <f aca="false">G85*3.8235866717</f>
        <v>107423262.509799</v>
      </c>
      <c r="K85" s="6"/>
      <c r="L85" s="8"/>
      <c r="M85" s="8" t="n">
        <f aca="false">F85*2.511711692</f>
        <v>311407.810629401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5" t="n">
        <f aca="false">central_SIPA_income!B79</f>
        <v>32618598.7492543</v>
      </c>
      <c r="F86" s="165" t="n">
        <f aca="false">central_SIPA_income!I79</f>
        <v>120581.369600783</v>
      </c>
      <c r="G86" s="67" t="n">
        <f aca="false">E86-F86*0.7</f>
        <v>32534191.7905338</v>
      </c>
      <c r="H86" s="67"/>
      <c r="I86" s="67"/>
      <c r="J86" s="67" t="n">
        <f aca="false">G86*3.8235866717</f>
        <v>124397302.104817</v>
      </c>
      <c r="K86" s="9"/>
      <c r="L86" s="67"/>
      <c r="M86" s="67" t="n">
        <f aca="false">F86*2.511711692</f>
        <v>302865.635863659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5" t="n">
        <f aca="false">central_SIPA_income!B80</f>
        <v>28373755.0582901</v>
      </c>
      <c r="F87" s="165" t="n">
        <f aca="false">central_SIPA_income!I80</f>
        <v>120652.76609477</v>
      </c>
      <c r="G87" s="67" t="n">
        <f aca="false">E87-F87*0.7</f>
        <v>28289298.1220237</v>
      </c>
      <c r="H87" s="67"/>
      <c r="I87" s="67"/>
      <c r="J87" s="67" t="n">
        <f aca="false">G87*3.8235866717</f>
        <v>108166583.251118</v>
      </c>
      <c r="K87" s="9"/>
      <c r="L87" s="67"/>
      <c r="M87" s="67" t="n">
        <f aca="false">F87*2.511711692</f>
        <v>303044.963272375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5" t="n">
        <f aca="false">central_SIPA_income!B81</f>
        <v>32985573.3915392</v>
      </c>
      <c r="F88" s="165" t="n">
        <f aca="false">central_SIPA_income!I81</f>
        <v>122594.63488166</v>
      </c>
      <c r="G88" s="67" t="n">
        <f aca="false">E88-F88*0.7</f>
        <v>32899757.147122</v>
      </c>
      <c r="H88" s="67"/>
      <c r="I88" s="67"/>
      <c r="J88" s="67" t="n">
        <f aca="false">G88*3.8235866717</f>
        <v>125795072.929903</v>
      </c>
      <c r="K88" s="9"/>
      <c r="L88" s="67"/>
      <c r="M88" s="67" t="n">
        <f aca="false">F88*2.511711692</f>
        <v>307922.377808737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1"/>
      <c r="B89" s="161" t="n">
        <v>2035</v>
      </c>
      <c r="C89" s="5" t="n">
        <v>1</v>
      </c>
      <c r="D89" s="161" t="n">
        <v>241</v>
      </c>
      <c r="E89" s="163" t="n">
        <f aca="false">central_SIPA_income!B82</f>
        <v>29062129.5139368</v>
      </c>
      <c r="F89" s="163" t="n">
        <f aca="false">central_SIPA_income!I82</f>
        <v>123214.552353805</v>
      </c>
      <c r="G89" s="8" t="n">
        <f aca="false">E89-F89*0.7</f>
        <v>28975879.3272891</v>
      </c>
      <c r="H89" s="8"/>
      <c r="I89" s="8"/>
      <c r="J89" s="8" t="n">
        <f aca="false">G89*3.8235866717</f>
        <v>110791785.99661</v>
      </c>
      <c r="K89" s="6"/>
      <c r="L89" s="8"/>
      <c r="M89" s="8" t="n">
        <f aca="false">F89*2.511711692</f>
        <v>309479.431771599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5" t="n">
        <f aca="false">central_SIPA_income!B83</f>
        <v>33434046.7230872</v>
      </c>
      <c r="F90" s="165" t="n">
        <f aca="false">central_SIPA_income!I83</f>
        <v>124287.63309787</v>
      </c>
      <c r="G90" s="67" t="n">
        <f aca="false">E90-F90*0.7</f>
        <v>33347045.3799186</v>
      </c>
      <c r="H90" s="67"/>
      <c r="I90" s="67"/>
      <c r="J90" s="67" t="n">
        <f aca="false">G90*3.8235866717</f>
        <v>127505318.255232</v>
      </c>
      <c r="K90" s="9"/>
      <c r="L90" s="67"/>
      <c r="M90" s="67" t="n">
        <f aca="false">F90*2.511711692</f>
        <v>312174.701222927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5" t="n">
        <f aca="false">central_SIPA_income!B84</f>
        <v>28979282.8103695</v>
      </c>
      <c r="F91" s="165" t="n">
        <f aca="false">central_SIPA_income!I84</f>
        <v>131815.933370501</v>
      </c>
      <c r="G91" s="67" t="n">
        <f aca="false">E91-F91*0.7</f>
        <v>28887011.6570101</v>
      </c>
      <c r="H91" s="67"/>
      <c r="I91" s="67"/>
      <c r="J91" s="67" t="n">
        <f aca="false">G91*3.8235866717</f>
        <v>110451992.756986</v>
      </c>
      <c r="K91" s="9"/>
      <c r="L91" s="67"/>
      <c r="M91" s="67" t="n">
        <f aca="false">F91*2.511711692</f>
        <v>331083.621038579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5" t="n">
        <f aca="false">central_SIPA_income!B85</f>
        <v>33588116.0428498</v>
      </c>
      <c r="F92" s="165" t="n">
        <f aca="false">central_SIPA_income!I85</f>
        <v>126544.595504555</v>
      </c>
      <c r="G92" s="67" t="n">
        <f aca="false">E92-F92*0.7</f>
        <v>33499534.8259966</v>
      </c>
      <c r="H92" s="67"/>
      <c r="I92" s="67"/>
      <c r="J92" s="67" t="n">
        <f aca="false">G92*3.8235866717</f>
        <v>128088374.868831</v>
      </c>
      <c r="K92" s="9"/>
      <c r="L92" s="67"/>
      <c r="M92" s="67" t="n">
        <f aca="false">F92*2.511711692</f>
        <v>317843.5400882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1"/>
      <c r="B93" s="161" t="n">
        <v>2036</v>
      </c>
      <c r="C93" s="5" t="n">
        <v>1</v>
      </c>
      <c r="D93" s="161" t="n">
        <v>245</v>
      </c>
      <c r="E93" s="163" t="n">
        <f aca="false">central_SIPA_income!B86</f>
        <v>29421890.4466032</v>
      </c>
      <c r="F93" s="163" t="n">
        <f aca="false">central_SIPA_income!I86</f>
        <v>126292.169125778</v>
      </c>
      <c r="G93" s="8" t="n">
        <f aca="false">E93-F93*0.7</f>
        <v>29333485.9282152</v>
      </c>
      <c r="H93" s="8"/>
      <c r="I93" s="8"/>
      <c r="J93" s="8" t="n">
        <f aca="false">G93*3.8235866717</f>
        <v>112159125.829623</v>
      </c>
      <c r="K93" s="6"/>
      <c r="L93" s="8"/>
      <c r="M93" s="8" t="n">
        <f aca="false">F93*2.511711692</f>
        <v>317209.517801257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5" t="n">
        <f aca="false">central_SIPA_income!B87</f>
        <v>34004567.0512397</v>
      </c>
      <c r="F94" s="165" t="n">
        <f aca="false">central_SIPA_income!I87</f>
        <v>125770.258826061</v>
      </c>
      <c r="G94" s="67" t="n">
        <f aca="false">E94-F94*0.7</f>
        <v>33916527.8700614</v>
      </c>
      <c r="H94" s="67"/>
      <c r="I94" s="67"/>
      <c r="J94" s="67" t="n">
        <f aca="false">G94*3.8235866717</f>
        <v>129682783.914309</v>
      </c>
      <c r="K94" s="9"/>
      <c r="L94" s="67"/>
      <c r="M94" s="67" t="n">
        <f aca="false">F94*2.511711692</f>
        <v>315898.629599282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5" t="n">
        <f aca="false">central_SIPA_income!B88</f>
        <v>29743191.7635879</v>
      </c>
      <c r="F95" s="165" t="n">
        <f aca="false">central_SIPA_income!I88</f>
        <v>121725.556612803</v>
      </c>
      <c r="G95" s="67" t="n">
        <f aca="false">E95-F95*0.7</f>
        <v>29657983.873959</v>
      </c>
      <c r="H95" s="67"/>
      <c r="I95" s="67"/>
      <c r="J95" s="67" t="n">
        <f aca="false">G95*3.8235866717</f>
        <v>113399871.849963</v>
      </c>
      <c r="K95" s="9"/>
      <c r="L95" s="67"/>
      <c r="M95" s="67" t="n">
        <f aca="false">F95*2.511711692</f>
        <v>305739.503759585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5" t="n">
        <f aca="false">central_SIPA_income!B89</f>
        <v>34258829.3386304</v>
      </c>
      <c r="F96" s="165" t="n">
        <f aca="false">central_SIPA_income!I89</f>
        <v>120056.77736496</v>
      </c>
      <c r="G96" s="67" t="n">
        <f aca="false">E96-F96*0.7</f>
        <v>34174789.5944749</v>
      </c>
      <c r="H96" s="67"/>
      <c r="I96" s="67"/>
      <c r="J96" s="67" t="n">
        <f aca="false">G96*3.8235866717</f>
        <v>130670270.001586</v>
      </c>
      <c r="K96" s="9"/>
      <c r="L96" s="67"/>
      <c r="M96" s="67" t="n">
        <f aca="false">F96*2.511711692</f>
        <v>301548.011411411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1"/>
      <c r="B97" s="161" t="n">
        <v>2037</v>
      </c>
      <c r="C97" s="5" t="n">
        <v>1</v>
      </c>
      <c r="D97" s="161" t="n">
        <v>249</v>
      </c>
      <c r="E97" s="163" t="n">
        <f aca="false">central_SIPA_income!B90</f>
        <v>29944626.2994443</v>
      </c>
      <c r="F97" s="163" t="n">
        <f aca="false">central_SIPA_income!I90</f>
        <v>120384.466357896</v>
      </c>
      <c r="G97" s="8" t="n">
        <f aca="false">E97-F97*0.7</f>
        <v>29860357.1729938</v>
      </c>
      <c r="H97" s="8"/>
      <c r="I97" s="8"/>
      <c r="J97" s="8" t="n">
        <f aca="false">G97*3.8235866717</f>
        <v>114173663.69886</v>
      </c>
      <c r="K97" s="6"/>
      <c r="L97" s="8"/>
      <c r="M97" s="8" t="n">
        <f aca="false">F97*2.511711692</f>
        <v>302371.071686309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5" t="n">
        <f aca="false">central_SIPA_income!B91</f>
        <v>34421276.652331</v>
      </c>
      <c r="F98" s="165" t="n">
        <f aca="false">central_SIPA_income!I91</f>
        <v>123855.491832067</v>
      </c>
      <c r="G98" s="67" t="n">
        <f aca="false">E98-F98*0.7</f>
        <v>34334577.8080485</v>
      </c>
      <c r="H98" s="67"/>
      <c r="I98" s="67"/>
      <c r="J98" s="67" t="n">
        <f aca="false">G98*3.8235866717</f>
        <v>131281234.085301</v>
      </c>
      <c r="K98" s="9"/>
      <c r="L98" s="67"/>
      <c r="M98" s="67" t="n">
        <f aca="false">F98*2.511711692</f>
        <v>311089.286953013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5" t="n">
        <f aca="false">central_SIPA_income!B92</f>
        <v>30429292.7097906</v>
      </c>
      <c r="F99" s="165" t="n">
        <f aca="false">central_SIPA_income!I92</f>
        <v>123050.542664585</v>
      </c>
      <c r="G99" s="67" t="n">
        <f aca="false">E99-F99*0.7</f>
        <v>30343157.3299254</v>
      </c>
      <c r="H99" s="67"/>
      <c r="I99" s="67"/>
      <c r="J99" s="67" t="n">
        <f aca="false">G99*3.8235866717</f>
        <v>116019691.943999</v>
      </c>
      <c r="K99" s="9"/>
      <c r="L99" s="67"/>
      <c r="M99" s="67" t="n">
        <f aca="false">F99*2.511711692</f>
        <v>309067.486717583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5" t="n">
        <f aca="false">central_SIPA_income!B93</f>
        <v>35104959.2035404</v>
      </c>
      <c r="F100" s="165" t="n">
        <f aca="false">central_SIPA_income!I93</f>
        <v>122724.196613861</v>
      </c>
      <c r="G100" s="67" t="n">
        <f aca="false">E100-F100*0.7</f>
        <v>35019052.2659107</v>
      </c>
      <c r="H100" s="67"/>
      <c r="I100" s="67"/>
      <c r="J100" s="67" t="n">
        <f aca="false">G100*3.8235866717</f>
        <v>133898381.499502</v>
      </c>
      <c r="K100" s="9"/>
      <c r="L100" s="67"/>
      <c r="M100" s="67" t="n">
        <f aca="false">F100*2.511711692</f>
        <v>308247.799526341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1"/>
      <c r="B101" s="161" t="n">
        <v>2038</v>
      </c>
      <c r="C101" s="5" t="n">
        <v>1</v>
      </c>
      <c r="D101" s="161" t="n">
        <v>253</v>
      </c>
      <c r="E101" s="163" t="n">
        <f aca="false">central_SIPA_income!B94</f>
        <v>30801716.6751394</v>
      </c>
      <c r="F101" s="163" t="n">
        <f aca="false">central_SIPA_income!I94</f>
        <v>123799.16185253</v>
      </c>
      <c r="G101" s="8" t="n">
        <f aca="false">E101-F101*0.7</f>
        <v>30715057.2618426</v>
      </c>
      <c r="H101" s="8"/>
      <c r="I101" s="8"/>
      <c r="J101" s="8" t="n">
        <f aca="false">G101*3.8235866717</f>
        <v>117441683.566884</v>
      </c>
      <c r="K101" s="6"/>
      <c r="L101" s="8"/>
      <c r="M101" s="8" t="n">
        <f aca="false">F101*2.511711692</f>
        <v>310947.802284799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5" t="n">
        <f aca="false">central_SIPA_income!B95</f>
        <v>35407783.0507578</v>
      </c>
      <c r="F102" s="165" t="n">
        <f aca="false">central_SIPA_income!I95</f>
        <v>124549.782394143</v>
      </c>
      <c r="G102" s="67" t="n">
        <f aca="false">E102-F102*0.7</f>
        <v>35320598.2030819</v>
      </c>
      <c r="H102" s="67"/>
      <c r="I102" s="67"/>
      <c r="J102" s="67" t="n">
        <f aca="false">G102*3.8235866717</f>
        <v>135051368.525775</v>
      </c>
      <c r="K102" s="9"/>
      <c r="L102" s="67"/>
      <c r="M102" s="67" t="n">
        <f aca="false">F102*2.511711692</f>
        <v>312833.144675424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5" t="n">
        <f aca="false">central_SIPA_income!B96</f>
        <v>30915500.9206051</v>
      </c>
      <c r="F103" s="165" t="n">
        <f aca="false">central_SIPA_income!I96</f>
        <v>129902.37079096</v>
      </c>
      <c r="G103" s="67" t="n">
        <f aca="false">E103-F103*0.7</f>
        <v>30824569.2610514</v>
      </c>
      <c r="H103" s="67"/>
      <c r="I103" s="67"/>
      <c r="J103" s="67" t="n">
        <f aca="false">G103*3.8235866717</f>
        <v>117860412.18745</v>
      </c>
      <c r="K103" s="9"/>
      <c r="L103" s="67"/>
      <c r="M103" s="67" t="n">
        <f aca="false">F103*2.511711692</f>
        <v>326277.303534174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5" t="n">
        <f aca="false">central_SIPA_income!B97</f>
        <v>35763911.5420158</v>
      </c>
      <c r="F104" s="165" t="n">
        <f aca="false">central_SIPA_income!I97</f>
        <v>127567.935348814</v>
      </c>
      <c r="G104" s="67" t="n">
        <f aca="false">E104-F104*0.7</f>
        <v>35674613.9872716</v>
      </c>
      <c r="H104" s="67"/>
      <c r="I104" s="67"/>
      <c r="J104" s="67" t="n">
        <f aca="false">G104*3.8235866717</f>
        <v>136404978.559774</v>
      </c>
      <c r="K104" s="9"/>
      <c r="L104" s="67"/>
      <c r="M104" s="67" t="n">
        <f aca="false">F104*2.511711692</f>
        <v>320413.874739916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1"/>
      <c r="B105" s="161" t="n">
        <v>2039</v>
      </c>
      <c r="C105" s="5" t="n">
        <v>1</v>
      </c>
      <c r="D105" s="161" t="n">
        <v>257</v>
      </c>
      <c r="E105" s="163" t="n">
        <f aca="false">central_SIPA_income!B98</f>
        <v>31328404.9062212</v>
      </c>
      <c r="F105" s="163" t="n">
        <f aca="false">central_SIPA_income!I98</f>
        <v>127986.225231833</v>
      </c>
      <c r="G105" s="8" t="n">
        <f aca="false">E105-F105*0.7</f>
        <v>31238814.5485589</v>
      </c>
      <c r="H105" s="8"/>
      <c r="I105" s="8"/>
      <c r="J105" s="8" t="n">
        <f aca="false">G105*3.8235866717</f>
        <v>119444314.947578</v>
      </c>
      <c r="K105" s="6"/>
      <c r="L105" s="8"/>
      <c r="M105" s="8" t="n">
        <f aca="false">F105*2.511711692</f>
        <v>321464.498329741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5" t="n">
        <f aca="false">central_SIPA_income!B99</f>
        <v>36104140.0983359</v>
      </c>
      <c r="F106" s="165" t="n">
        <f aca="false">central_SIPA_income!I99</f>
        <v>125287.546822182</v>
      </c>
      <c r="G106" s="67" t="n">
        <f aca="false">E106-F106*0.7</f>
        <v>36016438.8155604</v>
      </c>
      <c r="H106" s="67"/>
      <c r="I106" s="67"/>
      <c r="J106" s="67" t="n">
        <f aca="false">G106*3.8235866717</f>
        <v>137711975.417275</v>
      </c>
      <c r="K106" s="9"/>
      <c r="L106" s="67"/>
      <c r="M106" s="67" t="n">
        <f aca="false">F106*2.511711692</f>
        <v>314686.196215271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5" t="n">
        <f aca="false">central_SIPA_income!B100</f>
        <v>31611603.3189549</v>
      </c>
      <c r="F107" s="165" t="n">
        <f aca="false">central_SIPA_income!I100</f>
        <v>128329.709741157</v>
      </c>
      <c r="G107" s="67" t="n">
        <f aca="false">E107-F107*0.7</f>
        <v>31521772.5221361</v>
      </c>
      <c r="H107" s="67"/>
      <c r="I107" s="67"/>
      <c r="J107" s="67" t="n">
        <f aca="false">G107*3.8235866717</f>
        <v>120526229.283999</v>
      </c>
      <c r="K107" s="9"/>
      <c r="L107" s="67"/>
      <c r="M107" s="67" t="n">
        <f aca="false">F107*2.511711692</f>
        <v>322327.232387829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5" t="n">
        <f aca="false">central_SIPA_income!B101</f>
        <v>36288044.4228899</v>
      </c>
      <c r="F108" s="165" t="n">
        <f aca="false">central_SIPA_income!I101</f>
        <v>128830.934175803</v>
      </c>
      <c r="G108" s="67" t="n">
        <f aca="false">E108-F108*0.7</f>
        <v>36197862.7689669</v>
      </c>
      <c r="H108" s="67"/>
      <c r="I108" s="67"/>
      <c r="J108" s="67" t="n">
        <f aca="false">G108*3.8235866717</f>
        <v>138405665.627447</v>
      </c>
      <c r="K108" s="9"/>
      <c r="L108" s="67"/>
      <c r="M108" s="67" t="n">
        <f aca="false">F108*2.511711692</f>
        <v>323586.163660647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1"/>
      <c r="B109" s="161" t="n">
        <v>2040</v>
      </c>
      <c r="C109" s="5" t="n">
        <v>1</v>
      </c>
      <c r="D109" s="161" t="n">
        <v>261</v>
      </c>
      <c r="E109" s="163" t="n">
        <f aca="false">central_SIPA_income!B102</f>
        <v>31735140.9742955</v>
      </c>
      <c r="F109" s="163" t="n">
        <f aca="false">central_SIPA_income!I102</f>
        <v>126723.732503576</v>
      </c>
      <c r="G109" s="8" t="n">
        <f aca="false">E109-F109*0.7</f>
        <v>31646434.361543</v>
      </c>
      <c r="H109" s="8"/>
      <c r="I109" s="8"/>
      <c r="J109" s="8" t="n">
        <f aca="false">G109*3.8235866717</f>
        <v>121002884.631625</v>
      </c>
      <c r="K109" s="6"/>
      <c r="L109" s="8"/>
      <c r="M109" s="8" t="n">
        <f aca="false">F109*2.511711692</f>
        <v>318293.480583113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5" t="n">
        <f aca="false">central_SIPA_income!B103</f>
        <v>36655846.875066</v>
      </c>
      <c r="F110" s="165" t="n">
        <f aca="false">central_SIPA_income!I103</f>
        <v>126753.074479359</v>
      </c>
      <c r="G110" s="67" t="n">
        <f aca="false">E110-F110*0.7</f>
        <v>36567119.7229305</v>
      </c>
      <c r="H110" s="67"/>
      <c r="I110" s="67"/>
      <c r="J110" s="67" t="n">
        <f aca="false">G110*3.8235866717</f>
        <v>139817551.595055</v>
      </c>
      <c r="K110" s="9"/>
      <c r="L110" s="67"/>
      <c r="M110" s="67" t="n">
        <f aca="false">F110*2.511711692</f>
        <v>318367.179166752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5" t="n">
        <f aca="false">central_SIPA_income!B104</f>
        <v>31863819.3839825</v>
      </c>
      <c r="F111" s="165" t="n">
        <f aca="false">central_SIPA_income!I104</f>
        <v>127898.812432339</v>
      </c>
      <c r="G111" s="67" t="n">
        <f aca="false">E111-F111*0.7</f>
        <v>31774290.2152798</v>
      </c>
      <c r="H111" s="67"/>
      <c r="I111" s="67"/>
      <c r="J111" s="67" t="n">
        <f aca="false">G111*3.8235866717</f>
        <v>121491752.569872</v>
      </c>
      <c r="K111" s="9"/>
      <c r="L111" s="67"/>
      <c r="M111" s="67" t="n">
        <f aca="false">F111*2.511711692</f>
        <v>321244.94257922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5" t="n">
        <f aca="false">central_SIPA_income!B105</f>
        <v>36920775.4316937</v>
      </c>
      <c r="F112" s="165" t="n">
        <f aca="false">central_SIPA_income!I105</f>
        <v>124754.634056476</v>
      </c>
      <c r="G112" s="67" t="n">
        <f aca="false">E112-F112*0.7</f>
        <v>36833447.1878541</v>
      </c>
      <c r="H112" s="67"/>
      <c r="I112" s="67"/>
      <c r="J112" s="67" t="n">
        <f aca="false">G112*3.8235866717</f>
        <v>140835877.740245</v>
      </c>
      <c r="K112" s="9"/>
      <c r="L112" s="67"/>
      <c r="M112" s="67" t="n">
        <f aca="false">F112*2.511711692</f>
        <v>313347.672990832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1"/>
      <c r="B113" s="161"/>
      <c r="C113" s="5"/>
      <c r="D113" s="161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104" activeCellId="0" sqref="H104"/>
    </sheetView>
  </sheetViews>
  <sheetFormatPr defaultColWidth="9.34375" defaultRowHeight="12.8" zeroHeight="false" outlineLevelRow="0" outlineLevelCol="0"/>
  <cols>
    <col collapsed="false" customWidth="true" hidden="false" outlineLevel="0" max="5" min="5" style="111" width="20.48"/>
    <col collapsed="false" customWidth="true" hidden="false" outlineLevel="0" max="6" min="6" style="111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70"/>
      <c r="B1" s="170"/>
      <c r="C1" s="170"/>
      <c r="D1" s="170"/>
      <c r="E1" s="171" t="s">
        <v>218</v>
      </c>
      <c r="F1" s="171" t="s">
        <v>219</v>
      </c>
      <c r="G1" s="170"/>
      <c r="H1" s="170"/>
      <c r="I1" s="170"/>
      <c r="J1" s="170"/>
      <c r="K1" s="170"/>
      <c r="L1" s="170"/>
      <c r="M1" s="172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</row>
    <row r="2" customFormat="false" ht="50.25" hidden="false" customHeight="true" outlineLevel="0" collapsed="false">
      <c r="A2" s="148" t="s">
        <v>220</v>
      </c>
      <c r="B2" s="148" t="s">
        <v>183</v>
      </c>
      <c r="C2" s="148" t="s">
        <v>184</v>
      </c>
      <c r="D2" s="148" t="s">
        <v>221</v>
      </c>
      <c r="E2" s="150" t="s">
        <v>222</v>
      </c>
      <c r="F2" s="150" t="s">
        <v>223</v>
      </c>
      <c r="G2" s="148" t="s">
        <v>224</v>
      </c>
      <c r="H2" s="148" t="s">
        <v>225</v>
      </c>
      <c r="I2" s="148" t="s">
        <v>226</v>
      </c>
      <c r="J2" s="148" t="s">
        <v>227</v>
      </c>
      <c r="K2" s="148" t="s">
        <v>228</v>
      </c>
      <c r="L2" s="148" t="s">
        <v>229</v>
      </c>
      <c r="M2" s="151" t="s">
        <v>230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12.8" hidden="false" customHeight="false" outlineLevel="0" collapsed="false">
      <c r="A3" s="153" t="s">
        <v>231</v>
      </c>
      <c r="B3" s="153" t="n">
        <v>2014</v>
      </c>
      <c r="C3" s="154" t="n">
        <v>1</v>
      </c>
      <c r="D3" s="153" t="n">
        <v>45</v>
      </c>
      <c r="E3" s="155" t="n">
        <v>16336703</v>
      </c>
      <c r="F3" s="155" t="n">
        <v>147746</v>
      </c>
      <c r="G3" s="156" t="n">
        <v>16188957</v>
      </c>
      <c r="H3" s="174" t="n">
        <v>59323985</v>
      </c>
      <c r="I3" s="175" t="n">
        <f aca="false">H3/G3</f>
        <v>3.66447233135526</v>
      </c>
      <c r="J3" s="156" t="n">
        <f aca="false">G3*I10</f>
        <v>61899880.2143381</v>
      </c>
      <c r="K3" s="174" t="n">
        <v>354218</v>
      </c>
      <c r="L3" s="175" t="n">
        <f aca="false">K3/F3</f>
        <v>2.39747945798871</v>
      </c>
      <c r="M3" s="156" t="n">
        <f aca="false">F3*2.511711692</f>
        <v>371095.355646232</v>
      </c>
      <c r="N3" s="174"/>
      <c r="O3" s="153"/>
      <c r="P3" s="153"/>
      <c r="Q3" s="156"/>
      <c r="R3" s="156"/>
      <c r="S3" s="156"/>
      <c r="T3" s="153"/>
      <c r="U3" s="153"/>
      <c r="V3" s="154"/>
      <c r="W3" s="154"/>
      <c r="X3" s="156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</row>
    <row r="4" customFormat="false" ht="12.8" hidden="false" customHeight="false" outlineLevel="0" collapsed="false">
      <c r="B4" s="153" t="n">
        <v>2014</v>
      </c>
      <c r="C4" s="154" t="n">
        <v>2</v>
      </c>
      <c r="D4" s="153" t="n">
        <v>46</v>
      </c>
      <c r="E4" s="155" t="n">
        <v>19039169</v>
      </c>
      <c r="F4" s="155" t="n">
        <v>150094</v>
      </c>
      <c r="G4" s="156" t="n">
        <v>18889075</v>
      </c>
      <c r="H4" s="174" t="n">
        <v>70642775</v>
      </c>
      <c r="I4" s="175" t="n">
        <f aca="false">H4/G4</f>
        <v>3.73987476888095</v>
      </c>
      <c r="J4" s="156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56" t="n">
        <f aca="false">F4*2.511711692</f>
        <v>376992.854699048</v>
      </c>
      <c r="N4" s="174"/>
      <c r="Q4" s="156"/>
      <c r="R4" s="156"/>
      <c r="S4" s="156"/>
      <c r="V4" s="154"/>
      <c r="W4" s="154"/>
      <c r="X4" s="156"/>
    </row>
    <row r="5" customFormat="false" ht="12.8" hidden="false" customHeight="false" outlineLevel="0" collapsed="false">
      <c r="B5" s="153" t="n">
        <v>2014</v>
      </c>
      <c r="C5" s="154" t="n">
        <v>3</v>
      </c>
      <c r="D5" s="153" t="n">
        <v>47</v>
      </c>
      <c r="E5" s="155" t="n">
        <v>16811748</v>
      </c>
      <c r="F5" s="155" t="n">
        <v>145661</v>
      </c>
      <c r="G5" s="156" t="n">
        <v>16666087</v>
      </c>
      <c r="H5" s="174" t="n">
        <v>66453030</v>
      </c>
      <c r="I5" s="175" t="n">
        <f aca="false">H5/G5</f>
        <v>3.98732047900626</v>
      </c>
      <c r="J5" s="156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56" t="n">
        <f aca="false">F5*2.511711692</f>
        <v>365858.436768412</v>
      </c>
      <c r="N5" s="174"/>
      <c r="Q5" s="156"/>
      <c r="R5" s="156"/>
      <c r="S5" s="156"/>
      <c r="V5" s="154"/>
      <c r="W5" s="154"/>
      <c r="X5" s="156"/>
    </row>
    <row r="6" customFormat="false" ht="12.8" hidden="false" customHeight="false" outlineLevel="0" collapsed="false">
      <c r="B6" s="153" t="n">
        <v>2014</v>
      </c>
      <c r="C6" s="154" t="n">
        <v>4</v>
      </c>
      <c r="D6" s="153" t="n">
        <v>48</v>
      </c>
      <c r="E6" s="155" t="n">
        <v>20743937</v>
      </c>
      <c r="F6" s="155" t="n">
        <v>143630</v>
      </c>
      <c r="G6" s="156" t="n">
        <v>20600306</v>
      </c>
      <c r="H6" s="174" t="n">
        <v>75212989</v>
      </c>
      <c r="I6" s="175" t="n">
        <f aca="false">H6/G6</f>
        <v>3.65106173665576</v>
      </c>
      <c r="J6" s="156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56" t="n">
        <f aca="false">F6*2.511711692</f>
        <v>360757.15032196</v>
      </c>
      <c r="N6" s="174"/>
      <c r="Q6" s="156"/>
      <c r="R6" s="156"/>
      <c r="S6" s="156"/>
      <c r="V6" s="154"/>
      <c r="W6" s="154"/>
      <c r="X6" s="156"/>
    </row>
    <row r="7" customFormat="false" ht="12.8" hidden="false" customHeight="false" outlineLevel="0" collapsed="false">
      <c r="B7" s="153" t="n">
        <v>2015</v>
      </c>
      <c r="C7" s="154" t="n">
        <v>1</v>
      </c>
      <c r="D7" s="153" t="n">
        <v>49</v>
      </c>
      <c r="E7" s="155" t="n">
        <v>18307160</v>
      </c>
      <c r="F7" s="155" t="n">
        <v>167252</v>
      </c>
      <c r="G7" s="156" t="n">
        <v>18139908</v>
      </c>
      <c r="H7" s="174" t="n">
        <v>71061517</v>
      </c>
      <c r="I7" s="175" t="n">
        <f aca="false">H7/G7</f>
        <v>3.91741330771909</v>
      </c>
      <c r="J7" s="156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56" t="n">
        <f aca="false">F7*2.511711692</f>
        <v>420088.803910384</v>
      </c>
      <c r="N7" s="174"/>
      <c r="Q7" s="156"/>
      <c r="R7" s="156"/>
      <c r="S7" s="156"/>
      <c r="V7" s="154"/>
      <c r="W7" s="154"/>
      <c r="X7" s="156"/>
    </row>
    <row r="8" customFormat="false" ht="12.8" hidden="false" customHeight="false" outlineLevel="0" collapsed="false">
      <c r="B8" s="153" t="n">
        <v>2015</v>
      </c>
      <c r="C8" s="154" t="n">
        <v>2</v>
      </c>
      <c r="D8" s="153" t="n">
        <v>50</v>
      </c>
      <c r="E8" s="155" t="n">
        <v>21740969</v>
      </c>
      <c r="F8" s="155" t="n">
        <v>188439</v>
      </c>
      <c r="G8" s="156" t="n">
        <v>21552530</v>
      </c>
      <c r="H8" s="174" t="n">
        <v>85808756</v>
      </c>
      <c r="I8" s="175" t="n">
        <f aca="false">H8/G8</f>
        <v>3.98137740673601</v>
      </c>
      <c r="J8" s="156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56" t="n">
        <f aca="false">F8*2.511711692</f>
        <v>473304.439528788</v>
      </c>
      <c r="N8" s="174"/>
      <c r="Q8" s="156"/>
      <c r="R8" s="156"/>
      <c r="S8" s="156"/>
      <c r="V8" s="154"/>
      <c r="W8" s="154"/>
      <c r="X8" s="156"/>
    </row>
    <row r="9" customFormat="false" ht="12.8" hidden="false" customHeight="false" outlineLevel="0" collapsed="false">
      <c r="A9" s="161"/>
      <c r="B9" s="161" t="n">
        <v>2015</v>
      </c>
      <c r="C9" s="5" t="n">
        <v>1</v>
      </c>
      <c r="D9" s="161" t="n">
        <v>161</v>
      </c>
      <c r="E9" s="163" t="n">
        <f aca="false">low_SIPA_income!B2</f>
        <v>18034497.499367</v>
      </c>
      <c r="F9" s="163" t="n">
        <f aca="false">low_SIPA_income!I2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5" t="n">
        <f aca="false">low_SIPA_income!B3</f>
        <v>22385764.1527932</v>
      </c>
      <c r="F10" s="165" t="n">
        <f aca="false">low_SIPA_income!I3</f>
        <v>137545.195244366</v>
      </c>
      <c r="G10" s="67" t="n">
        <f aca="false">E10-F10*0.7</f>
        <v>22289482.5161221</v>
      </c>
      <c r="H10" s="67" t="s">
        <v>232</v>
      </c>
      <c r="I10" s="177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7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5" t="n">
        <f aca="false">low_SIPA_income!B4</f>
        <v>20234056.7711665</v>
      </c>
      <c r="F11" s="165" t="n">
        <f aca="false">low_SIPA_income!I4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5" t="n">
        <f aca="false">low_SIPA_income!B5</f>
        <v>23483163.7309384</v>
      </c>
      <c r="F12" s="165" t="n">
        <f aca="false">low_SIPA_income!I5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1" t="s">
        <v>233</v>
      </c>
      <c r="B13" s="161" t="n">
        <v>2016</v>
      </c>
      <c r="C13" s="5" t="n">
        <v>1</v>
      </c>
      <c r="D13" s="161" t="n">
        <v>165</v>
      </c>
      <c r="E13" s="163" t="n">
        <f aca="false">low_SIPA_income!B6</f>
        <v>19146816.254714</v>
      </c>
      <c r="F13" s="163" t="n">
        <f aca="false">low_SIPA_income!I6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5" t="n">
        <f aca="false">low_SIPA_income!B7</f>
        <v>21810280.3571705</v>
      </c>
      <c r="F14" s="165" t="n">
        <f aca="false">low_SIPA_income!I7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5" t="n">
        <f aca="false">low_SIPA_income!B8</f>
        <v>18980756.5787828</v>
      </c>
      <c r="F15" s="165" t="n">
        <f aca="false">low_SIPA_income!I8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5" t="n">
        <f aca="false">low_SIPA_income!B9</f>
        <v>22397188.7827913</v>
      </c>
      <c r="F16" s="165" t="n">
        <f aca="false">low_SIPA_income!I9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1"/>
      <c r="B17" s="161" t="n">
        <v>2017</v>
      </c>
      <c r="C17" s="5" t="n">
        <v>1</v>
      </c>
      <c r="D17" s="161" t="n">
        <v>169</v>
      </c>
      <c r="E17" s="163" t="n">
        <f aca="false">low_SIPA_income!B10</f>
        <v>19615633.2382376</v>
      </c>
      <c r="F17" s="163" t="n">
        <f aca="false">low_SIPA_income!I10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5" t="n">
        <f aca="false">low_SIPA_income!B11</f>
        <v>23378790.7203935</v>
      </c>
      <c r="F18" s="165" t="n">
        <f aca="false">low_SIPA_income!I11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5" t="n">
        <f aca="false">low_SIPA_income!B12</f>
        <v>20578914.6776703</v>
      </c>
      <c r="F19" s="165" t="n">
        <f aca="false">low_SIPA_income!I12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5" t="n">
        <f aca="false">low_SIPA_income!B13</f>
        <v>24419598.4120469</v>
      </c>
      <c r="F20" s="165" t="n">
        <f aca="false">low_SIPA_income!I13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1"/>
      <c r="B21" s="161" t="n">
        <v>2018</v>
      </c>
      <c r="C21" s="5" t="n">
        <v>1</v>
      </c>
      <c r="D21" s="161" t="n">
        <v>173</v>
      </c>
      <c r="E21" s="163" t="n">
        <f aca="false">low_SIPA_income!B14</f>
        <v>19446933.4382352</v>
      </c>
      <c r="F21" s="163" t="n">
        <f aca="false">low_SIPA_income!I14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5" t="n">
        <f aca="false">low_SIPA_income!B15</f>
        <v>21970032.2997489</v>
      </c>
      <c r="F22" s="165" t="n">
        <f aca="false">low_SIPA_income!I15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5" t="n">
        <f aca="false">low_SIPA_income!B16</f>
        <v>18061907.8282328</v>
      </c>
      <c r="F23" s="165" t="n">
        <f aca="false">low_SIPA_income!I16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5" t="n">
        <f aca="false">low_SIPA_income!B17</f>
        <v>19818011.5998267</v>
      </c>
      <c r="F24" s="165" t="n">
        <f aca="false">low_SIPA_income!I17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1"/>
      <c r="B25" s="161" t="n">
        <v>2019</v>
      </c>
      <c r="C25" s="5" t="n">
        <v>1</v>
      </c>
      <c r="D25" s="161" t="n">
        <v>177</v>
      </c>
      <c r="E25" s="163" t="n">
        <f aca="false">low_SIPA_income!B18</f>
        <v>15851385.0013307</v>
      </c>
      <c r="F25" s="163" t="n">
        <f aca="false">low_SIPA_income!I18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5" t="n">
        <f aca="false">low_SIPA_income!B19</f>
        <v>18844983.0549242</v>
      </c>
      <c r="F26" s="165" t="n">
        <f aca="false">low_SIPA_income!I19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5" t="n">
        <f aca="false">low_SIPA_income!B20</f>
        <v>15710193.8603896</v>
      </c>
      <c r="F27" s="165" t="n">
        <f aca="false">low_SIPA_income!I20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5" t="n">
        <f aca="false">low_SIPA_income!B21</f>
        <v>17902042.2470529</v>
      </c>
      <c r="F28" s="165" t="n">
        <f aca="false">low_SIPA_income!I21</f>
        <v>105328.863710972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1"/>
      <c r="B29" s="161" t="n">
        <v>2020</v>
      </c>
      <c r="C29" s="5" t="n">
        <v>1</v>
      </c>
      <c r="D29" s="161" t="n">
        <v>181</v>
      </c>
      <c r="E29" s="163" t="n">
        <f aca="false">low_SIPA_income!B22</f>
        <v>16304579.0432771</v>
      </c>
      <c r="F29" s="163" t="n">
        <f aca="false">low_SIPA_income!I22</f>
        <v>114087.683183919</v>
      </c>
      <c r="G29" s="8" t="n">
        <f aca="false">E29-F29*0.7</f>
        <v>16224717.6650484</v>
      </c>
      <c r="H29" s="8"/>
      <c r="I29" s="8"/>
      <c r="J29" s="8" t="n">
        <f aca="false">G29*3.8235866717</f>
        <v>62036614.2161745</v>
      </c>
      <c r="K29" s="6"/>
      <c r="L29" s="8"/>
      <c r="M29" s="8" t="n">
        <f aca="false">F29*2.511711692</f>
        <v>286555.367766241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5" t="n">
        <f aca="false">low_SIPA_income!B23</f>
        <v>18365443.0296992</v>
      </c>
      <c r="F30" s="165" t="n">
        <f aca="false">low_SIPA_income!I23</f>
        <v>82776.6429695547</v>
      </c>
      <c r="G30" s="67" t="n">
        <f aca="false">E30-F30*0.7</f>
        <v>18307499.3796205</v>
      </c>
      <c r="H30" s="67"/>
      <c r="I30" s="67"/>
      <c r="J30" s="67" t="n">
        <f aca="false">G30*3.8235866717</f>
        <v>70000310.6200729</v>
      </c>
      <c r="K30" s="9"/>
      <c r="L30" s="67"/>
      <c r="M30" s="67" t="n">
        <f aca="false">F30*2.511711692</f>
        <v>207911.06197114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5" t="n">
        <f aca="false">low_SIPA_income!B24</f>
        <v>15764891.2804843</v>
      </c>
      <c r="F31" s="165" t="n">
        <f aca="false">low_SIPA_income!I24</f>
        <v>82795.0471390435</v>
      </c>
      <c r="G31" s="67" t="n">
        <f aca="false">E31-F31*0.7</f>
        <v>15706934.747487</v>
      </c>
      <c r="H31" s="67"/>
      <c r="I31" s="67"/>
      <c r="J31" s="67" t="n">
        <f aca="false">G31*3.8235866717</f>
        <v>60056826.3537529</v>
      </c>
      <c r="K31" s="9"/>
      <c r="L31" s="67"/>
      <c r="M31" s="67" t="n">
        <f aca="false">F31*2.511711692</f>
        <v>207957.287938827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5" t="n">
        <f aca="false">low_SIPA_income!B25</f>
        <v>18881409.8742076</v>
      </c>
      <c r="F32" s="165" t="n">
        <f aca="false">low_SIPA_income!I25</f>
        <v>86723.0332802837</v>
      </c>
      <c r="G32" s="67" t="n">
        <f aca="false">E32-F32*0.7</f>
        <v>18820703.7509114</v>
      </c>
      <c r="H32" s="67"/>
      <c r="I32" s="67"/>
      <c r="J32" s="67" t="n">
        <f aca="false">G32*3.8235866717</f>
        <v>71962592.0139991</v>
      </c>
      <c r="K32" s="9"/>
      <c r="L32" s="67"/>
      <c r="M32" s="67" t="n">
        <f aca="false">F32*2.511711692</f>
        <v>217823.256655794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1"/>
      <c r="B33" s="161" t="n">
        <v>2021</v>
      </c>
      <c r="C33" s="5" t="n">
        <v>1</v>
      </c>
      <c r="D33" s="161" t="n">
        <v>185</v>
      </c>
      <c r="E33" s="163" t="n">
        <f aca="false">low_SIPA_income!B26</f>
        <v>16387442.7017434</v>
      </c>
      <c r="F33" s="163" t="n">
        <f aca="false">low_SIPA_income!I26</f>
        <v>91815.6113983522</v>
      </c>
      <c r="G33" s="8" t="n">
        <f aca="false">E33-F33*0.7</f>
        <v>16323171.7737646</v>
      </c>
      <c r="H33" s="8"/>
      <c r="I33" s="8"/>
      <c r="J33" s="8" t="n">
        <f aca="false">G33*3.8235866717</f>
        <v>62413062.0340358</v>
      </c>
      <c r="K33" s="6"/>
      <c r="L33" s="8"/>
      <c r="M33" s="8" t="n">
        <f aca="false">F33*2.511711692</f>
        <v>230614.34465737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5" t="n">
        <f aca="false">low_SIPA_income!B27</f>
        <v>19164434.1217131</v>
      </c>
      <c r="F34" s="165" t="n">
        <f aca="false">low_SIPA_income!I27</f>
        <v>94342.9958357811</v>
      </c>
      <c r="G34" s="67" t="n">
        <f aca="false">E34-F34*0.7</f>
        <v>19098394.0246281</v>
      </c>
      <c r="H34" s="67"/>
      <c r="I34" s="67"/>
      <c r="J34" s="67" t="n">
        <f aca="false">G34*3.8235866717</f>
        <v>73024364.8434429</v>
      </c>
      <c r="K34" s="9"/>
      <c r="L34" s="67"/>
      <c r="M34" s="67" t="n">
        <f aca="false">F34*2.511711692</f>
        <v>236962.405699039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5" t="n">
        <f aca="false">low_SIPA_income!B28</f>
        <v>17086909.8238414</v>
      </c>
      <c r="F35" s="165" t="n">
        <f aca="false">low_SIPA_income!I28</f>
        <v>98492.8689248921</v>
      </c>
      <c r="G35" s="67" t="n">
        <f aca="false">E35-F35*0.7</f>
        <v>17017964.8155939</v>
      </c>
      <c r="H35" s="67"/>
      <c r="I35" s="67"/>
      <c r="J35" s="67" t="n">
        <f aca="false">G35*3.8235866717</f>
        <v>65069663.4483645</v>
      </c>
      <c r="K35" s="9"/>
      <c r="L35" s="67"/>
      <c r="M35" s="67" t="n">
        <f aca="false">F35*2.511711692</f>
        <v>247385.690457275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5" t="n">
        <f aca="false">low_SIPA_income!B29</f>
        <v>20041630.0329759</v>
      </c>
      <c r="F36" s="165" t="n">
        <f aca="false">low_SIPA_income!I29</f>
        <v>97139.161211628</v>
      </c>
      <c r="G36" s="67" t="n">
        <f aca="false">E36-F36*0.7</f>
        <v>19973632.6201277</v>
      </c>
      <c r="H36" s="67"/>
      <c r="I36" s="67"/>
      <c r="J36" s="67" t="n">
        <f aca="false">G36*3.8235866717</f>
        <v>76370915.4717528</v>
      </c>
      <c r="K36" s="9"/>
      <c r="L36" s="67"/>
      <c r="M36" s="67" t="n">
        <f aca="false">F36*2.511711692</f>
        <v>243985.566966319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1"/>
      <c r="B37" s="161" t="n">
        <v>2022</v>
      </c>
      <c r="C37" s="5" t="n">
        <v>1</v>
      </c>
      <c r="D37" s="161" t="n">
        <v>189</v>
      </c>
      <c r="E37" s="163" t="n">
        <f aca="false">low_SIPA_income!B30</f>
        <v>17330376.8411968</v>
      </c>
      <c r="F37" s="163" t="n">
        <f aca="false">low_SIPA_income!I30</f>
        <v>98942.6178367341</v>
      </c>
      <c r="G37" s="8" t="n">
        <f aca="false">E37-F37*0.7</f>
        <v>17261117.0087111</v>
      </c>
      <c r="H37" s="8"/>
      <c r="I37" s="8"/>
      <c r="J37" s="8" t="n">
        <f aca="false">G37*3.8235866717</f>
        <v>65999376.9331621</v>
      </c>
      <c r="K37" s="6"/>
      <c r="L37" s="8"/>
      <c r="M37" s="8" t="n">
        <f aca="false">F37*2.511711692</f>
        <v>248515.330057613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5" t="n">
        <f aca="false">low_SIPA_income!B31</f>
        <v>20356840.084715</v>
      </c>
      <c r="F38" s="165" t="n">
        <f aca="false">low_SIPA_income!I31</f>
        <v>97659.0718886218</v>
      </c>
      <c r="G38" s="67" t="n">
        <f aca="false">E38-F38*0.7</f>
        <v>20288478.7343929</v>
      </c>
      <c r="H38" s="67"/>
      <c r="I38" s="67"/>
      <c r="J38" s="67" t="n">
        <f aca="false">G38*3.8235866717</f>
        <v>77574756.8778937</v>
      </c>
      <c r="K38" s="9"/>
      <c r="L38" s="67"/>
      <c r="M38" s="67" t="n">
        <f aca="false">F38*2.511711692</f>
        <v>245291.43269252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5" t="n">
        <f aca="false">low_SIPA_income!B32</f>
        <v>17720798.7743352</v>
      </c>
      <c r="F39" s="165" t="n">
        <f aca="false">low_SIPA_income!I32</f>
        <v>97569.4953671001</v>
      </c>
      <c r="G39" s="67" t="n">
        <f aca="false">E39-F39*0.7</f>
        <v>17652500.1275782</v>
      </c>
      <c r="H39" s="67"/>
      <c r="I39" s="67"/>
      <c r="J39" s="67" t="n">
        <f aca="false">G39*3.8235866717</f>
        <v>67495864.2099905</v>
      </c>
      <c r="K39" s="9"/>
      <c r="L39" s="67"/>
      <c r="M39" s="67" t="n">
        <f aca="false">F39*2.511711692</f>
        <v>245066.442296085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5" t="n">
        <f aca="false">low_SIPA_income!B33</f>
        <v>20658364.2936503</v>
      </c>
      <c r="F40" s="165" t="n">
        <f aca="false">low_SIPA_income!I33</f>
        <v>100330.603791432</v>
      </c>
      <c r="G40" s="67" t="n">
        <f aca="false">E40-F40*0.7</f>
        <v>20588132.8709963</v>
      </c>
      <c r="H40" s="67"/>
      <c r="I40" s="67"/>
      <c r="J40" s="67" t="n">
        <f aca="false">G40*3.8235866717</f>
        <v>78720510.4407301</v>
      </c>
      <c r="K40" s="9"/>
      <c r="L40" s="67"/>
      <c r="M40" s="67" t="n">
        <f aca="false">F40*2.511711692</f>
        <v>252001.55060836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1"/>
      <c r="B41" s="161" t="n">
        <v>2023</v>
      </c>
      <c r="C41" s="5" t="n">
        <v>1</v>
      </c>
      <c r="D41" s="161" t="n">
        <v>193</v>
      </c>
      <c r="E41" s="163" t="n">
        <f aca="false">low_SIPA_income!B34</f>
        <v>17904309.0183699</v>
      </c>
      <c r="F41" s="163" t="n">
        <f aca="false">low_SIPA_income!I34</f>
        <v>101702.87906168</v>
      </c>
      <c r="G41" s="8" t="n">
        <f aca="false">E41-F41*0.7</f>
        <v>17833117.0030267</v>
      </c>
      <c r="H41" s="8"/>
      <c r="I41" s="8"/>
      <c r="J41" s="8" t="n">
        <f aca="false">G41*3.8235866717</f>
        <v>68186468.4876397</v>
      </c>
      <c r="K41" s="6"/>
      <c r="L41" s="8"/>
      <c r="M41" s="8" t="n">
        <f aca="false">F41*2.511711692</f>
        <v>255448.310449283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5" t="n">
        <f aca="false">low_SIPA_income!B35</f>
        <v>20696757.5549455</v>
      </c>
      <c r="F42" s="165" t="n">
        <f aca="false">low_SIPA_income!I35</f>
        <v>100577.248133328</v>
      </c>
      <c r="G42" s="67" t="n">
        <f aca="false">E42-F42*0.7</f>
        <v>20626353.4812522</v>
      </c>
      <c r="H42" s="67"/>
      <c r="I42" s="67"/>
      <c r="J42" s="67" t="n">
        <f aca="false">G42*3.8235866717</f>
        <v>78866650.2566887</v>
      </c>
      <c r="K42" s="9"/>
      <c r="L42" s="67"/>
      <c r="M42" s="67" t="n">
        <f aca="false">F42*2.511711692</f>
        <v>252621.050085665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5" t="n">
        <f aca="false">low_SIPA_income!B36</f>
        <v>18112374.72488</v>
      </c>
      <c r="F43" s="165" t="n">
        <f aca="false">low_SIPA_income!I36</f>
        <v>98602.1469854017</v>
      </c>
      <c r="G43" s="67" t="n">
        <f aca="false">E43-F43*0.7</f>
        <v>18043353.2219902</v>
      </c>
      <c r="H43" s="67"/>
      <c r="I43" s="67"/>
      <c r="J43" s="67" t="n">
        <f aca="false">G43*3.8235866717</f>
        <v>68990324.8923769</v>
      </c>
      <c r="K43" s="9"/>
      <c r="L43" s="67"/>
      <c r="M43" s="67" t="n">
        <f aca="false">F43*2.511711692</f>
        <v>247660.165439536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5" t="n">
        <f aca="false">low_SIPA_income!B37</f>
        <v>21237764.3217384</v>
      </c>
      <c r="F44" s="165" t="n">
        <f aca="false">low_SIPA_income!I37</f>
        <v>98488.4700061213</v>
      </c>
      <c r="G44" s="67" t="n">
        <f aca="false">E44-F44*0.7</f>
        <v>21168822.3927341</v>
      </c>
      <c r="H44" s="67"/>
      <c r="I44" s="67"/>
      <c r="J44" s="67" t="n">
        <f aca="false">G44*3.8235866717</f>
        <v>80940827.1564427</v>
      </c>
      <c r="K44" s="9"/>
      <c r="L44" s="67"/>
      <c r="M44" s="67" t="n">
        <f aca="false">F44*2.511711692</f>
        <v>247374.641641566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1"/>
      <c r="B45" s="161" t="n">
        <v>2024</v>
      </c>
      <c r="C45" s="5" t="n">
        <v>1</v>
      </c>
      <c r="D45" s="161" t="n">
        <v>197</v>
      </c>
      <c r="E45" s="163" t="n">
        <f aca="false">low_SIPA_income!B38</f>
        <v>18633847.397279</v>
      </c>
      <c r="F45" s="163" t="n">
        <f aca="false">low_SIPA_income!I38</f>
        <v>97576.1789986409</v>
      </c>
      <c r="G45" s="8" t="n">
        <f aca="false">E45-F45*0.7</f>
        <v>18565544.07198</v>
      </c>
      <c r="H45" s="8"/>
      <c r="I45" s="8"/>
      <c r="J45" s="8" t="n">
        <f aca="false">G45*3.8235866717</f>
        <v>70986966.8664815</v>
      </c>
      <c r="K45" s="6"/>
      <c r="L45" s="8"/>
      <c r="M45" s="8" t="n">
        <f aca="false">F45*2.511711692</f>
        <v>245083.229651571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5" t="n">
        <f aca="false">low_SIPA_income!B39</f>
        <v>21558324.3713203</v>
      </c>
      <c r="F46" s="165" t="n">
        <f aca="false">low_SIPA_income!I39</f>
        <v>100137.818520863</v>
      </c>
      <c r="G46" s="67" t="n">
        <f aca="false">E46-F46*0.7</f>
        <v>21488227.8983557</v>
      </c>
      <c r="H46" s="67"/>
      <c r="I46" s="67"/>
      <c r="J46" s="67" t="n">
        <f aca="false">G46*3.8235866717</f>
        <v>82162101.790605</v>
      </c>
      <c r="K46" s="9"/>
      <c r="L46" s="67"/>
      <c r="M46" s="67" t="n">
        <f aca="false">F46*2.511711692</f>
        <v>251517.329590226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5" t="n">
        <f aca="false">low_SIPA_income!B40</f>
        <v>18721106.9621162</v>
      </c>
      <c r="F47" s="165" t="n">
        <f aca="false">low_SIPA_income!I40</f>
        <v>100006.437861065</v>
      </c>
      <c r="G47" s="67" t="n">
        <f aca="false">E47-F47*0.7</f>
        <v>18651102.4556135</v>
      </c>
      <c r="H47" s="67"/>
      <c r="I47" s="67"/>
      <c r="J47" s="67" t="n">
        <f aca="false">G47*3.8235866717</f>
        <v>71314106.7617947</v>
      </c>
      <c r="K47" s="9"/>
      <c r="L47" s="67"/>
      <c r="M47" s="67" t="n">
        <f aca="false">F47*2.511711692</f>
        <v>251187.339250909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5" t="n">
        <f aca="false">low_SIPA_income!B41</f>
        <v>21674444.8381787</v>
      </c>
      <c r="F48" s="165" t="n">
        <f aca="false">low_SIPA_income!I41</f>
        <v>101190.900921692</v>
      </c>
      <c r="G48" s="67" t="n">
        <f aca="false">E48-F48*0.7</f>
        <v>21603611.2075335</v>
      </c>
      <c r="H48" s="67"/>
      <c r="I48" s="67"/>
      <c r="J48" s="67" t="n">
        <f aca="false">G48*3.8235866717</f>
        <v>82603279.873714</v>
      </c>
      <c r="K48" s="9"/>
      <c r="L48" s="67"/>
      <c r="M48" s="67" t="n">
        <f aca="false">F48*2.511711692</f>
        <v>254162.368969028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1"/>
      <c r="B49" s="161" t="n">
        <v>2025</v>
      </c>
      <c r="C49" s="5" t="n">
        <v>1</v>
      </c>
      <c r="D49" s="161" t="n">
        <v>201</v>
      </c>
      <c r="E49" s="163" t="n">
        <f aca="false">low_SIPA_income!B42</f>
        <v>18737169.9297252</v>
      </c>
      <c r="F49" s="163" t="n">
        <f aca="false">low_SIPA_income!I42</f>
        <v>99822.2873282684</v>
      </c>
      <c r="G49" s="8" t="n">
        <f aca="false">E49-F49*0.7</f>
        <v>18667294.3285954</v>
      </c>
      <c r="H49" s="8"/>
      <c r="I49" s="8"/>
      <c r="J49" s="8" t="n">
        <f aca="false">G49*3.8235866717</f>
        <v>71376017.7915183</v>
      </c>
      <c r="K49" s="6"/>
      <c r="L49" s="8"/>
      <c r="M49" s="8" t="n">
        <f aca="false">F49*2.511711692</f>
        <v>250724.806204595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5" t="n">
        <f aca="false">low_SIPA_income!B43</f>
        <v>21844482.1837623</v>
      </c>
      <c r="F50" s="165" t="n">
        <f aca="false">low_SIPA_income!I43</f>
        <v>100191.306351241</v>
      </c>
      <c r="G50" s="67" t="n">
        <f aca="false">E50-F50*0.7</f>
        <v>21774348.2693165</v>
      </c>
      <c r="H50" s="67"/>
      <c r="I50" s="67"/>
      <c r="J50" s="67" t="n">
        <f aca="false">G50*3.8235866717</f>
        <v>83256107.8275124</v>
      </c>
      <c r="K50" s="9"/>
      <c r="L50" s="67"/>
      <c r="M50" s="67" t="n">
        <f aca="false">F50*2.511711692</f>
        <v>251651.675599166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5" t="n">
        <f aca="false">low_SIPA_income!B44</f>
        <v>19168729.6532224</v>
      </c>
      <c r="F51" s="165" t="n">
        <f aca="false">low_SIPA_income!I44</f>
        <v>101967.960944737</v>
      </c>
      <c r="G51" s="67" t="n">
        <f aca="false">E51-F51*0.7</f>
        <v>19097352.0805611</v>
      </c>
      <c r="H51" s="67"/>
      <c r="I51" s="67"/>
      <c r="J51" s="67" t="n">
        <f aca="false">G51*3.8235866717</f>
        <v>73020380.8799957</v>
      </c>
      <c r="K51" s="9"/>
      <c r="L51" s="67"/>
      <c r="M51" s="67" t="n">
        <f aca="false">F51*2.511711692</f>
        <v>256114.119714296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5" t="n">
        <f aca="false">low_SIPA_income!B45</f>
        <v>22095754.5924141</v>
      </c>
      <c r="F52" s="165" t="n">
        <f aca="false">low_SIPA_income!I45</f>
        <v>102922.871353143</v>
      </c>
      <c r="G52" s="67" t="n">
        <f aca="false">E52-F52*0.7</f>
        <v>22023708.5824669</v>
      </c>
      <c r="H52" s="67"/>
      <c r="I52" s="67"/>
      <c r="J52" s="67" t="n">
        <f aca="false">G52*3.8235866717</f>
        <v>84209558.5973252</v>
      </c>
      <c r="K52" s="9"/>
      <c r="L52" s="67"/>
      <c r="M52" s="67" t="n">
        <f aca="false">F52*2.511711692</f>
        <v>258512.5793519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1"/>
      <c r="B53" s="161" t="n">
        <v>2026</v>
      </c>
      <c r="C53" s="5" t="n">
        <v>1</v>
      </c>
      <c r="D53" s="161" t="n">
        <v>205</v>
      </c>
      <c r="E53" s="163" t="n">
        <f aca="false">low_SIPA_income!B46</f>
        <v>19201842.6885813</v>
      </c>
      <c r="F53" s="163" t="n">
        <f aca="false">low_SIPA_income!I46</f>
        <v>105796.966229144</v>
      </c>
      <c r="G53" s="8" t="n">
        <f aca="false">E53-F53*0.7</f>
        <v>19127784.8122209</v>
      </c>
      <c r="H53" s="8"/>
      <c r="I53" s="8"/>
      <c r="J53" s="8" t="n">
        <f aca="false">G53*3.8235866717</f>
        <v>73136743.0671534</v>
      </c>
      <c r="K53" s="6"/>
      <c r="L53" s="8"/>
      <c r="M53" s="8" t="n">
        <f aca="false">F53*2.511711692</f>
        <v>265731.47705587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5" t="n">
        <f aca="false">low_SIPA_income!B47</f>
        <v>22045268.284059</v>
      </c>
      <c r="F54" s="165" t="n">
        <f aca="false">low_SIPA_income!I47</f>
        <v>102886.690734096</v>
      </c>
      <c r="G54" s="67" t="n">
        <f aca="false">E54-F54*0.7</f>
        <v>21973247.6005451</v>
      </c>
      <c r="H54" s="67"/>
      <c r="I54" s="67"/>
      <c r="J54" s="67" t="n">
        <f aca="false">G54*3.8235866717</f>
        <v>84016616.6594084</v>
      </c>
      <c r="K54" s="9"/>
      <c r="L54" s="67"/>
      <c r="M54" s="67" t="n">
        <f aca="false">F54*2.511711692</f>
        <v>258421.704068017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5" t="n">
        <f aca="false">low_SIPA_income!B48</f>
        <v>19575495.2198094</v>
      </c>
      <c r="F55" s="165" t="n">
        <f aca="false">low_SIPA_income!I48</f>
        <v>101573.416006074</v>
      </c>
      <c r="G55" s="67" t="n">
        <f aca="false">E55-F55*0.7</f>
        <v>19504393.8286051</v>
      </c>
      <c r="H55" s="67"/>
      <c r="I55" s="67"/>
      <c r="J55" s="67" t="n">
        <f aca="false">G55*3.8235866717</f>
        <v>74576740.2826423</v>
      </c>
      <c r="K55" s="9"/>
      <c r="L55" s="67"/>
      <c r="M55" s="67" t="n">
        <f aca="false">F55*2.511711692</f>
        <v>255123.136578837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5" t="n">
        <f aca="false">low_SIPA_income!B49</f>
        <v>22576548.2971296</v>
      </c>
      <c r="F56" s="165" t="n">
        <f aca="false">low_SIPA_income!I49</f>
        <v>104800.142196064</v>
      </c>
      <c r="G56" s="67" t="n">
        <f aca="false">E56-F56*0.7</f>
        <v>22503188.1975924</v>
      </c>
      <c r="H56" s="67"/>
      <c r="I56" s="67"/>
      <c r="J56" s="67" t="n">
        <f aca="false">G56*3.8235866717</f>
        <v>86042890.4630711</v>
      </c>
      <c r="K56" s="9"/>
      <c r="L56" s="67"/>
      <c r="M56" s="67" t="n">
        <f aca="false">F56*2.511711692</f>
        <v>263227.742477118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1"/>
      <c r="B57" s="161" t="n">
        <v>2027</v>
      </c>
      <c r="C57" s="5" t="n">
        <v>1</v>
      </c>
      <c r="D57" s="161" t="n">
        <v>209</v>
      </c>
      <c r="E57" s="163" t="n">
        <f aca="false">low_SIPA_income!B50</f>
        <v>19756959.4001912</v>
      </c>
      <c r="F57" s="163" t="n">
        <f aca="false">low_SIPA_income!I50</f>
        <v>103795.985410124</v>
      </c>
      <c r="G57" s="8" t="n">
        <f aca="false">E57-F57*0.7</f>
        <v>19684302.2104042</v>
      </c>
      <c r="H57" s="8"/>
      <c r="I57" s="8"/>
      <c r="J57" s="8" t="n">
        <f aca="false">G57*3.8235866717</f>
        <v>75264635.5734162</v>
      </c>
      <c r="K57" s="6"/>
      <c r="L57" s="8"/>
      <c r="M57" s="8" t="n">
        <f aca="false">F57*2.511711692</f>
        <v>260705.590137269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5" t="n">
        <f aca="false">low_SIPA_income!B51</f>
        <v>22723547.3892478</v>
      </c>
      <c r="F58" s="165" t="n">
        <f aca="false">low_SIPA_income!I51</f>
        <v>107049.519814534</v>
      </c>
      <c r="G58" s="67" t="n">
        <f aca="false">E58-F58*0.7</f>
        <v>22648612.7253777</v>
      </c>
      <c r="H58" s="67"/>
      <c r="I58" s="67"/>
      <c r="J58" s="67" t="n">
        <f aca="false">G58*3.8235866717</f>
        <v>86598933.7492491</v>
      </c>
      <c r="K58" s="9"/>
      <c r="L58" s="67"/>
      <c r="M58" s="67" t="n">
        <f aca="false">F58*2.511711692</f>
        <v>268877.53054115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5" t="n">
        <f aca="false">low_SIPA_income!B52</f>
        <v>19933051.1321846</v>
      </c>
      <c r="F59" s="165" t="n">
        <f aca="false">low_SIPA_income!I52</f>
        <v>105979.267576296</v>
      </c>
      <c r="G59" s="67" t="n">
        <f aca="false">E59-F59*0.7</f>
        <v>19858865.6448811</v>
      </c>
      <c r="H59" s="67"/>
      <c r="I59" s="67"/>
      <c r="J59" s="67" t="n">
        <f aca="false">G59*3.8235866717</f>
        <v>75932093.9948486</v>
      </c>
      <c r="K59" s="9"/>
      <c r="L59" s="67"/>
      <c r="M59" s="67" t="n">
        <f aca="false">F59*2.511711692</f>
        <v>266189.36548098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5" t="n">
        <f aca="false">low_SIPA_income!B53</f>
        <v>23057214.0077574</v>
      </c>
      <c r="F60" s="165" t="n">
        <f aca="false">low_SIPA_income!I53</f>
        <v>107127.511523585</v>
      </c>
      <c r="G60" s="67" t="n">
        <f aca="false">E60-F60*0.7</f>
        <v>22982224.7496909</v>
      </c>
      <c r="H60" s="67"/>
      <c r="I60" s="67"/>
      <c r="J60" s="67" t="n">
        <f aca="false">G60*3.8235866717</f>
        <v>87874528.2389319</v>
      </c>
      <c r="K60" s="9"/>
      <c r="L60" s="67"/>
      <c r="M60" s="67" t="n">
        <f aca="false">F60*2.511711692</f>
        <v>269073.423228654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1"/>
      <c r="B61" s="161" t="n">
        <v>2028</v>
      </c>
      <c r="C61" s="5" t="n">
        <v>1</v>
      </c>
      <c r="D61" s="161" t="n">
        <v>213</v>
      </c>
      <c r="E61" s="163" t="n">
        <f aca="false">low_SIPA_income!B54</f>
        <v>20312410.152765</v>
      </c>
      <c r="F61" s="163" t="n">
        <f aca="false">low_SIPA_income!I54</f>
        <v>107552.613634249</v>
      </c>
      <c r="G61" s="8" t="n">
        <f aca="false">E61-F61*0.7</f>
        <v>20237123.3232211</v>
      </c>
      <c r="H61" s="8"/>
      <c r="I61" s="8"/>
      <c r="J61" s="8" t="n">
        <f aca="false">G61*3.8235866717</f>
        <v>77378395.0122173</v>
      </c>
      <c r="K61" s="6"/>
      <c r="L61" s="8"/>
      <c r="M61" s="8" t="n">
        <f aca="false">F61*2.511711692</f>
        <v>270141.157170303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5" t="n">
        <f aca="false">low_SIPA_income!B55</f>
        <v>23512904.1358857</v>
      </c>
      <c r="F62" s="165" t="n">
        <f aca="false">low_SIPA_income!I55</f>
        <v>108552.41981855</v>
      </c>
      <c r="G62" s="67" t="n">
        <f aca="false">E62-F62*0.7</f>
        <v>23436917.4420128</v>
      </c>
      <c r="H62" s="67"/>
      <c r="I62" s="67"/>
      <c r="J62" s="67" t="n">
        <f aca="false">G62*3.8235866717</f>
        <v>89613085.1570132</v>
      </c>
      <c r="K62" s="9"/>
      <c r="L62" s="67"/>
      <c r="M62" s="67" t="n">
        <f aca="false">F62*2.511711692</f>
        <v>272652.382053144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5" t="n">
        <f aca="false">low_SIPA_income!B56</f>
        <v>20600288.5087658</v>
      </c>
      <c r="F63" s="165" t="n">
        <f aca="false">low_SIPA_income!I56</f>
        <v>104661.422392911</v>
      </c>
      <c r="G63" s="67" t="n">
        <f aca="false">E63-F63*0.7</f>
        <v>20527025.5130908</v>
      </c>
      <c r="H63" s="67"/>
      <c r="I63" s="67"/>
      <c r="J63" s="67" t="n">
        <f aca="false">G63*3.8235866717</f>
        <v>78486861.1614998</v>
      </c>
      <c r="K63" s="9"/>
      <c r="L63" s="67"/>
      <c r="M63" s="67" t="n">
        <f aca="false">F63*2.511711692</f>
        <v>262879.318325625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5" t="n">
        <f aca="false">low_SIPA_income!B57</f>
        <v>24030636.6316134</v>
      </c>
      <c r="F64" s="165" t="n">
        <f aca="false">low_SIPA_income!I57</f>
        <v>102996.911576224</v>
      </c>
      <c r="G64" s="67" t="n">
        <f aca="false">E64-F64*0.7</f>
        <v>23958538.79351</v>
      </c>
      <c r="H64" s="67"/>
      <c r="I64" s="67"/>
      <c r="J64" s="67" t="n">
        <f aca="false">G64*3.8235866717</f>
        <v>91607549.6042724</v>
      </c>
      <c r="K64" s="9"/>
      <c r="L64" s="67"/>
      <c r="M64" s="67" t="n">
        <f aca="false">F64*2.511711692</f>
        <v>258698.547045891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1"/>
      <c r="B65" s="161" t="n">
        <v>2029</v>
      </c>
      <c r="C65" s="5" t="n">
        <v>1</v>
      </c>
      <c r="D65" s="161" t="n">
        <v>217</v>
      </c>
      <c r="E65" s="163" t="n">
        <f aca="false">low_SIPA_income!B58</f>
        <v>21040846.0233245</v>
      </c>
      <c r="F65" s="163" t="n">
        <f aca="false">low_SIPA_income!I58</f>
        <v>103079.147503146</v>
      </c>
      <c r="G65" s="8" t="n">
        <f aca="false">E65-F65*0.7</f>
        <v>20968690.6200723</v>
      </c>
      <c r="H65" s="8"/>
      <c r="I65" s="8"/>
      <c r="J65" s="8" t="n">
        <f aca="false">G65*3.8235866717</f>
        <v>80175605.9779092</v>
      </c>
      <c r="K65" s="6"/>
      <c r="L65" s="8"/>
      <c r="M65" s="8" t="n">
        <f aca="false">F65*2.511711692</f>
        <v>258905.099985045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5" t="n">
        <f aca="false">low_SIPA_income!B59</f>
        <v>24264759.3347111</v>
      </c>
      <c r="F66" s="165" t="n">
        <f aca="false">low_SIPA_income!I59</f>
        <v>103204.544397552</v>
      </c>
      <c r="G66" s="67" t="n">
        <f aca="false">E66-F66*0.7</f>
        <v>24192516.1536328</v>
      </c>
      <c r="H66" s="67"/>
      <c r="I66" s="67"/>
      <c r="J66" s="67" t="n">
        <f aca="false">G66*3.8235866717</f>
        <v>92502182.3199175</v>
      </c>
      <c r="K66" s="9"/>
      <c r="L66" s="67"/>
      <c r="M66" s="67" t="n">
        <f aca="false">F66*2.511711692</f>
        <v>259220.060830865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5" t="n">
        <f aca="false">low_SIPA_income!B60</f>
        <v>21281658.9571327</v>
      </c>
      <c r="F67" s="165" t="n">
        <f aca="false">low_SIPA_income!I60</f>
        <v>103021.134641911</v>
      </c>
      <c r="G67" s="67" t="n">
        <f aca="false">E67-F67*0.7</f>
        <v>21209544.1628834</v>
      </c>
      <c r="H67" s="67"/>
      <c r="I67" s="67"/>
      <c r="J67" s="67" t="n">
        <f aca="false">G67*3.8235866717</f>
        <v>81096530.3740333</v>
      </c>
      <c r="K67" s="9"/>
      <c r="L67" s="67"/>
      <c r="M67" s="67" t="n">
        <f aca="false">F67*2.511711692</f>
        <v>258759.388403194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5" t="n">
        <f aca="false">low_SIPA_income!B61</f>
        <v>24407204.7825595</v>
      </c>
      <c r="F68" s="165" t="n">
        <f aca="false">low_SIPA_income!I61</f>
        <v>106075.217974263</v>
      </c>
      <c r="G68" s="67" t="n">
        <f aca="false">E68-F68*0.7</f>
        <v>24332952.1299775</v>
      </c>
      <c r="H68" s="67"/>
      <c r="I68" s="67"/>
      <c r="J68" s="67" t="n">
        <f aca="false">G68*3.8235866717</f>
        <v>93039151.4472962</v>
      </c>
      <c r="K68" s="9"/>
      <c r="L68" s="67"/>
      <c r="M68" s="67" t="n">
        <f aca="false">F68*2.511711692</f>
        <v>266430.365217404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1"/>
      <c r="B69" s="161" t="n">
        <v>2030</v>
      </c>
      <c r="C69" s="5" t="n">
        <v>1</v>
      </c>
      <c r="D69" s="161" t="n">
        <v>221</v>
      </c>
      <c r="E69" s="163" t="n">
        <f aca="false">low_SIPA_income!B62</f>
        <v>21330490.2758677</v>
      </c>
      <c r="F69" s="163" t="n">
        <f aca="false">low_SIPA_income!I62</f>
        <v>108434.211084734</v>
      </c>
      <c r="G69" s="8" t="n">
        <f aca="false">E69-F69*0.7</f>
        <v>21254586.3281084</v>
      </c>
      <c r="H69" s="8"/>
      <c r="I69" s="8"/>
      <c r="J69" s="8" t="n">
        <f aca="false">G69*3.8235866717</f>
        <v>81268752.9966522</v>
      </c>
      <c r="K69" s="6"/>
      <c r="L69" s="8"/>
      <c r="M69" s="8" t="n">
        <f aca="false">F69*2.511711692</f>
        <v>272355.475794324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5" t="n">
        <f aca="false">low_SIPA_income!B63</f>
        <v>24592307.5577931</v>
      </c>
      <c r="F70" s="165" t="n">
        <f aca="false">low_SIPA_income!I63</f>
        <v>103952.187350677</v>
      </c>
      <c r="G70" s="67" t="n">
        <f aca="false">E70-F70*0.7</f>
        <v>24519541.0266476</v>
      </c>
      <c r="H70" s="67"/>
      <c r="I70" s="67"/>
      <c r="J70" s="67" t="n">
        <f aca="false">G70*3.8235866717</f>
        <v>93752590.2656911</v>
      </c>
      <c r="K70" s="9"/>
      <c r="L70" s="67"/>
      <c r="M70" s="67" t="n">
        <f aca="false">F70*2.511711692</f>
        <v>261097.924377669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5" t="n">
        <f aca="false">low_SIPA_income!B64</f>
        <v>21316206.2245883</v>
      </c>
      <c r="F71" s="165" t="n">
        <f aca="false">low_SIPA_income!I64</f>
        <v>109862.003195958</v>
      </c>
      <c r="G71" s="67" t="n">
        <f aca="false">E71-F71*0.7</f>
        <v>21239302.8223511</v>
      </c>
      <c r="H71" s="67"/>
      <c r="I71" s="67"/>
      <c r="J71" s="67" t="n">
        <f aca="false">G71*3.8235866717</f>
        <v>81210315.1877419</v>
      </c>
      <c r="K71" s="9"/>
      <c r="L71" s="67"/>
      <c r="M71" s="67" t="n">
        <f aca="false">F71*2.511711692</f>
        <v>275941.677933828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5" t="n">
        <f aca="false">low_SIPA_income!B65</f>
        <v>24717869.0339097</v>
      </c>
      <c r="F72" s="165" t="n">
        <f aca="false">low_SIPA_income!I65</f>
        <v>111374.379273594</v>
      </c>
      <c r="G72" s="67" t="n">
        <f aca="false">E72-F72*0.7</f>
        <v>24639906.9684182</v>
      </c>
      <c r="H72" s="67"/>
      <c r="I72" s="67"/>
      <c r="J72" s="67" t="n">
        <f aca="false">G72*3.8235866717</f>
        <v>94212819.8763718</v>
      </c>
      <c r="K72" s="9"/>
      <c r="L72" s="67"/>
      <c r="M72" s="67" t="n">
        <f aca="false">F72*2.511711692</f>
        <v>279740.330610729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1"/>
      <c r="B73" s="161" t="n">
        <v>2031</v>
      </c>
      <c r="C73" s="5" t="n">
        <v>1</v>
      </c>
      <c r="D73" s="161" t="n">
        <v>225</v>
      </c>
      <c r="E73" s="163" t="n">
        <f aca="false">low_SIPA_income!B66</f>
        <v>21719182.8143044</v>
      </c>
      <c r="F73" s="163" t="n">
        <f aca="false">low_SIPA_income!I66</f>
        <v>110240.575969387</v>
      </c>
      <c r="G73" s="8" t="n">
        <f aca="false">E73-F73*0.7</f>
        <v>21642014.4111258</v>
      </c>
      <c r="H73" s="8"/>
      <c r="I73" s="8"/>
      <c r="J73" s="8" t="n">
        <f aca="false">G73*3.8235866717</f>
        <v>82750117.8511201</v>
      </c>
      <c r="K73" s="6"/>
      <c r="L73" s="8"/>
      <c r="M73" s="8" t="n">
        <f aca="false">F73*2.511711692</f>
        <v>276892.543595124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5" t="n">
        <f aca="false">low_SIPA_income!B67</f>
        <v>24954913.5590594</v>
      </c>
      <c r="F74" s="165" t="n">
        <f aca="false">low_SIPA_income!I67</f>
        <v>106043.416780599</v>
      </c>
      <c r="G74" s="67" t="n">
        <f aca="false">E74-F74*0.7</f>
        <v>24880683.167313</v>
      </c>
      <c r="H74" s="67"/>
      <c r="I74" s="67"/>
      <c r="J74" s="67" t="n">
        <f aca="false">G74*3.8235866717</f>
        <v>95133448.5413286</v>
      </c>
      <c r="K74" s="9"/>
      <c r="L74" s="67"/>
      <c r="M74" s="67" t="n">
        <f aca="false">F74*2.511711692</f>
        <v>266350.489787459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5" t="n">
        <f aca="false">low_SIPA_income!B68</f>
        <v>21789027.1402894</v>
      </c>
      <c r="F75" s="165" t="n">
        <f aca="false">low_SIPA_income!I68</f>
        <v>109461.390285804</v>
      </c>
      <c r="G75" s="67" t="n">
        <f aca="false">E75-F75*0.7</f>
        <v>21712404.1670893</v>
      </c>
      <c r="H75" s="67"/>
      <c r="I75" s="67"/>
      <c r="J75" s="67" t="n">
        <f aca="false">G75*3.8235866717</f>
        <v>83019259.1838464</v>
      </c>
      <c r="K75" s="9"/>
      <c r="L75" s="67"/>
      <c r="M75" s="67" t="n">
        <f aca="false">F75*2.511711692</f>
        <v>274935.453803429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5" t="n">
        <f aca="false">low_SIPA_income!B69</f>
        <v>25180962.7207512</v>
      </c>
      <c r="F76" s="165" t="n">
        <f aca="false">low_SIPA_income!I69</f>
        <v>109236.909205561</v>
      </c>
      <c r="G76" s="67" t="n">
        <f aca="false">E76-F76*0.7</f>
        <v>25104496.8843073</v>
      </c>
      <c r="H76" s="67"/>
      <c r="I76" s="67"/>
      <c r="J76" s="67" t="n">
        <f aca="false">G76*3.8235866717</f>
        <v>95989219.6865716</v>
      </c>
      <c r="K76" s="9"/>
      <c r="L76" s="67"/>
      <c r="M76" s="67" t="n">
        <f aca="false">F76*2.511711692</f>
        <v>274371.622049549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1"/>
      <c r="B77" s="161" t="n">
        <v>2032</v>
      </c>
      <c r="C77" s="5" t="n">
        <v>1</v>
      </c>
      <c r="D77" s="161" t="n">
        <v>229</v>
      </c>
      <c r="E77" s="163" t="n">
        <f aca="false">low_SIPA_income!B70</f>
        <v>22003344.5184449</v>
      </c>
      <c r="F77" s="163" t="n">
        <f aca="false">low_SIPA_income!I70</f>
        <v>110276.803485163</v>
      </c>
      <c r="G77" s="8" t="n">
        <f aca="false">E77-F77*0.7</f>
        <v>21926150.7560053</v>
      </c>
      <c r="H77" s="8"/>
      <c r="I77" s="8"/>
      <c r="J77" s="8" t="n">
        <f aca="false">G77*3.8235866717</f>
        <v>83836537.7923466</v>
      </c>
      <c r="K77" s="6"/>
      <c r="L77" s="8"/>
      <c r="M77" s="8" t="n">
        <f aca="false">F77*2.511711692</f>
        <v>276983.53667007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5" t="n">
        <f aca="false">low_SIPA_income!B71</f>
        <v>25285388.3597591</v>
      </c>
      <c r="F78" s="165" t="n">
        <f aca="false">low_SIPA_income!I71</f>
        <v>112952.047259808</v>
      </c>
      <c r="G78" s="67" t="n">
        <f aca="false">E78-F78*0.7</f>
        <v>25206321.9266773</v>
      </c>
      <c r="H78" s="67"/>
      <c r="I78" s="67"/>
      <c r="J78" s="67" t="n">
        <f aca="false">G78*3.8235866717</f>
        <v>96378556.5614227</v>
      </c>
      <c r="K78" s="9"/>
      <c r="L78" s="67"/>
      <c r="M78" s="67" t="n">
        <f aca="false">F78*2.511711692</f>
        <v>283702.977737797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5" t="n">
        <f aca="false">low_SIPA_income!B72</f>
        <v>21954369.2261085</v>
      </c>
      <c r="F79" s="165" t="n">
        <f aca="false">low_SIPA_income!I72</f>
        <v>115848.706484741</v>
      </c>
      <c r="G79" s="67" t="n">
        <f aca="false">E79-F79*0.7</f>
        <v>21873275.1315692</v>
      </c>
      <c r="H79" s="67"/>
      <c r="I79" s="67"/>
      <c r="J79" s="67" t="n">
        <f aca="false">G79*3.8235866717</f>
        <v>83634363.259495</v>
      </c>
      <c r="K79" s="9"/>
      <c r="L79" s="67"/>
      <c r="M79" s="67" t="n">
        <f aca="false">F79*2.511711692</f>
        <v>290978.550580801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5" t="n">
        <f aca="false">low_SIPA_income!B73</f>
        <v>25282942.3969231</v>
      </c>
      <c r="F80" s="165" t="n">
        <f aca="false">low_SIPA_income!I73</f>
        <v>119097.282202668</v>
      </c>
      <c r="G80" s="67" t="n">
        <f aca="false">E80-F80*0.7</f>
        <v>25199574.2993813</v>
      </c>
      <c r="H80" s="67"/>
      <c r="I80" s="67"/>
      <c r="J80" s="67" t="n">
        <f aca="false">G80*3.8235866717</f>
        <v>96352756.4236281</v>
      </c>
      <c r="K80" s="9"/>
      <c r="L80" s="67"/>
      <c r="M80" s="67" t="n">
        <f aca="false">F80*2.511711692</f>
        <v>299138.036193864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1"/>
      <c r="B81" s="161" t="n">
        <v>2033</v>
      </c>
      <c r="C81" s="5" t="n">
        <v>1</v>
      </c>
      <c r="D81" s="161" t="n">
        <v>233</v>
      </c>
      <c r="E81" s="163" t="n">
        <f aca="false">low_SIPA_income!B74</f>
        <v>22045284.7013714</v>
      </c>
      <c r="F81" s="163" t="n">
        <f aca="false">low_SIPA_income!I74</f>
        <v>113354.059366538</v>
      </c>
      <c r="G81" s="8" t="n">
        <f aca="false">E81-F81*0.7</f>
        <v>21965936.8598148</v>
      </c>
      <c r="H81" s="8"/>
      <c r="I81" s="8"/>
      <c r="J81" s="8" t="n">
        <f aca="false">G81*3.8235866717</f>
        <v>83988663.4085918</v>
      </c>
      <c r="K81" s="6"/>
      <c r="L81" s="8"/>
      <c r="M81" s="8" t="n">
        <f aca="false">F81*2.511711692</f>
        <v>284712.716246596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5" t="n">
        <f aca="false">low_SIPA_income!B75</f>
        <v>25512882.4726381</v>
      </c>
      <c r="F82" s="165" t="n">
        <f aca="false">low_SIPA_income!I75</f>
        <v>112573.601829236</v>
      </c>
      <c r="G82" s="67" t="n">
        <f aca="false">E82-F82*0.7</f>
        <v>25434080.9513576</v>
      </c>
      <c r="H82" s="67"/>
      <c r="I82" s="67"/>
      <c r="J82" s="67" t="n">
        <f aca="false">G82*3.8235866717</f>
        <v>97249412.93255</v>
      </c>
      <c r="K82" s="9"/>
      <c r="L82" s="67"/>
      <c r="M82" s="67" t="n">
        <f aca="false">F82*2.511711692</f>
        <v>282752.431925044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5" t="n">
        <f aca="false">low_SIPA_income!B76</f>
        <v>22179129.4201565</v>
      </c>
      <c r="F83" s="165" t="n">
        <f aca="false">low_SIPA_income!I76</f>
        <v>115085.772543434</v>
      </c>
      <c r="G83" s="67" t="n">
        <f aca="false">E83-F83*0.7</f>
        <v>22098569.3793761</v>
      </c>
      <c r="H83" s="67"/>
      <c r="I83" s="67"/>
      <c r="J83" s="67" t="n">
        <f aca="false">G83*3.8235866717</f>
        <v>84495795.3426204</v>
      </c>
      <c r="K83" s="9"/>
      <c r="L83" s="67"/>
      <c r="M83" s="67" t="n">
        <f aca="false">F83*2.511711692</f>
        <v>289062.280480195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5" t="n">
        <f aca="false">low_SIPA_income!B77</f>
        <v>25511022.9508676</v>
      </c>
      <c r="F84" s="165" t="n">
        <f aca="false">low_SIPA_income!I77</f>
        <v>116380.6128363</v>
      </c>
      <c r="G84" s="67" t="n">
        <f aca="false">E84-F84*0.7</f>
        <v>25429556.5218822</v>
      </c>
      <c r="H84" s="67"/>
      <c r="I84" s="67"/>
      <c r="J84" s="67" t="n">
        <f aca="false">G84*3.8235866717</f>
        <v>97232113.3843104</v>
      </c>
      <c r="K84" s="9"/>
      <c r="L84" s="67"/>
      <c r="M84" s="67" t="n">
        <f aca="false">F84*2.511711692</f>
        <v>292314.54598306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1"/>
      <c r="B85" s="161" t="n">
        <v>2034</v>
      </c>
      <c r="C85" s="5" t="n">
        <v>1</v>
      </c>
      <c r="D85" s="161" t="n">
        <v>237</v>
      </c>
      <c r="E85" s="163" t="n">
        <f aca="false">low_SIPA_income!B78</f>
        <v>22421748.5193098</v>
      </c>
      <c r="F85" s="163" t="n">
        <f aca="false">low_SIPA_income!I78</f>
        <v>118335.705053455</v>
      </c>
      <c r="G85" s="8" t="n">
        <f aca="false">E85-F85*0.7</f>
        <v>22338913.5257724</v>
      </c>
      <c r="H85" s="8"/>
      <c r="I85" s="8"/>
      <c r="J85" s="8" t="n">
        <f aca="false">G85*3.8235866717</f>
        <v>85414772.0174022</v>
      </c>
      <c r="K85" s="6"/>
      <c r="L85" s="8"/>
      <c r="M85" s="8" t="n">
        <f aca="false">F85*2.511711692</f>
        <v>297225.173963827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5" t="n">
        <f aca="false">low_SIPA_income!B79</f>
        <v>25882826.3711059</v>
      </c>
      <c r="F86" s="165" t="n">
        <f aca="false">low_SIPA_income!I79</f>
        <v>116936.409379069</v>
      </c>
      <c r="G86" s="67" t="n">
        <f aca="false">E86-F86*0.7</f>
        <v>25800970.8845405</v>
      </c>
      <c r="H86" s="67"/>
      <c r="I86" s="67"/>
      <c r="J86" s="67" t="n">
        <f aca="false">G86*3.8235866717</f>
        <v>98652248.391049</v>
      </c>
      <c r="K86" s="9"/>
      <c r="L86" s="67"/>
      <c r="M86" s="67" t="n">
        <f aca="false">F86*2.511711692</f>
        <v>293710.546657905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5" t="n">
        <f aca="false">low_SIPA_income!B80</f>
        <v>22700070.1174464</v>
      </c>
      <c r="F87" s="165" t="n">
        <f aca="false">low_SIPA_income!I80</f>
        <v>113470.676900806</v>
      </c>
      <c r="G87" s="67" t="n">
        <f aca="false">E87-F87*0.7</f>
        <v>22620640.6436159</v>
      </c>
      <c r="H87" s="67"/>
      <c r="I87" s="67"/>
      <c r="J87" s="67" t="n">
        <f aca="false">G87*3.8235866717</f>
        <v>86491980.070245</v>
      </c>
      <c r="K87" s="9"/>
      <c r="L87" s="67"/>
      <c r="M87" s="67" t="n">
        <f aca="false">F87*2.511711692</f>
        <v>285005.625870909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5" t="n">
        <f aca="false">low_SIPA_income!B81</f>
        <v>26301484.2736849</v>
      </c>
      <c r="F88" s="165" t="n">
        <f aca="false">low_SIPA_income!I81</f>
        <v>116412.762727112</v>
      </c>
      <c r="G88" s="67" t="n">
        <f aca="false">E88-F88*0.7</f>
        <v>26219995.3397759</v>
      </c>
      <c r="H88" s="67"/>
      <c r="I88" s="67"/>
      <c r="J88" s="67" t="n">
        <f aca="false">G88*3.8235866717</f>
        <v>100254424.713203</v>
      </c>
      <c r="K88" s="9"/>
      <c r="L88" s="67"/>
      <c r="M88" s="67" t="n">
        <f aca="false">F88*2.511711692</f>
        <v>292395.29723971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1"/>
      <c r="B89" s="161" t="n">
        <v>2035</v>
      </c>
      <c r="C89" s="5" t="n">
        <v>1</v>
      </c>
      <c r="D89" s="161" t="n">
        <v>241</v>
      </c>
      <c r="E89" s="163" t="n">
        <f aca="false">low_SIPA_income!B82</f>
        <v>22905520.4364335</v>
      </c>
      <c r="F89" s="163" t="n">
        <f aca="false">low_SIPA_income!I82</f>
        <v>120325.723599969</v>
      </c>
      <c r="G89" s="8" t="n">
        <f aca="false">E89-F89*0.7</f>
        <v>22821292.4299135</v>
      </c>
      <c r="H89" s="8"/>
      <c r="I89" s="8"/>
      <c r="J89" s="8" t="n">
        <f aca="false">G89*3.8235866717</f>
        <v>87259189.5659855</v>
      </c>
      <c r="K89" s="6"/>
      <c r="L89" s="8"/>
      <c r="M89" s="8" t="n">
        <f aca="false">F89*2.511711692</f>
        <v>302223.526814402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5" t="n">
        <f aca="false">low_SIPA_income!B83</f>
        <v>26327466.0132149</v>
      </c>
      <c r="F90" s="165" t="n">
        <f aca="false">low_SIPA_income!I83</f>
        <v>118445.26762024</v>
      </c>
      <c r="G90" s="67" t="n">
        <f aca="false">E90-F90*0.7</f>
        <v>26244554.3258807</v>
      </c>
      <c r="H90" s="67"/>
      <c r="I90" s="67"/>
      <c r="J90" s="67" t="n">
        <f aca="false">G90*3.8235866717</f>
        <v>100348328.125144</v>
      </c>
      <c r="K90" s="9"/>
      <c r="L90" s="67"/>
      <c r="M90" s="67" t="n">
        <f aca="false">F90*2.511711692</f>
        <v>297500.363543826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5" t="n">
        <f aca="false">low_SIPA_income!B84</f>
        <v>23005590.4404616</v>
      </c>
      <c r="F91" s="165" t="n">
        <f aca="false">low_SIPA_income!I84</f>
        <v>113578.433342159</v>
      </c>
      <c r="G91" s="67" t="n">
        <f aca="false">E91-F91*0.7</f>
        <v>22926085.5371221</v>
      </c>
      <c r="H91" s="67"/>
      <c r="I91" s="67"/>
      <c r="J91" s="67" t="n">
        <f aca="false">G91*3.8235866717</f>
        <v>87659875.0939942</v>
      </c>
      <c r="K91" s="9"/>
      <c r="L91" s="67"/>
      <c r="M91" s="67" t="n">
        <f aca="false">F91*2.511711692</f>
        <v>285276.278984543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5" t="n">
        <f aca="false">low_SIPA_income!B85</f>
        <v>26502952.1844224</v>
      </c>
      <c r="F92" s="165" t="n">
        <f aca="false">low_SIPA_income!I85</f>
        <v>113956.656712458</v>
      </c>
      <c r="G92" s="67" t="n">
        <f aca="false">E92-F92*0.7</f>
        <v>26423182.5247237</v>
      </c>
      <c r="H92" s="67"/>
      <c r="I92" s="67"/>
      <c r="J92" s="67" t="n">
        <f aca="false">G92*3.8235866717</f>
        <v>101031328.52543</v>
      </c>
      <c r="K92" s="9"/>
      <c r="L92" s="67"/>
      <c r="M92" s="67" t="n">
        <f aca="false">F92*2.511711692</f>
        <v>286226.267045912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1"/>
      <c r="B93" s="161" t="n">
        <v>2036</v>
      </c>
      <c r="C93" s="5" t="n">
        <v>1</v>
      </c>
      <c r="D93" s="161" t="n">
        <v>245</v>
      </c>
      <c r="E93" s="163" t="n">
        <f aca="false">low_SIPA_income!B86</f>
        <v>23204496.1583243</v>
      </c>
      <c r="F93" s="163" t="n">
        <f aca="false">low_SIPA_income!I86</f>
        <v>117290.076142708</v>
      </c>
      <c r="G93" s="8" t="n">
        <f aca="false">E93-F93*0.7</f>
        <v>23122393.1050244</v>
      </c>
      <c r="H93" s="8"/>
      <c r="I93" s="8"/>
      <c r="J93" s="8" t="n">
        <f aca="false">G93*3.8235866717</f>
        <v>88410474.0941794</v>
      </c>
      <c r="K93" s="6"/>
      <c r="L93" s="8"/>
      <c r="M93" s="8" t="n">
        <f aca="false">F93*2.511711692</f>
        <v>294598.855603211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5" t="n">
        <f aca="false">low_SIPA_income!B87</f>
        <v>26676515.7296197</v>
      </c>
      <c r="F94" s="165" t="n">
        <f aca="false">low_SIPA_income!I87</f>
        <v>118516.01830703</v>
      </c>
      <c r="G94" s="67" t="n">
        <f aca="false">E94-F94*0.7</f>
        <v>26593554.5168048</v>
      </c>
      <c r="H94" s="67"/>
      <c r="I94" s="67"/>
      <c r="J94" s="67" t="n">
        <f aca="false">G94*3.8235866717</f>
        <v>101682760.603582</v>
      </c>
      <c r="K94" s="9"/>
      <c r="L94" s="67"/>
      <c r="M94" s="67" t="n">
        <f aca="false">F94*2.511711692</f>
        <v>297678.068871053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5" t="n">
        <f aca="false">low_SIPA_income!B88</f>
        <v>23429574.828866</v>
      </c>
      <c r="F95" s="165" t="n">
        <f aca="false">low_SIPA_income!I88</f>
        <v>117306.213910788</v>
      </c>
      <c r="G95" s="67" t="n">
        <f aca="false">E95-F95*0.7</f>
        <v>23347460.4791284</v>
      </c>
      <c r="H95" s="67"/>
      <c r="I95" s="67"/>
      <c r="J95" s="67" t="n">
        <f aca="false">G95*3.8235866717</f>
        <v>89271038.7060379</v>
      </c>
      <c r="K95" s="9"/>
      <c r="L95" s="67"/>
      <c r="M95" s="67" t="n">
        <f aca="false">F95*2.511711692</f>
        <v>294639.38902398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5" t="n">
        <f aca="false">low_SIPA_income!B89</f>
        <v>27008898.042013</v>
      </c>
      <c r="F96" s="165" t="n">
        <f aca="false">low_SIPA_income!I89</f>
        <v>116952.020926167</v>
      </c>
      <c r="G96" s="67" t="n">
        <f aca="false">E96-F96*0.7</f>
        <v>26927031.6273647</v>
      </c>
      <c r="H96" s="67"/>
      <c r="I96" s="67"/>
      <c r="J96" s="67" t="n">
        <f aca="false">G96*3.8235866717</f>
        <v>102957839.238836</v>
      </c>
      <c r="K96" s="9"/>
      <c r="L96" s="67"/>
      <c r="M96" s="67" t="n">
        <f aca="false">F96*2.511711692</f>
        <v>293749.758363282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1"/>
      <c r="B97" s="161" t="n">
        <v>2037</v>
      </c>
      <c r="C97" s="5" t="n">
        <v>1</v>
      </c>
      <c r="D97" s="161" t="n">
        <v>249</v>
      </c>
      <c r="E97" s="163" t="n">
        <f aca="false">low_SIPA_income!B90</f>
        <v>23388704.450715</v>
      </c>
      <c r="F97" s="163" t="n">
        <f aca="false">low_SIPA_income!I90</f>
        <v>120857.135154952</v>
      </c>
      <c r="G97" s="8" t="n">
        <f aca="false">E97-F97*0.7</f>
        <v>23304104.4561066</v>
      </c>
      <c r="H97" s="8"/>
      <c r="I97" s="8"/>
      <c r="J97" s="8" t="n">
        <f aca="false">G97*3.8235866717</f>
        <v>89105263.1942737</v>
      </c>
      <c r="K97" s="6"/>
      <c r="L97" s="8"/>
      <c r="M97" s="8" t="n">
        <f aca="false">F97*2.511711692</f>
        <v>303558.279430317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5" t="n">
        <f aca="false">low_SIPA_income!B91</f>
        <v>27075974.0396708</v>
      </c>
      <c r="F98" s="165" t="n">
        <f aca="false">low_SIPA_income!I91</f>
        <v>119464.319391304</v>
      </c>
      <c r="G98" s="67" t="n">
        <f aca="false">E98-F98*0.7</f>
        <v>26992349.0160969</v>
      </c>
      <c r="H98" s="67"/>
      <c r="I98" s="67"/>
      <c r="J98" s="67" t="n">
        <f aca="false">G98*3.8235866717</f>
        <v>103207585.935823</v>
      </c>
      <c r="K98" s="9"/>
      <c r="L98" s="67"/>
      <c r="M98" s="67" t="n">
        <f aca="false">F98*2.511711692</f>
        <v>300059.927791961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5" t="n">
        <f aca="false">low_SIPA_income!B92</f>
        <v>23794634.1018807</v>
      </c>
      <c r="F99" s="165" t="n">
        <f aca="false">low_SIPA_income!I92</f>
        <v>120625.062778521</v>
      </c>
      <c r="G99" s="67" t="n">
        <f aca="false">E99-F99*0.7</f>
        <v>23710196.5579357</v>
      </c>
      <c r="H99" s="67"/>
      <c r="I99" s="67"/>
      <c r="J99" s="67" t="n">
        <f aca="false">G99*3.8235866717</f>
        <v>90657991.5423101</v>
      </c>
      <c r="K99" s="9"/>
      <c r="L99" s="67"/>
      <c r="M99" s="67" t="n">
        <f aca="false">F99*2.511711692</f>
        <v>302975.380529044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5" t="n">
        <f aca="false">low_SIPA_income!B93</f>
        <v>27374465.5900413</v>
      </c>
      <c r="F100" s="165" t="n">
        <f aca="false">low_SIPA_income!I93</f>
        <v>122467.333885213</v>
      </c>
      <c r="G100" s="67" t="n">
        <f aca="false">E100-F100*0.7</f>
        <v>27288738.4563217</v>
      </c>
      <c r="H100" s="67"/>
      <c r="I100" s="67"/>
      <c r="J100" s="67" t="n">
        <f aca="false">G100*3.8235866717</f>
        <v>104340856.649099</v>
      </c>
      <c r="K100" s="9"/>
      <c r="L100" s="67"/>
      <c r="M100" s="67" t="n">
        <f aca="false">F100*2.511711692</f>
        <v>307602.634407558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1"/>
      <c r="B101" s="161" t="n">
        <v>2038</v>
      </c>
      <c r="C101" s="5" t="n">
        <v>1</v>
      </c>
      <c r="D101" s="161" t="n">
        <v>253</v>
      </c>
      <c r="E101" s="163" t="n">
        <f aca="false">low_SIPA_income!B94</f>
        <v>23932735.9778928</v>
      </c>
      <c r="F101" s="163" t="n">
        <f aca="false">low_SIPA_income!I94</f>
        <v>115764.582517209</v>
      </c>
      <c r="G101" s="8" t="n">
        <f aca="false">E101-F101*0.7</f>
        <v>23851700.7701307</v>
      </c>
      <c r="H101" s="8"/>
      <c r="I101" s="8"/>
      <c r="J101" s="8" t="n">
        <f aca="false">G101*3.8235866717</f>
        <v>91199045.1620485</v>
      </c>
      <c r="K101" s="6"/>
      <c r="L101" s="8"/>
      <c r="M101" s="8" t="n">
        <f aca="false">F101*2.511711692</f>
        <v>290767.255427973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5" t="n">
        <f aca="false">low_SIPA_income!B95</f>
        <v>27668669.7622026</v>
      </c>
      <c r="F102" s="165" t="n">
        <f aca="false">low_SIPA_income!I95</f>
        <v>122216.758244612</v>
      </c>
      <c r="G102" s="67" t="n">
        <f aca="false">E102-F102*0.7</f>
        <v>27583118.0314313</v>
      </c>
      <c r="H102" s="67"/>
      <c r="I102" s="67"/>
      <c r="J102" s="67" t="n">
        <f aca="false">G102*3.8235866717</f>
        <v>105466442.468909</v>
      </c>
      <c r="K102" s="9"/>
      <c r="L102" s="67"/>
      <c r="M102" s="67" t="n">
        <f aca="false">F102*2.511711692</f>
        <v>306973.260641328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5" t="n">
        <f aca="false">low_SIPA_income!B96</f>
        <v>24241149.6497087</v>
      </c>
      <c r="F103" s="165" t="n">
        <f aca="false">low_SIPA_income!I96</f>
        <v>121763.594043207</v>
      </c>
      <c r="G103" s="67" t="n">
        <f aca="false">E103-F103*0.7</f>
        <v>24155915.1338785</v>
      </c>
      <c r="H103" s="67"/>
      <c r="I103" s="67"/>
      <c r="J103" s="67" t="n">
        <f aca="false">G103*3.8235866717</f>
        <v>92362235.1486141</v>
      </c>
      <c r="K103" s="9"/>
      <c r="L103" s="67"/>
      <c r="M103" s="67" t="n">
        <f aca="false">F103*2.511711692</f>
        <v>305835.042818265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5" t="n">
        <f aca="false">low_SIPA_income!B97</f>
        <v>27959774.5112145</v>
      </c>
      <c r="F104" s="165" t="n">
        <f aca="false">low_SIPA_income!I97</f>
        <v>117881.484128449</v>
      </c>
      <c r="G104" s="67" t="n">
        <f aca="false">E104-F104*0.7</f>
        <v>27877257.4723246</v>
      </c>
      <c r="H104" s="67"/>
      <c r="I104" s="67"/>
      <c r="J104" s="67" t="n">
        <f aca="false">G104*3.8235866717</f>
        <v>106591110.114729</v>
      </c>
      <c r="K104" s="9"/>
      <c r="L104" s="67"/>
      <c r="M104" s="67" t="n">
        <f aca="false">F104*2.511711692</f>
        <v>296084.301955738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1"/>
      <c r="B105" s="161" t="n">
        <v>2039</v>
      </c>
      <c r="C105" s="5" t="n">
        <v>1</v>
      </c>
      <c r="D105" s="161" t="n">
        <v>257</v>
      </c>
      <c r="E105" s="163" t="n">
        <f aca="false">low_SIPA_income!B98</f>
        <v>24333781.1821666</v>
      </c>
      <c r="F105" s="163" t="n">
        <f aca="false">low_SIPA_income!I98</f>
        <v>119998.691735114</v>
      </c>
      <c r="G105" s="8" t="n">
        <f aca="false">E105-F105*0.7</f>
        <v>24249782.097952</v>
      </c>
      <c r="H105" s="8"/>
      <c r="I105" s="8"/>
      <c r="J105" s="8" t="n">
        <f aca="false">G105*3.8235866717</f>
        <v>92721143.6213585</v>
      </c>
      <c r="K105" s="6"/>
      <c r="L105" s="8"/>
      <c r="M105" s="8" t="n">
        <f aca="false">F105*2.511711692</f>
        <v>301402.117055789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5" t="n">
        <f aca="false">low_SIPA_income!B99</f>
        <v>28103995.1927827</v>
      </c>
      <c r="F106" s="165" t="n">
        <f aca="false">low_SIPA_income!I99</f>
        <v>117408.624400684</v>
      </c>
      <c r="G106" s="67" t="n">
        <f aca="false">E106-F106*0.7</f>
        <v>28021809.1557022</v>
      </c>
      <c r="H106" s="67"/>
      <c r="I106" s="67"/>
      <c r="J106" s="67" t="n">
        <f aca="false">G106*3.8235866717</f>
        <v>107143816.004664</v>
      </c>
      <c r="K106" s="9"/>
      <c r="L106" s="67"/>
      <c r="M106" s="67" t="n">
        <f aca="false">F106*2.511711692</f>
        <v>294896.614648835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5" t="n">
        <f aca="false">low_SIPA_income!B100</f>
        <v>24503331.297749</v>
      </c>
      <c r="F107" s="165" t="n">
        <f aca="false">low_SIPA_income!I100</f>
        <v>123081.390483257</v>
      </c>
      <c r="G107" s="67" t="n">
        <f aca="false">E107-F107*0.7</f>
        <v>24417174.3244107</v>
      </c>
      <c r="H107" s="67"/>
      <c r="I107" s="67"/>
      <c r="J107" s="67" t="n">
        <f aca="false">G107*3.8235866717</f>
        <v>93361182.3073923</v>
      </c>
      <c r="K107" s="9"/>
      <c r="L107" s="67"/>
      <c r="M107" s="67" t="n">
        <f aca="false">F107*2.511711692</f>
        <v>309144.967544414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5" t="n">
        <f aca="false">low_SIPA_income!B101</f>
        <v>28246557.6920964</v>
      </c>
      <c r="F108" s="165" t="n">
        <f aca="false">low_SIPA_income!I101</f>
        <v>121538.370203099</v>
      </c>
      <c r="G108" s="67" t="n">
        <f aca="false">E108-F108*0.7</f>
        <v>28161480.8329542</v>
      </c>
      <c r="H108" s="67"/>
      <c r="I108" s="67"/>
      <c r="J108" s="67" t="n">
        <f aca="false">G108*3.8235866717</f>
        <v>107677862.768219</v>
      </c>
      <c r="K108" s="9"/>
      <c r="L108" s="67"/>
      <c r="M108" s="67" t="n">
        <f aca="false">F108*2.511711692</f>
        <v>305269.345465748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1"/>
      <c r="B109" s="161" t="n">
        <v>2040</v>
      </c>
      <c r="C109" s="5" t="n">
        <v>1</v>
      </c>
      <c r="D109" s="161" t="n">
        <v>261</v>
      </c>
      <c r="E109" s="163" t="n">
        <f aca="false">low_SIPA_income!B102</f>
        <v>24501083.3292243</v>
      </c>
      <c r="F109" s="163" t="n">
        <f aca="false">low_SIPA_income!I102</f>
        <v>122460.832670533</v>
      </c>
      <c r="G109" s="8" t="n">
        <f aca="false">E109-F109*0.7</f>
        <v>24415360.7463549</v>
      </c>
      <c r="H109" s="8"/>
      <c r="I109" s="8"/>
      <c r="J109" s="8" t="n">
        <f aca="false">G109*3.8235866717</f>
        <v>93354247.9345099</v>
      </c>
      <c r="K109" s="6"/>
      <c r="L109" s="8"/>
      <c r="M109" s="8" t="n">
        <f aca="false">F109*2.511711692</f>
        <v>307586.305230634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5" t="n">
        <f aca="false">low_SIPA_income!B103</f>
        <v>28181658.7317449</v>
      </c>
      <c r="F110" s="165" t="n">
        <f aca="false">low_SIPA_income!I103</f>
        <v>118153.614519836</v>
      </c>
      <c r="G110" s="67" t="n">
        <f aca="false">E110-F110*0.7</f>
        <v>28098951.201581</v>
      </c>
      <c r="H110" s="67"/>
      <c r="I110" s="67"/>
      <c r="J110" s="67" t="n">
        <f aca="false">G110*3.8235866717</f>
        <v>107438775.303114</v>
      </c>
      <c r="K110" s="9"/>
      <c r="L110" s="67"/>
      <c r="M110" s="67" t="n">
        <f aca="false">F110*2.511711692</f>
        <v>296767.815041532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5" t="n">
        <f aca="false">low_SIPA_income!B104</f>
        <v>24547822.9768483</v>
      </c>
      <c r="F111" s="165" t="n">
        <f aca="false">low_SIPA_income!I104</f>
        <v>122850.850049967</v>
      </c>
      <c r="G111" s="67" t="n">
        <f aca="false">E111-F111*0.7</f>
        <v>24461827.3818133</v>
      </c>
      <c r="H111" s="67"/>
      <c r="I111" s="67"/>
      <c r="J111" s="67" t="n">
        <f aca="false">G111*3.8235866717</f>
        <v>93531917.1425276</v>
      </c>
      <c r="K111" s="9"/>
      <c r="L111" s="67"/>
      <c r="M111" s="67" t="n">
        <f aca="false">F111*2.511711692</f>
        <v>308565.916442641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5" t="n">
        <f aca="false">low_SIPA_income!B105</f>
        <v>28435406.7820352</v>
      </c>
      <c r="F112" s="165" t="n">
        <f aca="false">low_SIPA_income!I105</f>
        <v>122869.334183458</v>
      </c>
      <c r="G112" s="67" t="n">
        <f aca="false">E112-F112*0.7</f>
        <v>28349398.2481067</v>
      </c>
      <c r="H112" s="67"/>
      <c r="I112" s="67"/>
      <c r="J112" s="67" t="n">
        <f aca="false">G112*3.8235866717</f>
        <v>108396381.292176</v>
      </c>
      <c r="K112" s="9"/>
      <c r="L112" s="67"/>
      <c r="M112" s="67" t="n">
        <f aca="false">F112*2.511711692</f>
        <v>308612.343256846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1"/>
      <c r="B113" s="161"/>
      <c r="C113" s="5"/>
      <c r="D113" s="161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82" colorId="64" zoomScale="60" zoomScaleNormal="60" zoomScalePageLayoutView="100" workbookViewId="0">
      <selection pane="topLeft" activeCell="D93" activeCellId="0" sqref="D93"/>
    </sheetView>
  </sheetViews>
  <sheetFormatPr defaultColWidth="9.34375" defaultRowHeight="12.8" zeroHeight="false" outlineLevelRow="0" outlineLevelCol="0"/>
  <cols>
    <col collapsed="false" customWidth="true" hidden="false" outlineLevel="0" max="5" min="5" style="111" width="19.62"/>
    <col collapsed="false" customWidth="true" hidden="false" outlineLevel="0" max="6" min="6" style="111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70"/>
      <c r="B1" s="170"/>
      <c r="C1" s="170"/>
      <c r="D1" s="170"/>
      <c r="E1" s="171" t="s">
        <v>218</v>
      </c>
      <c r="F1" s="171" t="s">
        <v>219</v>
      </c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0"/>
      <c r="AW1" s="170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H1" s="170"/>
      <c r="BI1" s="170"/>
      <c r="BJ1" s="170"/>
      <c r="BK1" s="170"/>
      <c r="BL1" s="170"/>
    </row>
    <row r="2" customFormat="false" ht="50.25" hidden="false" customHeight="true" outlineLevel="0" collapsed="false">
      <c r="A2" s="148" t="s">
        <v>220</v>
      </c>
      <c r="B2" s="148" t="s">
        <v>183</v>
      </c>
      <c r="C2" s="148" t="s">
        <v>184</v>
      </c>
      <c r="D2" s="148" t="s">
        <v>221</v>
      </c>
      <c r="E2" s="150" t="s">
        <v>222</v>
      </c>
      <c r="F2" s="150" t="s">
        <v>223</v>
      </c>
      <c r="G2" s="148" t="s">
        <v>224</v>
      </c>
      <c r="H2" s="148" t="s">
        <v>225</v>
      </c>
      <c r="I2" s="148" t="s">
        <v>226</v>
      </c>
      <c r="J2" s="148" t="s">
        <v>227</v>
      </c>
      <c r="K2" s="148" t="s">
        <v>228</v>
      </c>
      <c r="L2" s="148" t="s">
        <v>229</v>
      </c>
      <c r="M2" s="151" t="s">
        <v>230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12.8" hidden="false" customHeight="false" outlineLevel="0" collapsed="false">
      <c r="A3" s="153" t="s">
        <v>231</v>
      </c>
      <c r="B3" s="153" t="n">
        <v>2014</v>
      </c>
      <c r="C3" s="154" t="n">
        <v>1</v>
      </c>
      <c r="D3" s="153" t="n">
        <v>45</v>
      </c>
      <c r="E3" s="155" t="n">
        <v>16336703</v>
      </c>
      <c r="F3" s="155" t="n">
        <v>147746</v>
      </c>
      <c r="G3" s="156" t="n">
        <v>16188957</v>
      </c>
      <c r="H3" s="174" t="n">
        <v>59323985</v>
      </c>
      <c r="I3" s="175" t="n">
        <f aca="false">H3/G3</f>
        <v>3.66447233135526</v>
      </c>
      <c r="J3" s="156" t="n">
        <f aca="false">G3*I10</f>
        <v>61899880.2143381</v>
      </c>
      <c r="K3" s="174" t="n">
        <v>354218</v>
      </c>
      <c r="L3" s="175" t="n">
        <f aca="false">K3/F3</f>
        <v>2.39747945798871</v>
      </c>
      <c r="M3" s="156" t="n">
        <f aca="false">F3*2.511711692</f>
        <v>371095.355646232</v>
      </c>
      <c r="N3" s="174"/>
      <c r="O3" s="153"/>
      <c r="P3" s="153"/>
      <c r="Q3" s="156"/>
      <c r="R3" s="156"/>
      <c r="S3" s="156"/>
      <c r="T3" s="153"/>
      <c r="U3" s="153"/>
      <c r="V3" s="154"/>
      <c r="W3" s="154"/>
      <c r="X3" s="156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</row>
    <row r="4" customFormat="false" ht="12.8" hidden="false" customHeight="false" outlineLevel="0" collapsed="false">
      <c r="B4" s="153" t="n">
        <v>2014</v>
      </c>
      <c r="C4" s="154" t="n">
        <v>2</v>
      </c>
      <c r="D4" s="153" t="n">
        <v>46</v>
      </c>
      <c r="E4" s="155" t="n">
        <v>19039169</v>
      </c>
      <c r="F4" s="155" t="n">
        <v>150094</v>
      </c>
      <c r="G4" s="156" t="n">
        <v>18889075</v>
      </c>
      <c r="H4" s="174" t="n">
        <v>70642775</v>
      </c>
      <c r="I4" s="175" t="n">
        <f aca="false">H4/G4</f>
        <v>3.73987476888095</v>
      </c>
      <c r="J4" s="156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56" t="n">
        <f aca="false">F4*2.511711692</f>
        <v>376992.854699048</v>
      </c>
      <c r="N4" s="174"/>
      <c r="Q4" s="156"/>
      <c r="R4" s="156"/>
      <c r="S4" s="156"/>
      <c r="V4" s="154"/>
      <c r="W4" s="154"/>
      <c r="X4" s="156"/>
    </row>
    <row r="5" customFormat="false" ht="12.8" hidden="false" customHeight="false" outlineLevel="0" collapsed="false">
      <c r="B5" s="153" t="n">
        <v>2014</v>
      </c>
      <c r="C5" s="154" t="n">
        <v>3</v>
      </c>
      <c r="D5" s="153" t="n">
        <v>47</v>
      </c>
      <c r="E5" s="155" t="n">
        <v>16811748</v>
      </c>
      <c r="F5" s="155" t="n">
        <v>145661</v>
      </c>
      <c r="G5" s="156" t="n">
        <v>16666087</v>
      </c>
      <c r="H5" s="174" t="n">
        <v>66453030</v>
      </c>
      <c r="I5" s="175" t="n">
        <f aca="false">H5/G5</f>
        <v>3.98732047900626</v>
      </c>
      <c r="J5" s="156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56" t="n">
        <f aca="false">F5*2.511711692</f>
        <v>365858.436768412</v>
      </c>
      <c r="N5" s="174"/>
      <c r="Q5" s="156"/>
      <c r="R5" s="156"/>
      <c r="S5" s="156"/>
      <c r="V5" s="154"/>
      <c r="W5" s="154"/>
      <c r="X5" s="156"/>
    </row>
    <row r="6" customFormat="false" ht="12.8" hidden="false" customHeight="false" outlineLevel="0" collapsed="false">
      <c r="B6" s="153" t="n">
        <v>2014</v>
      </c>
      <c r="C6" s="154" t="n">
        <v>4</v>
      </c>
      <c r="D6" s="153" t="n">
        <v>48</v>
      </c>
      <c r="E6" s="155" t="n">
        <v>20743937</v>
      </c>
      <c r="F6" s="155" t="n">
        <v>143630</v>
      </c>
      <c r="G6" s="156" t="n">
        <v>20600306</v>
      </c>
      <c r="H6" s="174" t="n">
        <v>75212989</v>
      </c>
      <c r="I6" s="175" t="n">
        <f aca="false">H6/G6</f>
        <v>3.65106173665576</v>
      </c>
      <c r="J6" s="156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56" t="n">
        <f aca="false">F6*2.511711692</f>
        <v>360757.15032196</v>
      </c>
      <c r="N6" s="174"/>
      <c r="Q6" s="156"/>
      <c r="R6" s="156"/>
      <c r="S6" s="156"/>
      <c r="V6" s="154"/>
      <c r="W6" s="154"/>
      <c r="X6" s="156"/>
    </row>
    <row r="7" customFormat="false" ht="12.8" hidden="false" customHeight="false" outlineLevel="0" collapsed="false">
      <c r="B7" s="153" t="n">
        <v>2015</v>
      </c>
      <c r="C7" s="154" t="n">
        <v>1</v>
      </c>
      <c r="D7" s="153" t="n">
        <v>49</v>
      </c>
      <c r="E7" s="155" t="n">
        <v>18307160</v>
      </c>
      <c r="F7" s="155" t="n">
        <v>167252</v>
      </c>
      <c r="G7" s="156" t="n">
        <v>18139908</v>
      </c>
      <c r="H7" s="174" t="n">
        <v>71061517</v>
      </c>
      <c r="I7" s="175" t="n">
        <f aca="false">H7/G7</f>
        <v>3.91741330771909</v>
      </c>
      <c r="J7" s="156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56" t="n">
        <f aca="false">F7*2.511711692</f>
        <v>420088.803910384</v>
      </c>
      <c r="N7" s="174"/>
      <c r="Q7" s="156"/>
      <c r="R7" s="156"/>
      <c r="S7" s="156"/>
      <c r="V7" s="154"/>
      <c r="W7" s="154"/>
      <c r="X7" s="156"/>
    </row>
    <row r="8" customFormat="false" ht="12.8" hidden="false" customHeight="false" outlineLevel="0" collapsed="false">
      <c r="B8" s="153" t="n">
        <v>2015</v>
      </c>
      <c r="C8" s="154" t="n">
        <v>2</v>
      </c>
      <c r="D8" s="153" t="n">
        <v>50</v>
      </c>
      <c r="E8" s="155" t="n">
        <v>21740969</v>
      </c>
      <c r="F8" s="155" t="n">
        <v>188439</v>
      </c>
      <c r="G8" s="156" t="n">
        <v>21552530</v>
      </c>
      <c r="H8" s="174" t="n">
        <v>85808756</v>
      </c>
      <c r="I8" s="175" t="n">
        <f aca="false">H8/G8</f>
        <v>3.98137740673601</v>
      </c>
      <c r="J8" s="156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56" t="n">
        <f aca="false">F8*2.511711692</f>
        <v>473304.439528788</v>
      </c>
      <c r="N8" s="174"/>
      <c r="Q8" s="156"/>
      <c r="R8" s="156"/>
      <c r="S8" s="156"/>
      <c r="V8" s="154"/>
      <c r="W8" s="154"/>
      <c r="X8" s="156"/>
    </row>
    <row r="9" customFormat="false" ht="12.8" hidden="false" customHeight="false" outlineLevel="0" collapsed="false">
      <c r="A9" s="161"/>
      <c r="B9" s="161" t="n">
        <v>2015</v>
      </c>
      <c r="C9" s="5" t="n">
        <v>1</v>
      </c>
      <c r="D9" s="161" t="n">
        <v>161</v>
      </c>
      <c r="E9" s="163" t="n">
        <f aca="false">high_SIPA_income!B2</f>
        <v>18034497.499367</v>
      </c>
      <c r="F9" s="163" t="n">
        <f aca="false">high_SIPA_income!I2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5" t="n">
        <f aca="false">high_SIPA_income!B3</f>
        <v>22385764.1527932</v>
      </c>
      <c r="F10" s="165" t="n">
        <f aca="false">high_SIPA_income!I3</f>
        <v>137545.195244366</v>
      </c>
      <c r="G10" s="67" t="n">
        <f aca="false">E10-F10*0.7</f>
        <v>22289482.5161221</v>
      </c>
      <c r="H10" s="67" t="s">
        <v>232</v>
      </c>
      <c r="I10" s="177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7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5" t="n">
        <f aca="false">high_SIPA_income!B4</f>
        <v>20234056.7711665</v>
      </c>
      <c r="F11" s="165" t="n">
        <f aca="false">high_SIPA_income!I4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5" t="n">
        <f aca="false">high_SIPA_income!B5</f>
        <v>23483163.7309384</v>
      </c>
      <c r="F12" s="165" t="n">
        <f aca="false">high_SIPA_income!I5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1" t="s">
        <v>233</v>
      </c>
      <c r="B13" s="161" t="n">
        <v>2016</v>
      </c>
      <c r="C13" s="5" t="n">
        <v>1</v>
      </c>
      <c r="D13" s="161" t="n">
        <v>165</v>
      </c>
      <c r="E13" s="163" t="n">
        <f aca="false">high_SIPA_income!B6</f>
        <v>19146816.254714</v>
      </c>
      <c r="F13" s="163" t="n">
        <f aca="false">high_SIPA_income!I6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5" t="n">
        <f aca="false">high_SIPA_income!B7</f>
        <v>21810280.3571705</v>
      </c>
      <c r="F14" s="165" t="n">
        <f aca="false">high_SIPA_income!I7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5" t="n">
        <f aca="false">high_SIPA_income!B8</f>
        <v>18980756.5787828</v>
      </c>
      <c r="F15" s="165" t="n">
        <f aca="false">high_SIPA_income!I8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5" t="n">
        <f aca="false">high_SIPA_income!B9</f>
        <v>22397188.7827913</v>
      </c>
      <c r="F16" s="165" t="n">
        <f aca="false">high_SIPA_income!I9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1"/>
      <c r="B17" s="161" t="n">
        <v>2017</v>
      </c>
      <c r="C17" s="5" t="n">
        <v>1</v>
      </c>
      <c r="D17" s="161" t="n">
        <v>169</v>
      </c>
      <c r="E17" s="163" t="n">
        <f aca="false">high_SIPA_income!B10</f>
        <v>19615633.2382376</v>
      </c>
      <c r="F17" s="163" t="n">
        <f aca="false">high_SIPA_income!I10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5" t="n">
        <f aca="false">high_SIPA_income!B11</f>
        <v>23378790.7203935</v>
      </c>
      <c r="F18" s="165" t="n">
        <f aca="false">high_SIPA_income!I11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5" t="n">
        <f aca="false">high_SIPA_income!B12</f>
        <v>20578914.6776703</v>
      </c>
      <c r="F19" s="165" t="n">
        <f aca="false">high_SIPA_income!I12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5" t="n">
        <f aca="false">high_SIPA_income!B13</f>
        <v>24419598.4120469</v>
      </c>
      <c r="F20" s="165" t="n">
        <f aca="false">high_SIPA_income!I13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1"/>
      <c r="B21" s="161" t="n">
        <v>2018</v>
      </c>
      <c r="C21" s="5" t="n">
        <v>1</v>
      </c>
      <c r="D21" s="161" t="n">
        <v>173</v>
      </c>
      <c r="E21" s="163" t="n">
        <f aca="false">high_SIPA_income!B14</f>
        <v>19446933.4382352</v>
      </c>
      <c r="F21" s="163" t="n">
        <f aca="false">high_SIPA_income!I14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5" t="n">
        <f aca="false">high_SIPA_income!B15</f>
        <v>21970032.2997489</v>
      </c>
      <c r="F22" s="165" t="n">
        <f aca="false">high_SIPA_income!I15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5" t="n">
        <f aca="false">high_SIPA_income!B16</f>
        <v>18061907.8282328</v>
      </c>
      <c r="F23" s="165" t="n">
        <f aca="false">high_SIPA_income!I16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5" t="n">
        <f aca="false">high_SIPA_income!B17</f>
        <v>19818011.5998267</v>
      </c>
      <c r="F24" s="165" t="n">
        <f aca="false">high_SIPA_income!I17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1"/>
      <c r="B25" s="161" t="n">
        <v>2019</v>
      </c>
      <c r="C25" s="5" t="n">
        <v>1</v>
      </c>
      <c r="D25" s="161" t="n">
        <v>177</v>
      </c>
      <c r="E25" s="163" t="n">
        <f aca="false">high_SIPA_income!B18</f>
        <v>15851385.0013307</v>
      </c>
      <c r="F25" s="163" t="n">
        <f aca="false">high_SIPA_income!I18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5" t="n">
        <f aca="false">high_SIPA_income!B19</f>
        <v>18844983.0549242</v>
      </c>
      <c r="F26" s="165" t="n">
        <f aca="false">high_SIPA_income!I19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5" t="n">
        <f aca="false">high_SIPA_income!B20</f>
        <v>15710193.8603896</v>
      </c>
      <c r="F27" s="165" t="n">
        <f aca="false">high_SIPA_income!I20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5" t="n">
        <f aca="false">high_SIPA_income!B21</f>
        <v>17902042.2470529</v>
      </c>
      <c r="F28" s="165" t="n">
        <f aca="false">high_SIPA_income!I21</f>
        <v>105328.863710972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1"/>
      <c r="B29" s="161" t="n">
        <v>2020</v>
      </c>
      <c r="C29" s="5" t="n">
        <v>1</v>
      </c>
      <c r="D29" s="161" t="n">
        <v>181</v>
      </c>
      <c r="E29" s="163" t="n">
        <f aca="false">high_SIPA_income!B22</f>
        <v>16312473.6921639</v>
      </c>
      <c r="F29" s="163" t="n">
        <f aca="false">high_SIPA_income!I22</f>
        <v>114354.601684911</v>
      </c>
      <c r="G29" s="8" t="n">
        <f aca="false">E29-F29*0.7</f>
        <v>16232425.4709844</v>
      </c>
      <c r="H29" s="8"/>
      <c r="I29" s="8"/>
      <c r="J29" s="8" t="n">
        <f aca="false">G29*3.8235866717</f>
        <v>62066085.6802197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5" t="n">
        <f aca="false">high_SIPA_income!B23</f>
        <v>18377075.255703</v>
      </c>
      <c r="F30" s="165" t="n">
        <f aca="false">high_SIPA_income!I23</f>
        <v>82723.7607858221</v>
      </c>
      <c r="G30" s="67" t="n">
        <f aca="false">E30-F30*0.7</f>
        <v>18319168.6231529</v>
      </c>
      <c r="H30" s="67"/>
      <c r="I30" s="67"/>
      <c r="J30" s="67" t="n">
        <f aca="false">G30*3.8235866717</f>
        <v>70044928.9841124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5" t="n">
        <f aca="false">high_SIPA_income!B24</f>
        <v>15775798.0054219</v>
      </c>
      <c r="F31" s="165" t="n">
        <f aca="false">high_SIPA_income!I24</f>
        <v>82703.572565179</v>
      </c>
      <c r="G31" s="67" t="n">
        <f aca="false">E31-F31*0.7</f>
        <v>15717905.5046263</v>
      </c>
      <c r="H31" s="67"/>
      <c r="I31" s="67"/>
      <c r="J31" s="67" t="n">
        <f aca="false">G31*3.8235866717</f>
        <v>60098773.9945292</v>
      </c>
      <c r="K31" s="9"/>
      <c r="L31" s="67"/>
      <c r="M31" s="67" t="n">
        <f aca="false">F31*2.511711692</f>
        <v>207727.53018213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5" t="n">
        <f aca="false">high_SIPA_income!B25</f>
        <v>18919215.4064925</v>
      </c>
      <c r="F32" s="165" t="n">
        <f aca="false">high_SIPA_income!I25</f>
        <v>86637.1798480788</v>
      </c>
      <c r="G32" s="67" t="n">
        <f aca="false">E32-F32*0.7</f>
        <v>18858569.3805988</v>
      </c>
      <c r="H32" s="67"/>
      <c r="I32" s="67"/>
      <c r="J32" s="67" t="n">
        <f aca="false">G32*3.8235866717</f>
        <v>72107374.5309874</v>
      </c>
      <c r="K32" s="9"/>
      <c r="L32" s="67"/>
      <c r="M32" s="67" t="n">
        <f aca="false">F32*2.511711692</f>
        <v>217607.617586326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1"/>
      <c r="B33" s="161" t="n">
        <v>2021</v>
      </c>
      <c r="C33" s="5" t="n">
        <v>1</v>
      </c>
      <c r="D33" s="161" t="n">
        <v>185</v>
      </c>
      <c r="E33" s="163" t="n">
        <f aca="false">high_SIPA_income!B26</f>
        <v>16707480.0312882</v>
      </c>
      <c r="F33" s="163" t="n">
        <f aca="false">high_SIPA_income!I26</f>
        <v>94179.169061997</v>
      </c>
      <c r="G33" s="8" t="n">
        <f aca="false">E33-F33*0.7</f>
        <v>16641554.6129448</v>
      </c>
      <c r="H33" s="8"/>
      <c r="I33" s="8"/>
      <c r="J33" s="8" t="n">
        <f aca="false">G33*3.8235866717</f>
        <v>63630426.4144233</v>
      </c>
      <c r="K33" s="6"/>
      <c r="L33" s="8"/>
      <c r="M33" s="8" t="n">
        <f aca="false">F33*2.511711692</f>
        <v>236550.920075863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5" t="n">
        <f aca="false">high_SIPA_income!B27</f>
        <v>19836188.0403175</v>
      </c>
      <c r="F34" s="165" t="n">
        <f aca="false">high_SIPA_income!I27</f>
        <v>97742.8609021736</v>
      </c>
      <c r="G34" s="67" t="n">
        <f aca="false">E34-F34*0.7</f>
        <v>19767768.037686</v>
      </c>
      <c r="H34" s="67"/>
      <c r="I34" s="67"/>
      <c r="J34" s="67" t="n">
        <f aca="false">G34*3.8235866717</f>
        <v>75583774.3981534</v>
      </c>
      <c r="K34" s="9"/>
      <c r="L34" s="67"/>
      <c r="M34" s="67" t="n">
        <f aca="false">F34*2.511711692</f>
        <v>245501.886537519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5" t="n">
        <f aca="false">high_SIPA_income!B28</f>
        <v>17859900.8413437</v>
      </c>
      <c r="F35" s="165" t="n">
        <f aca="false">high_SIPA_income!I28</f>
        <v>103078.392125795</v>
      </c>
      <c r="G35" s="67" t="n">
        <f aca="false">E35-F35*0.7</f>
        <v>17787745.9668557</v>
      </c>
      <c r="H35" s="67"/>
      <c r="I35" s="67"/>
      <c r="J35" s="67" t="n">
        <f aca="false">G35*3.8235866717</f>
        <v>68012988.3984548</v>
      </c>
      <c r="K35" s="9"/>
      <c r="L35" s="67"/>
      <c r="M35" s="67" t="n">
        <f aca="false">F35*2.511711692</f>
        <v>258903.202694919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5" t="n">
        <f aca="false">high_SIPA_income!B29</f>
        <v>21412097.1289389</v>
      </c>
      <c r="F36" s="165" t="n">
        <f aca="false">high_SIPA_income!I29</f>
        <v>104067.465375712</v>
      </c>
      <c r="G36" s="67" t="n">
        <f aca="false">E36-F36*0.7</f>
        <v>21339249.9031759</v>
      </c>
      <c r="H36" s="67"/>
      <c r="I36" s="67"/>
      <c r="J36" s="67" t="n">
        <f aca="false">G36*3.8235866717</f>
        <v>81592471.5138589</v>
      </c>
      <c r="K36" s="9"/>
      <c r="L36" s="67"/>
      <c r="M36" s="67" t="n">
        <f aca="false">F36*2.511711692</f>
        <v>261387.469540981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1"/>
      <c r="B37" s="161" t="n">
        <v>2022</v>
      </c>
      <c r="C37" s="5" t="n">
        <v>1</v>
      </c>
      <c r="D37" s="161" t="n">
        <v>189</v>
      </c>
      <c r="E37" s="163" t="n">
        <f aca="false">high_SIPA_income!B30</f>
        <v>18932621.3041389</v>
      </c>
      <c r="F37" s="163" t="n">
        <f aca="false">high_SIPA_income!I30</f>
        <v>107431.320970696</v>
      </c>
      <c r="G37" s="8" t="n">
        <f aca="false">E37-F37*0.7</f>
        <v>18857419.3794594</v>
      </c>
      <c r="H37" s="8"/>
      <c r="I37" s="8"/>
      <c r="J37" s="8" t="n">
        <f aca="false">G37*3.8235866717</f>
        <v>72102977.4019582</v>
      </c>
      <c r="K37" s="6"/>
      <c r="L37" s="8"/>
      <c r="M37" s="8" t="n">
        <f aca="false">F37*2.511711692</f>
        <v>269836.504969102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5" t="n">
        <f aca="false">high_SIPA_income!B31</f>
        <v>22695024.5112452</v>
      </c>
      <c r="F38" s="165" t="n">
        <f aca="false">high_SIPA_income!I31</f>
        <v>109519.895736201</v>
      </c>
      <c r="G38" s="67" t="n">
        <f aca="false">E38-F38*0.7</f>
        <v>22618360.5842299</v>
      </c>
      <c r="H38" s="67"/>
      <c r="I38" s="67"/>
      <c r="J38" s="67" t="n">
        <f aca="false">G38*3.8235866717</f>
        <v>86483262.0655659</v>
      </c>
      <c r="K38" s="9"/>
      <c r="L38" s="67"/>
      <c r="M38" s="67" t="n">
        <f aca="false">F38*2.511711692</f>
        <v>275082.402627236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5" t="n">
        <f aca="false">high_SIPA_income!B32</f>
        <v>20020542.8203877</v>
      </c>
      <c r="F39" s="165" t="n">
        <f aca="false">high_SIPA_income!I32</f>
        <v>110545.283976574</v>
      </c>
      <c r="G39" s="67" t="n">
        <f aca="false">E39-F39*0.7</f>
        <v>19943161.1216041</v>
      </c>
      <c r="H39" s="67"/>
      <c r="I39" s="67"/>
      <c r="J39" s="67" t="n">
        <f aca="false">G39*3.8235866717</f>
        <v>76254405.0561312</v>
      </c>
      <c r="K39" s="9"/>
      <c r="L39" s="67"/>
      <c r="M39" s="67" t="n">
        <f aca="false">F39*2.511711692</f>
        <v>277657.882259422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5" t="n">
        <f aca="false">high_SIPA_income!B33</f>
        <v>23635985.0094973</v>
      </c>
      <c r="F40" s="165" t="n">
        <f aca="false">high_SIPA_income!I33</f>
        <v>112099.308761257</v>
      </c>
      <c r="G40" s="67" t="n">
        <f aca="false">E40-F40*0.7</f>
        <v>23557515.4933644</v>
      </c>
      <c r="H40" s="67"/>
      <c r="I40" s="67"/>
      <c r="J40" s="67" t="n">
        <f aca="false">G40*3.8235866717</f>
        <v>90074202.2587944</v>
      </c>
      <c r="K40" s="9"/>
      <c r="L40" s="67"/>
      <c r="M40" s="67" t="n">
        <f aca="false">F40*2.511711692</f>
        <v>281561.144480767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1"/>
      <c r="B41" s="161" t="n">
        <v>2023</v>
      </c>
      <c r="C41" s="5" t="n">
        <v>1</v>
      </c>
      <c r="D41" s="161" t="n">
        <v>193</v>
      </c>
      <c r="E41" s="163" t="n">
        <f aca="false">high_SIPA_income!B34</f>
        <v>20617880.7752547</v>
      </c>
      <c r="F41" s="163" t="n">
        <f aca="false">high_SIPA_income!I34</f>
        <v>110801.595298826</v>
      </c>
      <c r="G41" s="8" t="n">
        <f aca="false">E41-F41*0.7</f>
        <v>20540319.6585456</v>
      </c>
      <c r="H41" s="8"/>
      <c r="I41" s="8"/>
      <c r="J41" s="8" t="n">
        <f aca="false">G41*3.8235866717</f>
        <v>78537692.4788723</v>
      </c>
      <c r="K41" s="6"/>
      <c r="L41" s="8"/>
      <c r="M41" s="8" t="n">
        <f aca="false">F41*2.511711692</f>
        <v>278301.662404314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5" t="n">
        <f aca="false">high_SIPA_income!B35</f>
        <v>23957341.7579846</v>
      </c>
      <c r="F42" s="165" t="n">
        <f aca="false">high_SIPA_income!I35</f>
        <v>111388.733311888</v>
      </c>
      <c r="G42" s="67" t="n">
        <f aca="false">E42-F42*0.7</f>
        <v>23879369.6446663</v>
      </c>
      <c r="H42" s="67"/>
      <c r="I42" s="67"/>
      <c r="J42" s="67" t="n">
        <f aca="false">G42*3.8235866717</f>
        <v>91304839.5019436</v>
      </c>
      <c r="K42" s="9"/>
      <c r="L42" s="67"/>
      <c r="M42" s="67" t="n">
        <f aca="false">F42*2.511711692</f>
        <v>279776.383816539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5" t="n">
        <f aca="false">high_SIPA_income!B36</f>
        <v>21052000.2617995</v>
      </c>
      <c r="F43" s="165" t="n">
        <f aca="false">high_SIPA_income!I36</f>
        <v>109331.302274513</v>
      </c>
      <c r="G43" s="67" t="n">
        <f aca="false">E43-F43*0.7</f>
        <v>20975468.3502073</v>
      </c>
      <c r="H43" s="67"/>
      <c r="I43" s="67"/>
      <c r="J43" s="67" t="n">
        <f aca="false">G43*3.8235866717</f>
        <v>80201521.2165179</v>
      </c>
      <c r="K43" s="9"/>
      <c r="L43" s="67"/>
      <c r="M43" s="67" t="n">
        <f aca="false">F43*2.511711692</f>
        <v>274608.71022448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5" t="n">
        <f aca="false">high_SIPA_income!B37</f>
        <v>24759552.4316574</v>
      </c>
      <c r="F44" s="165" t="n">
        <f aca="false">high_SIPA_income!I37</f>
        <v>110287.026779381</v>
      </c>
      <c r="G44" s="67" t="n">
        <f aca="false">E44-F44*0.7</f>
        <v>24682351.5129118</v>
      </c>
      <c r="H44" s="67"/>
      <c r="I44" s="67"/>
      <c r="J44" s="67" t="n">
        <f aca="false">G44*3.8235866717</f>
        <v>94375110.2709841</v>
      </c>
      <c r="K44" s="9"/>
      <c r="L44" s="67"/>
      <c r="M44" s="67" t="n">
        <f aca="false">F44*2.511711692</f>
        <v>277009.214637687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1"/>
      <c r="B45" s="161" t="n">
        <v>2024</v>
      </c>
      <c r="C45" s="5" t="n">
        <v>1</v>
      </c>
      <c r="D45" s="161" t="n">
        <v>197</v>
      </c>
      <c r="E45" s="163" t="n">
        <f aca="false">high_SIPA_income!B38</f>
        <v>21636210.9986582</v>
      </c>
      <c r="F45" s="163" t="n">
        <f aca="false">high_SIPA_income!I38</f>
        <v>109498.655764254</v>
      </c>
      <c r="G45" s="8" t="n">
        <f aca="false">E45-F45*0.7</f>
        <v>21559561.9396232</v>
      </c>
      <c r="H45" s="8"/>
      <c r="I45" s="8"/>
      <c r="J45" s="8" t="n">
        <f aca="false">G45*3.8235866717</f>
        <v>82434853.6800339</v>
      </c>
      <c r="K45" s="6"/>
      <c r="L45" s="8"/>
      <c r="M45" s="8" t="n">
        <f aca="false">F45*2.511711692</f>
        <v>275029.05394136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5" t="n">
        <f aca="false">high_SIPA_income!B39</f>
        <v>25333431.6079691</v>
      </c>
      <c r="F46" s="165" t="n">
        <f aca="false">high_SIPA_income!I39</f>
        <v>104948.68397675</v>
      </c>
      <c r="G46" s="67" t="n">
        <f aca="false">E46-F46*0.7</f>
        <v>25259967.5291854</v>
      </c>
      <c r="H46" s="67"/>
      <c r="I46" s="67"/>
      <c r="J46" s="67" t="n">
        <f aca="false">G46*3.8235866717</f>
        <v>96583675.1721681</v>
      </c>
      <c r="K46" s="9"/>
      <c r="L46" s="67"/>
      <c r="M46" s="67" t="n">
        <f aca="false">F46*2.511711692</f>
        <v>263600.836604416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5" t="n">
        <f aca="false">high_SIPA_income!B40</f>
        <v>22140122.252432</v>
      </c>
      <c r="F47" s="165" t="n">
        <f aca="false">high_SIPA_income!I40</f>
        <v>107955.127522232</v>
      </c>
      <c r="G47" s="67" t="n">
        <f aca="false">E47-F47*0.7</f>
        <v>22064553.6631664</v>
      </c>
      <c r="H47" s="67"/>
      <c r="I47" s="67"/>
      <c r="J47" s="67" t="n">
        <f aca="false">G47*3.8235866717</f>
        <v>84365733.3034925</v>
      </c>
      <c r="K47" s="9"/>
      <c r="L47" s="67"/>
      <c r="M47" s="67" t="n">
        <f aca="false">F47*2.511711692</f>
        <v>271152.15600894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5" t="n">
        <f aca="false">high_SIPA_income!B41</f>
        <v>25755636.5337211</v>
      </c>
      <c r="F48" s="165" t="n">
        <f aca="false">high_SIPA_income!I41</f>
        <v>111058.116910994</v>
      </c>
      <c r="G48" s="67" t="n">
        <f aca="false">E48-F48*0.7</f>
        <v>25677895.8518834</v>
      </c>
      <c r="H48" s="67"/>
      <c r="I48" s="67"/>
      <c r="J48" s="67" t="n">
        <f aca="false">G48*3.8235866717</f>
        <v>98181660.3365619</v>
      </c>
      <c r="K48" s="9"/>
      <c r="L48" s="67"/>
      <c r="M48" s="67" t="n">
        <f aca="false">F48*2.511711692</f>
        <v>278945.970736845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1"/>
      <c r="B49" s="161" t="n">
        <v>2025</v>
      </c>
      <c r="C49" s="5" t="n">
        <v>1</v>
      </c>
      <c r="D49" s="161" t="n">
        <v>201</v>
      </c>
      <c r="E49" s="163" t="n">
        <f aca="false">high_SIPA_income!B42</f>
        <v>22501981.6934149</v>
      </c>
      <c r="F49" s="163" t="n">
        <f aca="false">high_SIPA_income!I42</f>
        <v>114593.311789548</v>
      </c>
      <c r="G49" s="8" t="n">
        <f aca="false">E49-F49*0.7</f>
        <v>22421766.3751623</v>
      </c>
      <c r="H49" s="8"/>
      <c r="I49" s="8"/>
      <c r="J49" s="8" t="n">
        <f aca="false">G49*3.8235866717</f>
        <v>85731567.0680416</v>
      </c>
      <c r="K49" s="6"/>
      <c r="L49" s="8"/>
      <c r="M49" s="8" t="n">
        <f aca="false">F49*2.511711692</f>
        <v>287825.361046808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5" t="n">
        <f aca="false">high_SIPA_income!B43</f>
        <v>26290244.984359</v>
      </c>
      <c r="F50" s="165" t="n">
        <f aca="false">high_SIPA_income!I43</f>
        <v>112654.54111301</v>
      </c>
      <c r="G50" s="67" t="n">
        <f aca="false">E50-F50*0.7</f>
        <v>26211386.8055799</v>
      </c>
      <c r="H50" s="67"/>
      <c r="I50" s="67"/>
      <c r="J50" s="67" t="n">
        <f aca="false">G50*3.8235866717</f>
        <v>100221509.236588</v>
      </c>
      <c r="K50" s="9"/>
      <c r="L50" s="67"/>
      <c r="M50" s="67" t="n">
        <f aca="false">F50*2.511711692</f>
        <v>282955.728070442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5" t="n">
        <f aca="false">high_SIPA_income!B44</f>
        <v>23093123.649014</v>
      </c>
      <c r="F51" s="165" t="n">
        <f aca="false">high_SIPA_income!I44</f>
        <v>115291.181716038</v>
      </c>
      <c r="G51" s="67" t="n">
        <f aca="false">E51-F51*0.7</f>
        <v>23012419.8218128</v>
      </c>
      <c r="H51" s="67"/>
      <c r="I51" s="67"/>
      <c r="J51" s="67" t="n">
        <f aca="false">G51*3.8235866717</f>
        <v>87989981.7142483</v>
      </c>
      <c r="K51" s="9"/>
      <c r="L51" s="67"/>
      <c r="M51" s="67" t="n">
        <f aca="false">F51*2.511711692</f>
        <v>289578.20910067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5" t="n">
        <f aca="false">high_SIPA_income!B45</f>
        <v>27068477.0219209</v>
      </c>
      <c r="F52" s="165" t="n">
        <f aca="false">high_SIPA_income!I45</f>
        <v>114873.152756602</v>
      </c>
      <c r="G52" s="67" t="n">
        <f aca="false">E52-F52*0.7</f>
        <v>26988065.8149913</v>
      </c>
      <c r="H52" s="67"/>
      <c r="I52" s="67"/>
      <c r="J52" s="67" t="n">
        <f aca="false">G52*3.8235866717</f>
        <v>103191208.745163</v>
      </c>
      <c r="K52" s="9"/>
      <c r="L52" s="67"/>
      <c r="M52" s="67" t="n">
        <f aca="false">F52*2.511711692</f>
        <v>288528.240875658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1"/>
      <c r="B53" s="161" t="n">
        <v>2026</v>
      </c>
      <c r="C53" s="5" t="n">
        <v>1</v>
      </c>
      <c r="D53" s="161" t="n">
        <v>205</v>
      </c>
      <c r="E53" s="163" t="n">
        <f aca="false">high_SIPA_income!B46</f>
        <v>23590313.9399103</v>
      </c>
      <c r="F53" s="163" t="n">
        <f aca="false">high_SIPA_income!I46</f>
        <v>114638.705067089</v>
      </c>
      <c r="G53" s="8" t="n">
        <f aca="false">E53-F53*0.7</f>
        <v>23510066.8463633</v>
      </c>
      <c r="H53" s="8"/>
      <c r="I53" s="8"/>
      <c r="J53" s="8" t="n">
        <f aca="false">G53*3.8235866717</f>
        <v>89892778.2445308</v>
      </c>
      <c r="K53" s="6"/>
      <c r="L53" s="8"/>
      <c r="M53" s="8" t="n">
        <f aca="false">F53*2.511711692</f>
        <v>287939.375872747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5" t="n">
        <f aca="false">high_SIPA_income!B47</f>
        <v>27696966.9936506</v>
      </c>
      <c r="F54" s="165" t="n">
        <f aca="false">high_SIPA_income!I47</f>
        <v>116275.296008091</v>
      </c>
      <c r="G54" s="67" t="n">
        <f aca="false">E54-F54*0.7</f>
        <v>27615574.2864449</v>
      </c>
      <c r="H54" s="67"/>
      <c r="I54" s="67"/>
      <c r="J54" s="67" t="n">
        <f aca="false">G54*3.8235866717</f>
        <v>105590541.772992</v>
      </c>
      <c r="K54" s="9"/>
      <c r="L54" s="67"/>
      <c r="M54" s="67" t="n">
        <f aca="false">F54*2.511711692</f>
        <v>292050.020474284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5" t="n">
        <f aca="false">high_SIPA_income!B48</f>
        <v>24339449.0766877</v>
      </c>
      <c r="F55" s="165" t="n">
        <f aca="false">high_SIPA_income!I48</f>
        <v>120019.854118454</v>
      </c>
      <c r="G55" s="67" t="n">
        <f aca="false">E55-F55*0.7</f>
        <v>24255435.1788048</v>
      </c>
      <c r="H55" s="67"/>
      <c r="I55" s="67"/>
      <c r="J55" s="67" t="n">
        <f aca="false">G55*3.8235866717</f>
        <v>92742758.6659614</v>
      </c>
      <c r="K55" s="9"/>
      <c r="L55" s="67"/>
      <c r="M55" s="67" t="n">
        <f aca="false">F55*2.511711692</f>
        <v>301455.270861455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5" t="n">
        <f aca="false">high_SIPA_income!B49</f>
        <v>28486402.8227022</v>
      </c>
      <c r="F56" s="165" t="n">
        <f aca="false">high_SIPA_income!I49</f>
        <v>115500.149248437</v>
      </c>
      <c r="G56" s="67" t="n">
        <f aca="false">E56-F56*0.7</f>
        <v>28405552.7182283</v>
      </c>
      <c r="H56" s="67"/>
      <c r="I56" s="67"/>
      <c r="J56" s="67" t="n">
        <f aca="false">G56*3.8235866717</f>
        <v>108611092.775689</v>
      </c>
      <c r="K56" s="9"/>
      <c r="L56" s="67"/>
      <c r="M56" s="67" t="n">
        <f aca="false">F56*2.511711692</f>
        <v>290103.075295044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1"/>
      <c r="B57" s="161" t="n">
        <v>2027</v>
      </c>
      <c r="C57" s="5" t="n">
        <v>1</v>
      </c>
      <c r="D57" s="161" t="n">
        <v>209</v>
      </c>
      <c r="E57" s="163" t="n">
        <f aca="false">high_SIPA_income!B50</f>
        <v>25090797.6140797</v>
      </c>
      <c r="F57" s="163" t="n">
        <f aca="false">high_SIPA_income!I50</f>
        <v>114226.565895421</v>
      </c>
      <c r="G57" s="8" t="n">
        <f aca="false">E57-F57*0.7</f>
        <v>25010839.0179529</v>
      </c>
      <c r="H57" s="8"/>
      <c r="I57" s="8"/>
      <c r="J57" s="8" t="n">
        <f aca="false">G57*3.8235866717</f>
        <v>95631110.7170791</v>
      </c>
      <c r="K57" s="6"/>
      <c r="L57" s="8"/>
      <c r="M57" s="8" t="n">
        <f aca="false">F57*2.511711692</f>
        <v>286904.201096537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5" t="n">
        <f aca="false">high_SIPA_income!B51</f>
        <v>29086585.4465155</v>
      </c>
      <c r="F58" s="165" t="n">
        <f aca="false">high_SIPA_income!I51</f>
        <v>114001.38047332</v>
      </c>
      <c r="G58" s="67" t="n">
        <f aca="false">E58-F58*0.7</f>
        <v>29006784.4801842</v>
      </c>
      <c r="H58" s="67"/>
      <c r="I58" s="67"/>
      <c r="J58" s="67" t="n">
        <f aca="false">G58*3.8235866717</f>
        <v>110909954.527307</v>
      </c>
      <c r="K58" s="9"/>
      <c r="L58" s="67"/>
      <c r="M58" s="67" t="n">
        <f aca="false">F58*2.511711692</f>
        <v>286338.600238978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5" t="n">
        <f aca="false">high_SIPA_income!B52</f>
        <v>25275510.716065</v>
      </c>
      <c r="F59" s="165" t="n">
        <f aca="false">high_SIPA_income!I52</f>
        <v>114961.2287132</v>
      </c>
      <c r="G59" s="67" t="n">
        <f aca="false">E59-F59*0.7</f>
        <v>25195037.8559658</v>
      </c>
      <c r="H59" s="67"/>
      <c r="I59" s="67"/>
      <c r="J59" s="67" t="n">
        <f aca="false">G59*3.8235866717</f>
        <v>96335410.9390476</v>
      </c>
      <c r="K59" s="9"/>
      <c r="L59" s="67"/>
      <c r="M59" s="67" t="n">
        <f aca="false">F59*2.511711692</f>
        <v>288749.46228563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5" t="n">
        <f aca="false">high_SIPA_income!B53</f>
        <v>29643615.486264</v>
      </c>
      <c r="F60" s="165" t="n">
        <f aca="false">high_SIPA_income!I53</f>
        <v>116597.74093401</v>
      </c>
      <c r="G60" s="67" t="n">
        <f aca="false">E60-F60*0.7</f>
        <v>29561997.0676102</v>
      </c>
      <c r="H60" s="67"/>
      <c r="I60" s="67"/>
      <c r="J60" s="67" t="n">
        <f aca="false">G60*3.8235866717</f>
        <v>113032857.976549</v>
      </c>
      <c r="K60" s="9"/>
      <c r="L60" s="67"/>
      <c r="M60" s="67" t="n">
        <f aca="false">F60*2.511711692</f>
        <v>292859.909164739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1"/>
      <c r="B61" s="161" t="n">
        <v>2028</v>
      </c>
      <c r="C61" s="5" t="n">
        <v>1</v>
      </c>
      <c r="D61" s="161" t="n">
        <v>213</v>
      </c>
      <c r="E61" s="163" t="n">
        <f aca="false">high_SIPA_income!B54</f>
        <v>26232175.7550888</v>
      </c>
      <c r="F61" s="163" t="n">
        <f aca="false">high_SIPA_income!I54</f>
        <v>114411.282374409</v>
      </c>
      <c r="G61" s="8" t="n">
        <f aca="false">E61-F61*0.7</f>
        <v>26152087.8574267</v>
      </c>
      <c r="H61" s="8"/>
      <c r="I61" s="8"/>
      <c r="J61" s="8" t="n">
        <f aca="false">G61*3.8235866717</f>
        <v>99994774.5687842</v>
      </c>
      <c r="K61" s="6"/>
      <c r="L61" s="8"/>
      <c r="M61" s="8" t="n">
        <f aca="false">F61*2.511711692</f>
        <v>287368.155636516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5" t="n">
        <f aca="false">high_SIPA_income!B55</f>
        <v>30322792.5582269</v>
      </c>
      <c r="F62" s="165" t="n">
        <f aca="false">high_SIPA_income!I55</f>
        <v>113441.365530575</v>
      </c>
      <c r="G62" s="67" t="n">
        <f aca="false">E62-F62*0.7</f>
        <v>30243383.6023555</v>
      </c>
      <c r="H62" s="67"/>
      <c r="I62" s="67"/>
      <c r="J62" s="67" t="n">
        <f aca="false">G62*3.8235866717</f>
        <v>115638198.449077</v>
      </c>
      <c r="K62" s="9"/>
      <c r="L62" s="67"/>
      <c r="M62" s="67" t="n">
        <f aca="false">F62*2.511711692</f>
        <v>284932.004159592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5" t="n">
        <f aca="false">high_SIPA_income!B56</f>
        <v>26629259.6731523</v>
      </c>
      <c r="F63" s="165" t="n">
        <f aca="false">high_SIPA_income!I56</f>
        <v>114973.614927915</v>
      </c>
      <c r="G63" s="67" t="n">
        <f aca="false">E63-F63*0.7</f>
        <v>26548778.1427028</v>
      </c>
      <c r="H63" s="67"/>
      <c r="I63" s="67"/>
      <c r="J63" s="67" t="n">
        <f aca="false">G63*3.8235866717</f>
        <v>101511554.256359</v>
      </c>
      <c r="K63" s="9"/>
      <c r="L63" s="67"/>
      <c r="M63" s="67" t="n">
        <f aca="false">F63*2.511711692</f>
        <v>288780.572885949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5" t="n">
        <f aca="false">high_SIPA_income!B57</f>
        <v>30899937.4267808</v>
      </c>
      <c r="F64" s="165" t="n">
        <f aca="false">high_SIPA_income!I57</f>
        <v>116400.533833557</v>
      </c>
      <c r="G64" s="67" t="n">
        <f aca="false">E64-F64*0.7</f>
        <v>30818457.0530973</v>
      </c>
      <c r="H64" s="67"/>
      <c r="I64" s="67"/>
      <c r="J64" s="67" t="n">
        <f aca="false">G64*3.8235866717</f>
        <v>117837041.630582</v>
      </c>
      <c r="K64" s="9"/>
      <c r="L64" s="67"/>
      <c r="M64" s="67" t="n">
        <f aca="false">F64*2.511711692</f>
        <v>292364.581784786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1"/>
      <c r="B65" s="161" t="n">
        <v>2029</v>
      </c>
      <c r="C65" s="5" t="n">
        <v>1</v>
      </c>
      <c r="D65" s="161" t="n">
        <v>217</v>
      </c>
      <c r="E65" s="163" t="n">
        <f aca="false">high_SIPA_income!B58</f>
        <v>27185478.1608518</v>
      </c>
      <c r="F65" s="163" t="n">
        <f aca="false">high_SIPA_income!I58</f>
        <v>117851.634796216</v>
      </c>
      <c r="G65" s="8" t="n">
        <f aca="false">E65-F65*0.7</f>
        <v>27102982.0164944</v>
      </c>
      <c r="H65" s="8"/>
      <c r="I65" s="8"/>
      <c r="J65" s="8" t="n">
        <f aca="false">G65*3.8235866717</f>
        <v>103630600.801593</v>
      </c>
      <c r="K65" s="6"/>
      <c r="L65" s="8"/>
      <c r="M65" s="8" t="n">
        <f aca="false">F65*2.511711692</f>
        <v>296009.32903897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5" t="n">
        <f aca="false">high_SIPA_income!B59</f>
        <v>31484917.2290502</v>
      </c>
      <c r="F66" s="165" t="n">
        <f aca="false">high_SIPA_income!I59</f>
        <v>116354.425074992</v>
      </c>
      <c r="G66" s="67" t="n">
        <f aca="false">E66-F66*0.7</f>
        <v>31403469.1314977</v>
      </c>
      <c r="H66" s="67"/>
      <c r="I66" s="67"/>
      <c r="J66" s="67" t="n">
        <f aca="false">G66*3.8235866717</f>
        <v>120073886.016337</v>
      </c>
      <c r="K66" s="9"/>
      <c r="L66" s="67"/>
      <c r="M66" s="67" t="n">
        <f aca="false">F66*2.511711692</f>
        <v>292248.769876796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5" t="n">
        <f aca="false">high_SIPA_income!B60</f>
        <v>27624629.1169262</v>
      </c>
      <c r="F67" s="165" t="n">
        <f aca="false">high_SIPA_income!I60</f>
        <v>117116.843806922</v>
      </c>
      <c r="G67" s="67" t="n">
        <f aca="false">E67-F67*0.7</f>
        <v>27542647.3262614</v>
      </c>
      <c r="H67" s="67"/>
      <c r="I67" s="67"/>
      <c r="J67" s="67" t="n">
        <f aca="false">G67*3.8235866717</f>
        <v>105311699.220027</v>
      </c>
      <c r="K67" s="9"/>
      <c r="L67" s="67"/>
      <c r="M67" s="67" t="n">
        <f aca="false">F67*2.511711692</f>
        <v>294163.745919985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5" t="n">
        <f aca="false">high_SIPA_income!B61</f>
        <v>32263610.7362878</v>
      </c>
      <c r="F68" s="165" t="n">
        <f aca="false">high_SIPA_income!I61</f>
        <v>115371.080969315</v>
      </c>
      <c r="G68" s="67" t="n">
        <f aca="false">E68-F68*0.7</f>
        <v>32182850.9796093</v>
      </c>
      <c r="H68" s="67"/>
      <c r="I68" s="67"/>
      <c r="J68" s="67" t="n">
        <f aca="false">G68*3.8235866717</f>
        <v>123053920.062941</v>
      </c>
      <c r="K68" s="9"/>
      <c r="L68" s="67"/>
      <c r="M68" s="67" t="n">
        <f aca="false">F68*2.511711692</f>
        <v>289778.892989306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1"/>
      <c r="B69" s="161" t="n">
        <v>2030</v>
      </c>
      <c r="C69" s="5" t="n">
        <v>1</v>
      </c>
      <c r="D69" s="161" t="n">
        <v>221</v>
      </c>
      <c r="E69" s="163" t="n">
        <f aca="false">high_SIPA_income!B62</f>
        <v>28293805.5753627</v>
      </c>
      <c r="F69" s="163" t="n">
        <f aca="false">high_SIPA_income!I62</f>
        <v>119056.11352954</v>
      </c>
      <c r="G69" s="8" t="n">
        <f aca="false">E69-F69*0.7</f>
        <v>28210466.295892</v>
      </c>
      <c r="H69" s="8"/>
      <c r="I69" s="8"/>
      <c r="J69" s="8" t="n">
        <f aca="false">G69*3.8235866717</f>
        <v>107865162.931415</v>
      </c>
      <c r="K69" s="6"/>
      <c r="L69" s="8"/>
      <c r="M69" s="8" t="n">
        <f aca="false">F69*2.511711692</f>
        <v>299034.632356224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5" t="n">
        <f aca="false">high_SIPA_income!B63</f>
        <v>32916304.5069372</v>
      </c>
      <c r="F70" s="165" t="n">
        <f aca="false">high_SIPA_income!I63</f>
        <v>122389.32918518</v>
      </c>
      <c r="G70" s="67" t="n">
        <f aca="false">E70-F70*0.7</f>
        <v>32830631.9765075</v>
      </c>
      <c r="H70" s="67"/>
      <c r="I70" s="67"/>
      <c r="J70" s="67" t="n">
        <f aca="false">G70*3.8235866717</f>
        <v>125530766.848862</v>
      </c>
      <c r="K70" s="9"/>
      <c r="L70" s="67"/>
      <c r="M70" s="67" t="n">
        <f aca="false">F70*2.511711692</f>
        <v>307406.709090454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5" t="n">
        <f aca="false">high_SIPA_income!B64</f>
        <v>28908522.9271935</v>
      </c>
      <c r="F71" s="165" t="n">
        <f aca="false">high_SIPA_income!I64</f>
        <v>122020.009140244</v>
      </c>
      <c r="G71" s="67" t="n">
        <f aca="false">E71-F71*0.7</f>
        <v>28823108.9207953</v>
      </c>
      <c r="H71" s="67"/>
      <c r="I71" s="67"/>
      <c r="J71" s="67" t="n">
        <f aca="false">G71*3.8235866717</f>
        <v>110207655.10651</v>
      </c>
      <c r="K71" s="9"/>
      <c r="L71" s="67"/>
      <c r="M71" s="67" t="n">
        <f aca="false">F71*2.511711692</f>
        <v>306479.083615498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5" t="n">
        <f aca="false">high_SIPA_income!B65</f>
        <v>33349123.6548124</v>
      </c>
      <c r="F72" s="165" t="n">
        <f aca="false">high_SIPA_income!I65</f>
        <v>115940.535883383</v>
      </c>
      <c r="G72" s="67" t="n">
        <f aca="false">E72-F72*0.7</f>
        <v>33267965.279694</v>
      </c>
      <c r="H72" s="67"/>
      <c r="I72" s="67"/>
      <c r="J72" s="67" t="n">
        <f aca="false">G72*3.8235866717</f>
        <v>127202948.638016</v>
      </c>
      <c r="K72" s="9"/>
      <c r="L72" s="67"/>
      <c r="M72" s="67" t="n">
        <f aca="false">F72*2.511711692</f>
        <v>291209.199555038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1"/>
      <c r="B73" s="161" t="n">
        <v>2031</v>
      </c>
      <c r="C73" s="5" t="n">
        <v>1</v>
      </c>
      <c r="D73" s="161" t="n">
        <v>225</v>
      </c>
      <c r="E73" s="163" t="n">
        <f aca="false">high_SIPA_income!B66</f>
        <v>29286268.0649612</v>
      </c>
      <c r="F73" s="163" t="n">
        <f aca="false">high_SIPA_income!I66</f>
        <v>120469.013536916</v>
      </c>
      <c r="G73" s="8" t="n">
        <f aca="false">E73-F73*0.7</f>
        <v>29201939.7554854</v>
      </c>
      <c r="H73" s="8"/>
      <c r="I73" s="8"/>
      <c r="J73" s="8" t="n">
        <f aca="false">G73*3.8235866717</f>
        <v>111656147.63686</v>
      </c>
      <c r="K73" s="6"/>
      <c r="L73" s="8"/>
      <c r="M73" s="8" t="n">
        <f aca="false">F73*2.511711692</f>
        <v>302583.429824378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5" t="n">
        <f aca="false">high_SIPA_income!B67</f>
        <v>33864584.6619689</v>
      </c>
      <c r="F74" s="165" t="n">
        <f aca="false">high_SIPA_income!I67</f>
        <v>120144.431381641</v>
      </c>
      <c r="G74" s="67" t="n">
        <f aca="false">E74-F74*0.7</f>
        <v>33780483.5600018</v>
      </c>
      <c r="H74" s="67"/>
      <c r="I74" s="67"/>
      <c r="J74" s="67" t="n">
        <f aca="false">G74*3.8235866717</f>
        <v>129162606.703604</v>
      </c>
      <c r="K74" s="9"/>
      <c r="L74" s="67"/>
      <c r="M74" s="67" t="n">
        <f aca="false">F74*2.511711692</f>
        <v>301768.173029959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5" t="n">
        <f aca="false">high_SIPA_income!B68</f>
        <v>29543040.5216138</v>
      </c>
      <c r="F75" s="165" t="n">
        <f aca="false">high_SIPA_income!I68</f>
        <v>124448.582571349</v>
      </c>
      <c r="G75" s="67" t="n">
        <f aca="false">E75-F75*0.7</f>
        <v>29455926.5138138</v>
      </c>
      <c r="H75" s="67"/>
      <c r="I75" s="67"/>
      <c r="J75" s="67" t="n">
        <f aca="false">G75*3.8235866717</f>
        <v>112627288.020793</v>
      </c>
      <c r="K75" s="9"/>
      <c r="L75" s="67"/>
      <c r="M75" s="67" t="n">
        <f aca="false">F75*2.511711692</f>
        <v>312578.959897285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5" t="n">
        <f aca="false">high_SIPA_income!B69</f>
        <v>34437150.7401112</v>
      </c>
      <c r="F76" s="165" t="n">
        <f aca="false">high_SIPA_income!I69</f>
        <v>121240.919540761</v>
      </c>
      <c r="G76" s="67" t="n">
        <f aca="false">E76-F76*0.7</f>
        <v>34352282.0964327</v>
      </c>
      <c r="H76" s="67"/>
      <c r="I76" s="67"/>
      <c r="J76" s="67" t="n">
        <f aca="false">G76*3.8235866717</f>
        <v>131348927.966399</v>
      </c>
      <c r="K76" s="9"/>
      <c r="L76" s="67"/>
      <c r="M76" s="67" t="n">
        <f aca="false">F76*2.511711692</f>
        <v>304522.23515936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1"/>
      <c r="B77" s="161" t="n">
        <v>2032</v>
      </c>
      <c r="C77" s="5" t="n">
        <v>1</v>
      </c>
      <c r="D77" s="161" t="n">
        <v>229</v>
      </c>
      <c r="E77" s="163" t="n">
        <f aca="false">high_SIPA_income!B70</f>
        <v>30478426.1477843</v>
      </c>
      <c r="F77" s="163" t="n">
        <f aca="false">high_SIPA_income!I70</f>
        <v>119052.428877071</v>
      </c>
      <c r="G77" s="8" t="n">
        <f aca="false">E77-F77*0.7</f>
        <v>30395089.4475703</v>
      </c>
      <c r="H77" s="8"/>
      <c r="I77" s="8"/>
      <c r="J77" s="8" t="n">
        <f aca="false">G77*3.8235866717</f>
        <v>116218258.896859</v>
      </c>
      <c r="K77" s="6"/>
      <c r="L77" s="8"/>
      <c r="M77" s="8" t="n">
        <f aca="false">F77*2.511711692</f>
        <v>299025.377571537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5" t="n">
        <f aca="false">high_SIPA_income!B71</f>
        <v>35197788.9402163</v>
      </c>
      <c r="F78" s="165" t="n">
        <f aca="false">high_SIPA_income!I71</f>
        <v>120707.436997698</v>
      </c>
      <c r="G78" s="67" t="n">
        <f aca="false">E78-F78*0.7</f>
        <v>35113293.734318</v>
      </c>
      <c r="H78" s="67"/>
      <c r="I78" s="67"/>
      <c r="J78" s="67" t="n">
        <f aca="false">G78*3.8235866717</f>
        <v>134258721.922025</v>
      </c>
      <c r="K78" s="9"/>
      <c r="L78" s="67"/>
      <c r="M78" s="67" t="n">
        <f aca="false">F78*2.511711692</f>
        <v>303182.280818472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5" t="n">
        <f aca="false">high_SIPA_income!B72</f>
        <v>30881513.2185519</v>
      </c>
      <c r="F79" s="165" t="n">
        <f aca="false">high_SIPA_income!I72</f>
        <v>121768.374945498</v>
      </c>
      <c r="G79" s="67" t="n">
        <f aca="false">E79-F79*0.7</f>
        <v>30796275.3560901</v>
      </c>
      <c r="H79" s="67"/>
      <c r="I79" s="67"/>
      <c r="J79" s="67" t="n">
        <f aca="false">G79*3.8235866717</f>
        <v>117752227.989549</v>
      </c>
      <c r="K79" s="9"/>
      <c r="L79" s="67"/>
      <c r="M79" s="67" t="n">
        <f aca="false">F79*2.511711692</f>
        <v>305847.051066447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5" t="n">
        <f aca="false">high_SIPA_income!B73</f>
        <v>35651294.9599263</v>
      </c>
      <c r="F80" s="165" t="n">
        <f aca="false">high_SIPA_income!I73</f>
        <v>124660.881643613</v>
      </c>
      <c r="G80" s="67" t="n">
        <f aca="false">E80-F80*0.7</f>
        <v>35564032.3427758</v>
      </c>
      <c r="H80" s="67"/>
      <c r="I80" s="67"/>
      <c r="J80" s="67" t="n">
        <f aca="false">G80*3.8235866717</f>
        <v>135982160.057745</v>
      </c>
      <c r="K80" s="9"/>
      <c r="L80" s="67"/>
      <c r="M80" s="67" t="n">
        <f aca="false">F80*2.511711692</f>
        <v>313112.19395929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1"/>
      <c r="B81" s="161" t="n">
        <v>2033</v>
      </c>
      <c r="C81" s="5" t="n">
        <v>1</v>
      </c>
      <c r="D81" s="161" t="n">
        <v>233</v>
      </c>
      <c r="E81" s="163" t="n">
        <f aca="false">high_SIPA_income!B74</f>
        <v>31221107.6855088</v>
      </c>
      <c r="F81" s="163" t="n">
        <f aca="false">high_SIPA_income!I74</f>
        <v>122024.681039976</v>
      </c>
      <c r="G81" s="8" t="n">
        <f aca="false">E81-F81*0.7</f>
        <v>31135690.4087809</v>
      </c>
      <c r="H81" s="8"/>
      <c r="I81" s="8"/>
      <c r="J81" s="8" t="n">
        <f aca="false">G81*3.8235866717</f>
        <v>119050010.861192</v>
      </c>
      <c r="K81" s="6"/>
      <c r="L81" s="8"/>
      <c r="M81" s="8" t="n">
        <f aca="false">F81*2.511711692</f>
        <v>306490.818080679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5" t="n">
        <f aca="false">high_SIPA_income!B75</f>
        <v>36199122.8028732</v>
      </c>
      <c r="F82" s="165" t="n">
        <f aca="false">high_SIPA_income!I75</f>
        <v>126373.157601163</v>
      </c>
      <c r="G82" s="67" t="n">
        <f aca="false">E82-F82*0.7</f>
        <v>36110661.5925524</v>
      </c>
      <c r="H82" s="67"/>
      <c r="I82" s="67"/>
      <c r="J82" s="67" t="n">
        <f aca="false">G82*3.8235866717</f>
        <v>138072244.371552</v>
      </c>
      <c r="K82" s="9"/>
      <c r="L82" s="67"/>
      <c r="M82" s="67" t="n">
        <f aca="false">F82*2.511711692</f>
        <v>317412.937501801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5" t="n">
        <f aca="false">high_SIPA_income!B76</f>
        <v>31762723.6348369</v>
      </c>
      <c r="F83" s="165" t="n">
        <f aca="false">high_SIPA_income!I76</f>
        <v>128117.162848769</v>
      </c>
      <c r="G83" s="67" t="n">
        <f aca="false">E83-F83*0.7</f>
        <v>31673041.6208427</v>
      </c>
      <c r="H83" s="67"/>
      <c r="I83" s="67"/>
      <c r="J83" s="67" t="n">
        <f aca="false">G83*3.8235866717</f>
        <v>121104619.793654</v>
      </c>
      <c r="K83" s="9"/>
      <c r="L83" s="67"/>
      <c r="M83" s="67" t="n">
        <f aca="false">F83*2.511711692</f>
        <v>321793.375873121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5" t="n">
        <f aca="false">high_SIPA_income!B77</f>
        <v>36847934.1817111</v>
      </c>
      <c r="F84" s="165" t="n">
        <f aca="false">high_SIPA_income!I77</f>
        <v>125076.627265109</v>
      </c>
      <c r="G84" s="67" t="n">
        <f aca="false">E84-F84*0.7</f>
        <v>36760380.5426255</v>
      </c>
      <c r="H84" s="67"/>
      <c r="I84" s="67"/>
      <c r="J84" s="67" t="n">
        <f aca="false">G84*3.8235866717</f>
        <v>140556501.089403</v>
      </c>
      <c r="K84" s="9"/>
      <c r="L84" s="67"/>
      <c r="M84" s="67" t="n">
        <f aca="false">F84*2.511711692</f>
        <v>314156.4270977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1"/>
      <c r="B85" s="161" t="n">
        <v>2034</v>
      </c>
      <c r="C85" s="5" t="n">
        <v>1</v>
      </c>
      <c r="D85" s="161" t="n">
        <v>237</v>
      </c>
      <c r="E85" s="163" t="n">
        <f aca="false">high_SIPA_income!B78</f>
        <v>32390176.7870419</v>
      </c>
      <c r="F85" s="163" t="n">
        <f aca="false">high_SIPA_income!I78</f>
        <v>127372.541228769</v>
      </c>
      <c r="G85" s="8" t="n">
        <f aca="false">E85-F85*0.7</f>
        <v>32301016.0081818</v>
      </c>
      <c r="H85" s="8"/>
      <c r="I85" s="8"/>
      <c r="J85" s="8" t="n">
        <f aca="false">G85*3.8235866717</f>
        <v>123505734.291252</v>
      </c>
      <c r="K85" s="6"/>
      <c r="L85" s="8"/>
      <c r="M85" s="8" t="n">
        <f aca="false">F85*2.511711692</f>
        <v>319923.101044051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5" t="n">
        <f aca="false">high_SIPA_income!B79</f>
        <v>37424779.6786249</v>
      </c>
      <c r="F86" s="165" t="n">
        <f aca="false">high_SIPA_income!I79</f>
        <v>126787.548187162</v>
      </c>
      <c r="G86" s="67" t="n">
        <f aca="false">E86-F86*0.7</f>
        <v>37336028.3948938</v>
      </c>
      <c r="H86" s="67"/>
      <c r="I86" s="67"/>
      <c r="J86" s="67" t="n">
        <f aca="false">G86*3.8235866717</f>
        <v>142757540.544929</v>
      </c>
      <c r="K86" s="9"/>
      <c r="L86" s="67"/>
      <c r="M86" s="67" t="n">
        <f aca="false">F86*2.511711692</f>
        <v>318453.767181707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5" t="n">
        <f aca="false">high_SIPA_income!B80</f>
        <v>32754658.4002661</v>
      </c>
      <c r="F87" s="165" t="n">
        <f aca="false">high_SIPA_income!I80</f>
        <v>128681.474013372</v>
      </c>
      <c r="G87" s="67" t="n">
        <f aca="false">E87-F87*0.7</f>
        <v>32664581.3684567</v>
      </c>
      <c r="H87" s="67"/>
      <c r="I87" s="67"/>
      <c r="J87" s="67" t="n">
        <f aca="false">G87*3.8235866717</f>
        <v>124895857.957091</v>
      </c>
      <c r="K87" s="9"/>
      <c r="L87" s="67"/>
      <c r="M87" s="67" t="n">
        <f aca="false">F87*2.511711692</f>
        <v>323210.76282318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5" t="n">
        <f aca="false">high_SIPA_income!B81</f>
        <v>38175073.2716851</v>
      </c>
      <c r="F88" s="165" t="n">
        <f aca="false">high_SIPA_income!I81</f>
        <v>124413.286252672</v>
      </c>
      <c r="G88" s="67" t="n">
        <f aca="false">E88-F88*0.7</f>
        <v>38087983.9713082</v>
      </c>
      <c r="H88" s="67"/>
      <c r="I88" s="67"/>
      <c r="J88" s="67" t="n">
        <f aca="false">G88*3.8235866717</f>
        <v>145632707.864617</v>
      </c>
      <c r="K88" s="9"/>
      <c r="L88" s="67"/>
      <c r="M88" s="67" t="n">
        <f aca="false">F88*2.511711692</f>
        <v>312490.30572098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1"/>
      <c r="B89" s="161" t="n">
        <v>2035</v>
      </c>
      <c r="C89" s="5" t="n">
        <v>1</v>
      </c>
      <c r="D89" s="161" t="n">
        <v>241</v>
      </c>
      <c r="E89" s="163" t="n">
        <f aca="false">high_SIPA_income!B82</f>
        <v>33522908.0759931</v>
      </c>
      <c r="F89" s="163" t="n">
        <f aca="false">high_SIPA_income!I82</f>
        <v>125227.273241175</v>
      </c>
      <c r="G89" s="8" t="n">
        <f aca="false">E89-F89*0.7</f>
        <v>33435248.9847243</v>
      </c>
      <c r="H89" s="8"/>
      <c r="I89" s="8"/>
      <c r="J89" s="8" t="n">
        <f aca="false">G89*3.8235866717</f>
        <v>127842572.382963</v>
      </c>
      <c r="K89" s="6"/>
      <c r="L89" s="8"/>
      <c r="M89" s="8" t="n">
        <f aca="false">F89*2.511711692</f>
        <v>314534.806357137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5" t="n">
        <f aca="false">high_SIPA_income!B83</f>
        <v>39049398.296956</v>
      </c>
      <c r="F90" s="165" t="n">
        <f aca="false">high_SIPA_income!I83</f>
        <v>119850.696298003</v>
      </c>
      <c r="G90" s="67" t="n">
        <f aca="false">E90-F90*0.7</f>
        <v>38965502.8095474</v>
      </c>
      <c r="H90" s="67"/>
      <c r="I90" s="67"/>
      <c r="J90" s="67" t="n">
        <f aca="false">G90*3.8235866717</f>
        <v>148987977.198675</v>
      </c>
      <c r="K90" s="9"/>
      <c r="L90" s="67"/>
      <c r="M90" s="67" t="n">
        <f aca="false">F90*2.511711692</f>
        <v>301030.395186036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5" t="n">
        <f aca="false">high_SIPA_income!B84</f>
        <v>34286450.5036197</v>
      </c>
      <c r="F91" s="165" t="n">
        <f aca="false">high_SIPA_income!I84</f>
        <v>123338.782718269</v>
      </c>
      <c r="G91" s="67" t="n">
        <f aca="false">E91-F91*0.7</f>
        <v>34200113.3557169</v>
      </c>
      <c r="H91" s="67"/>
      <c r="I91" s="67"/>
      <c r="J91" s="67" t="n">
        <f aca="false">G91*3.8235866717</f>
        <v>130767097.597548</v>
      </c>
      <c r="K91" s="9"/>
      <c r="L91" s="67"/>
      <c r="M91" s="67" t="n">
        <f aca="false">F91*2.511711692</f>
        <v>309791.462630523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5" t="n">
        <f aca="false">high_SIPA_income!B85</f>
        <v>39536156.2416459</v>
      </c>
      <c r="F92" s="165" t="n">
        <f aca="false">high_SIPA_income!I85</f>
        <v>126753.725250081</v>
      </c>
      <c r="G92" s="67" t="n">
        <f aca="false">E92-F92*0.7</f>
        <v>39447428.6339709</v>
      </c>
      <c r="H92" s="67"/>
      <c r="I92" s="67"/>
      <c r="J92" s="67" t="n">
        <f aca="false">G92*3.8235866717</f>
        <v>150830662.357688</v>
      </c>
      <c r="K92" s="9"/>
      <c r="L92" s="67"/>
      <c r="M92" s="67" t="n">
        <f aca="false">F92*2.511711692</f>
        <v>318368.813715184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1"/>
      <c r="B93" s="161" t="n">
        <v>2036</v>
      </c>
      <c r="C93" s="5" t="n">
        <v>1</v>
      </c>
      <c r="D93" s="161" t="n">
        <v>245</v>
      </c>
      <c r="E93" s="163" t="n">
        <f aca="false">high_SIPA_income!B86</f>
        <v>34782065.0240275</v>
      </c>
      <c r="F93" s="163" t="n">
        <f aca="false">high_SIPA_income!I86</f>
        <v>127161.447177126</v>
      </c>
      <c r="G93" s="8" t="n">
        <f aca="false">E93-F93*0.7</f>
        <v>34693052.0110035</v>
      </c>
      <c r="H93" s="8"/>
      <c r="I93" s="8"/>
      <c r="J93" s="8" t="n">
        <f aca="false">G93*3.8235866717</f>
        <v>132651891.269868</v>
      </c>
      <c r="K93" s="6"/>
      <c r="L93" s="8"/>
      <c r="M93" s="8" t="n">
        <f aca="false">F93*2.511711692</f>
        <v>319392.893646427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5" t="n">
        <f aca="false">high_SIPA_income!B87</f>
        <v>40173218.1100498</v>
      </c>
      <c r="F94" s="165" t="n">
        <f aca="false">high_SIPA_income!I87</f>
        <v>130177.586638935</v>
      </c>
      <c r="G94" s="67" t="n">
        <f aca="false">E94-F94*0.7</f>
        <v>40082093.7994025</v>
      </c>
      <c r="H94" s="67"/>
      <c r="I94" s="67"/>
      <c r="J94" s="67" t="n">
        <f aca="false">G94*3.8235866717</f>
        <v>153257359.625225</v>
      </c>
      <c r="K94" s="9"/>
      <c r="L94" s="67"/>
      <c r="M94" s="67" t="n">
        <f aca="false">F94*2.511711692</f>
        <v>326968.566397355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5" t="n">
        <f aca="false">high_SIPA_income!B88</f>
        <v>35108032.4535876</v>
      </c>
      <c r="F95" s="165" t="n">
        <f aca="false">high_SIPA_income!I88</f>
        <v>129364.933113456</v>
      </c>
      <c r="G95" s="67" t="n">
        <f aca="false">E95-F95*0.7</f>
        <v>35017477.0004082</v>
      </c>
      <c r="H95" s="67"/>
      <c r="I95" s="67"/>
      <c r="J95" s="67" t="n">
        <f aca="false">G95*3.8235866717</f>
        <v>133892358.335322</v>
      </c>
      <c r="K95" s="9"/>
      <c r="L95" s="67"/>
      <c r="M95" s="67" t="n">
        <f aca="false">F95*2.511711692</f>
        <v>324927.415035866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5" t="n">
        <f aca="false">high_SIPA_income!B89</f>
        <v>40848984.4140381</v>
      </c>
      <c r="F96" s="165" t="n">
        <f aca="false">high_SIPA_income!I89</f>
        <v>124636.74316293</v>
      </c>
      <c r="G96" s="67" t="n">
        <f aca="false">E96-F96*0.7</f>
        <v>40761738.6938241</v>
      </c>
      <c r="H96" s="67"/>
      <c r="I96" s="67"/>
      <c r="J96" s="67" t="n">
        <f aca="false">G96*3.8235866717</f>
        <v>155856040.785024</v>
      </c>
      <c r="K96" s="9"/>
      <c r="L96" s="67"/>
      <c r="M96" s="67" t="n">
        <f aca="false">F96*2.511711692</f>
        <v>313051.565055132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1"/>
      <c r="B97" s="161" t="n">
        <v>2037</v>
      </c>
      <c r="C97" s="5" t="n">
        <v>1</v>
      </c>
      <c r="D97" s="161" t="n">
        <v>249</v>
      </c>
      <c r="E97" s="163" t="n">
        <f aca="false">high_SIPA_income!B90</f>
        <v>35978235.7780672</v>
      </c>
      <c r="F97" s="163" t="n">
        <f aca="false">high_SIPA_income!I90</f>
        <v>124388.518492889</v>
      </c>
      <c r="G97" s="8" t="n">
        <f aca="false">E97-F97*0.7</f>
        <v>35891163.8151222</v>
      </c>
      <c r="H97" s="8"/>
      <c r="I97" s="8"/>
      <c r="J97" s="8" t="n">
        <f aca="false">G97*3.8235866717</f>
        <v>137232975.595303</v>
      </c>
      <c r="K97" s="6"/>
      <c r="L97" s="8"/>
      <c r="M97" s="8" t="n">
        <f aca="false">F97*2.511711692</f>
        <v>312428.096249147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5" t="n">
        <f aca="false">high_SIPA_income!B91</f>
        <v>41711097.4877417</v>
      </c>
      <c r="F98" s="165" t="n">
        <f aca="false">high_SIPA_income!I91</f>
        <v>122819.076384012</v>
      </c>
      <c r="G98" s="67" t="n">
        <f aca="false">E98-F98*0.7</f>
        <v>41625124.1342729</v>
      </c>
      <c r="H98" s="67"/>
      <c r="I98" s="67"/>
      <c r="J98" s="67" t="n">
        <f aca="false">G98*3.8235866717</f>
        <v>159157269.847664</v>
      </c>
      <c r="K98" s="9"/>
      <c r="L98" s="67"/>
      <c r="M98" s="67" t="n">
        <f aca="false">F98*2.511711692</f>
        <v>308486.110154365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5" t="n">
        <f aca="false">high_SIPA_income!B92</f>
        <v>36722539.1796141</v>
      </c>
      <c r="F99" s="165" t="n">
        <f aca="false">high_SIPA_income!I92</f>
        <v>123369.335097235</v>
      </c>
      <c r="G99" s="67" t="n">
        <f aca="false">E99-F99*0.7</f>
        <v>36636180.645046</v>
      </c>
      <c r="H99" s="67"/>
      <c r="I99" s="67"/>
      <c r="J99" s="67" t="n">
        <f aca="false">G99*3.8235866717</f>
        <v>140081612.016392</v>
      </c>
      <c r="K99" s="9"/>
      <c r="L99" s="67"/>
      <c r="M99" s="67" t="n">
        <f aca="false">F99*2.511711692</f>
        <v>309868.20139799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5" t="n">
        <f aca="false">high_SIPA_income!B93</f>
        <v>42213470.0967219</v>
      </c>
      <c r="F100" s="165" t="n">
        <f aca="false">high_SIPA_income!I93</f>
        <v>126179.731127676</v>
      </c>
      <c r="G100" s="67" t="n">
        <f aca="false">E100-F100*0.7</f>
        <v>42125144.2849326</v>
      </c>
      <c r="H100" s="67"/>
      <c r="I100" s="67"/>
      <c r="J100" s="67" t="n">
        <f aca="false">G100*3.8235866717</f>
        <v>161069140.231308</v>
      </c>
      <c r="K100" s="9"/>
      <c r="L100" s="67"/>
      <c r="M100" s="67" t="n">
        <f aca="false">F100*2.511711692</f>
        <v>316927.1059668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1"/>
      <c r="B101" s="161" t="n">
        <v>2038</v>
      </c>
      <c r="C101" s="5" t="n">
        <v>1</v>
      </c>
      <c r="D101" s="161" t="n">
        <v>253</v>
      </c>
      <c r="E101" s="163" t="n">
        <f aca="false">high_SIPA_income!B94</f>
        <v>37165176.0254249</v>
      </c>
      <c r="F101" s="163" t="n">
        <f aca="false">high_SIPA_income!I94</f>
        <v>129952.47614694</v>
      </c>
      <c r="G101" s="8" t="n">
        <f aca="false">E101-F101*0.7</f>
        <v>37074209.292122</v>
      </c>
      <c r="H101" s="8"/>
      <c r="I101" s="8"/>
      <c r="J101" s="8" t="n">
        <f aca="false">G101*3.8235866717</f>
        <v>141756452.513174</v>
      </c>
      <c r="K101" s="6"/>
      <c r="L101" s="8"/>
      <c r="M101" s="8" t="n">
        <f aca="false">F101*2.511711692</f>
        <v>326403.15374262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5" t="n">
        <f aca="false">high_SIPA_income!B95</f>
        <v>43153725.1439833</v>
      </c>
      <c r="F102" s="165" t="n">
        <f aca="false">high_SIPA_income!I95</f>
        <v>124450.907954098</v>
      </c>
      <c r="G102" s="67" t="n">
        <f aca="false">E102-F102*0.7</f>
        <v>43066609.5084155</v>
      </c>
      <c r="H102" s="67"/>
      <c r="I102" s="67"/>
      <c r="J102" s="67" t="n">
        <f aca="false">G102*3.8235866717</f>
        <v>164668914.111686</v>
      </c>
      <c r="K102" s="9"/>
      <c r="L102" s="67"/>
      <c r="M102" s="67" t="n">
        <f aca="false">F102*2.511711692</f>
        <v>312584.800588324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5" t="n">
        <f aca="false">high_SIPA_income!B96</f>
        <v>38001762.0290708</v>
      </c>
      <c r="F103" s="165" t="n">
        <f aca="false">high_SIPA_income!I96</f>
        <v>123326.528836303</v>
      </c>
      <c r="G103" s="67" t="n">
        <f aca="false">E103-F103*0.7</f>
        <v>37915433.4588853</v>
      </c>
      <c r="H103" s="67"/>
      <c r="I103" s="67"/>
      <c r="J103" s="67" t="n">
        <f aca="false">G103*3.8235866717</f>
        <v>144972946.025122</v>
      </c>
      <c r="K103" s="9"/>
      <c r="L103" s="67"/>
      <c r="M103" s="67" t="n">
        <f aca="false">F103*2.511711692</f>
        <v>309760.684411917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5" t="n">
        <f aca="false">high_SIPA_income!B97</f>
        <v>43890213.994931</v>
      </c>
      <c r="F104" s="165" t="n">
        <f aca="false">high_SIPA_income!I97</f>
        <v>123692.145625466</v>
      </c>
      <c r="G104" s="67" t="n">
        <f aca="false">E104-F104*0.7</f>
        <v>43803629.4929932</v>
      </c>
      <c r="H104" s="67"/>
      <c r="I104" s="67"/>
      <c r="J104" s="67" t="n">
        <f aca="false">G104*3.8235866717</f>
        <v>167486973.901494</v>
      </c>
      <c r="K104" s="9"/>
      <c r="L104" s="67"/>
      <c r="M104" s="67" t="n">
        <f aca="false">F104*2.511711692</f>
        <v>310679.008376051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1"/>
      <c r="B105" s="161" t="n">
        <v>2039</v>
      </c>
      <c r="C105" s="5" t="n">
        <v>1</v>
      </c>
      <c r="D105" s="161" t="n">
        <v>257</v>
      </c>
      <c r="E105" s="163" t="n">
        <f aca="false">high_SIPA_income!B98</f>
        <v>38433280.0510587</v>
      </c>
      <c r="F105" s="163" t="n">
        <f aca="false">high_SIPA_income!I98</f>
        <v>128589.86630199</v>
      </c>
      <c r="G105" s="8" t="n">
        <f aca="false">E105-F105*0.7</f>
        <v>38343267.1446473</v>
      </c>
      <c r="H105" s="8"/>
      <c r="I105" s="8"/>
      <c r="J105" s="8" t="n">
        <f aca="false">G105*3.8235866717</f>
        <v>146608805.203706</v>
      </c>
      <c r="K105" s="6"/>
      <c r="L105" s="8"/>
      <c r="M105" s="8" t="n">
        <f aca="false">F105*2.511711692</f>
        <v>322980.670663424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5" t="n">
        <f aca="false">high_SIPA_income!B99</f>
        <v>44401660.7237017</v>
      </c>
      <c r="F106" s="165" t="n">
        <f aca="false">high_SIPA_income!I99</f>
        <v>125506.758137431</v>
      </c>
      <c r="G106" s="67" t="n">
        <f aca="false">E106-F106*0.7</f>
        <v>44313805.9930055</v>
      </c>
      <c r="H106" s="67"/>
      <c r="I106" s="67"/>
      <c r="J106" s="67" t="n">
        <f aca="false">G106*3.8235866717</f>
        <v>169437677.967155</v>
      </c>
      <c r="K106" s="9"/>
      <c r="L106" s="67"/>
      <c r="M106" s="67" t="n">
        <f aca="false">F106*2.511711692</f>
        <v>315236.791838802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5" t="n">
        <f aca="false">high_SIPA_income!B100</f>
        <v>38860747.5502895</v>
      </c>
      <c r="F107" s="165" t="n">
        <f aca="false">high_SIPA_income!I100</f>
        <v>127014.829857399</v>
      </c>
      <c r="G107" s="67" t="n">
        <f aca="false">E107-F107*0.7</f>
        <v>38771837.1693893</v>
      </c>
      <c r="H107" s="67"/>
      <c r="I107" s="67"/>
      <c r="J107" s="67" t="n">
        <f aca="false">G107*3.8235866717</f>
        <v>148247479.8382</v>
      </c>
      <c r="K107" s="9"/>
      <c r="L107" s="67"/>
      <c r="M107" s="67" t="n">
        <f aca="false">F107*2.511711692</f>
        <v>319024.633210219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5" t="n">
        <f aca="false">high_SIPA_income!B101</f>
        <v>45107929.8581884</v>
      </c>
      <c r="F108" s="165" t="n">
        <f aca="false">high_SIPA_income!I101</f>
        <v>126288.593842969</v>
      </c>
      <c r="G108" s="67" t="n">
        <f aca="false">E108-F108*0.7</f>
        <v>45019527.8424983</v>
      </c>
      <c r="H108" s="67"/>
      <c r="I108" s="67"/>
      <c r="J108" s="67" t="n">
        <f aca="false">G108*3.8235866717</f>
        <v>172136066.624804</v>
      </c>
      <c r="K108" s="9"/>
      <c r="L108" s="67"/>
      <c r="M108" s="67" t="n">
        <f aca="false">F108*2.511711692</f>
        <v>317200.537721625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1"/>
      <c r="B109" s="161" t="n">
        <v>2040</v>
      </c>
      <c r="C109" s="5" t="n">
        <v>1</v>
      </c>
      <c r="D109" s="161" t="n">
        <v>261</v>
      </c>
      <c r="E109" s="163" t="n">
        <f aca="false">high_SIPA_income!B102</f>
        <v>39176254.5098061</v>
      </c>
      <c r="F109" s="163" t="n">
        <f aca="false">high_SIPA_income!I102</f>
        <v>126948.55712829</v>
      </c>
      <c r="G109" s="8" t="n">
        <f aca="false">E109-F109*0.7</f>
        <v>39087390.5198163</v>
      </c>
      <c r="H109" s="8"/>
      <c r="I109" s="8"/>
      <c r="J109" s="8" t="n">
        <f aca="false">G109*3.8235866717</f>
        <v>149454025.423102</v>
      </c>
      <c r="K109" s="6"/>
      <c r="L109" s="8"/>
      <c r="M109" s="8" t="n">
        <f aca="false">F109*2.511711692</f>
        <v>318858.175221655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5" t="n">
        <f aca="false">high_SIPA_income!B103</f>
        <v>45199674.3317296</v>
      </c>
      <c r="F110" s="165" t="n">
        <f aca="false">high_SIPA_income!I103</f>
        <v>125555.739444742</v>
      </c>
      <c r="G110" s="67" t="n">
        <f aca="false">E110-F110*0.7</f>
        <v>45111785.3141182</v>
      </c>
      <c r="H110" s="67"/>
      <c r="I110" s="67"/>
      <c r="J110" s="67" t="n">
        <f aca="false">G110*3.8235866717</f>
        <v>172488821.063654</v>
      </c>
      <c r="K110" s="9"/>
      <c r="L110" s="67"/>
      <c r="M110" s="67" t="n">
        <f aca="false">F110*2.511711692</f>
        <v>315359.818761063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5" t="n">
        <f aca="false">high_SIPA_income!B104</f>
        <v>39550583.5256561</v>
      </c>
      <c r="F111" s="165" t="n">
        <f aca="false">high_SIPA_income!I104</f>
        <v>123878.406757312</v>
      </c>
      <c r="G111" s="67" t="n">
        <f aca="false">E111-F111*0.7</f>
        <v>39463868.6409259</v>
      </c>
      <c r="H111" s="67"/>
      <c r="I111" s="67"/>
      <c r="J111" s="67" t="n">
        <f aca="false">G111*3.8235866717</f>
        <v>150893522.149164</v>
      </c>
      <c r="K111" s="9"/>
      <c r="L111" s="67"/>
      <c r="M111" s="67" t="n">
        <f aca="false">F111*2.511711692</f>
        <v>311146.842638672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5" t="n">
        <f aca="false">high_SIPA_income!B105</f>
        <v>45735386.5209144</v>
      </c>
      <c r="F112" s="165" t="n">
        <f aca="false">high_SIPA_income!I105</f>
        <v>125755.851287825</v>
      </c>
      <c r="G112" s="67" t="n">
        <f aca="false">E112-F112*0.7</f>
        <v>45647357.425013</v>
      </c>
      <c r="H112" s="67"/>
      <c r="I112" s="67"/>
      <c r="J112" s="67" t="n">
        <f aca="false">G112*3.8235866717</f>
        <v>174536627.448606</v>
      </c>
      <c r="K112" s="9"/>
      <c r="L112" s="67"/>
      <c r="M112" s="67" t="n">
        <f aca="false">F112*2.511711692</f>
        <v>315862.442017042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1"/>
      <c r="B113" s="161"/>
      <c r="C113" s="5"/>
      <c r="D113" s="161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8" activeCellId="0" sqref="B8"/>
    </sheetView>
  </sheetViews>
  <sheetFormatPr defaultColWidth="12.226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6364.43420483386</v>
      </c>
      <c r="C23" s="0" t="n">
        <v>9401693</v>
      </c>
    </row>
    <row r="24" customFormat="false" ht="12.8" hidden="false" customHeight="false" outlineLevel="0" collapsed="false">
      <c r="A24" s="0" t="n">
        <v>71</v>
      </c>
      <c r="B24" s="0" t="n">
        <v>6093.27890464604</v>
      </c>
      <c r="C24" s="0" t="n">
        <v>9905628</v>
      </c>
    </row>
    <row r="25" customFormat="false" ht="12.8" hidden="false" customHeight="false" outlineLevel="0" collapsed="false">
      <c r="A25" s="0" t="n">
        <v>72</v>
      </c>
      <c r="B25" s="0" t="n">
        <v>6078.64152568585</v>
      </c>
      <c r="C25" s="0" t="n">
        <v>10445166</v>
      </c>
    </row>
    <row r="26" customFormat="false" ht="12.8" hidden="false" customHeight="false" outlineLevel="0" collapsed="false">
      <c r="A26" s="0" t="n">
        <v>73</v>
      </c>
      <c r="B26" s="0" t="n">
        <v>6060.89881459602</v>
      </c>
      <c r="C26" s="0" t="n">
        <v>10784959</v>
      </c>
    </row>
    <row r="27" customFormat="false" ht="12.8" hidden="false" customHeight="false" outlineLevel="0" collapsed="false">
      <c r="A27" s="0" t="n">
        <v>74</v>
      </c>
      <c r="B27" s="0" t="n">
        <v>6015.51664906522</v>
      </c>
      <c r="C27" s="0" t="n">
        <v>11098718</v>
      </c>
    </row>
    <row r="28" customFormat="false" ht="12.8" hidden="false" customHeight="false" outlineLevel="0" collapsed="false">
      <c r="A28" s="0" t="n">
        <v>75</v>
      </c>
      <c r="B28" s="0" t="n">
        <v>5950.56004069854</v>
      </c>
      <c r="C28" s="0" t="n">
        <v>11564878</v>
      </c>
    </row>
    <row r="29" customFormat="false" ht="12.8" hidden="false" customHeight="false" outlineLevel="0" collapsed="false">
      <c r="A29" s="0" t="n">
        <v>76</v>
      </c>
      <c r="B29" s="0" t="n">
        <v>6015.28655414805</v>
      </c>
      <c r="C29" s="0" t="n">
        <v>11623003</v>
      </c>
    </row>
    <row r="30" customFormat="false" ht="12.8" hidden="false" customHeight="false" outlineLevel="0" collapsed="false">
      <c r="A30" s="0" t="n">
        <v>77</v>
      </c>
      <c r="B30" s="0" t="n">
        <v>6032.82829067543</v>
      </c>
      <c r="C30" s="0" t="n">
        <v>11658979</v>
      </c>
    </row>
    <row r="31" customFormat="false" ht="12.8" hidden="false" customHeight="false" outlineLevel="0" collapsed="false">
      <c r="A31" s="0" t="n">
        <v>78</v>
      </c>
      <c r="B31" s="0" t="n">
        <v>6082.27409657968</v>
      </c>
      <c r="C31" s="0" t="n">
        <v>11713425</v>
      </c>
    </row>
    <row r="32" customFormat="false" ht="12.8" hidden="false" customHeight="false" outlineLevel="0" collapsed="false">
      <c r="A32" s="0" t="n">
        <v>79</v>
      </c>
      <c r="B32" s="0" t="n">
        <v>6108.33475482157</v>
      </c>
      <c r="C32" s="0" t="n">
        <v>11776995</v>
      </c>
    </row>
    <row r="33" customFormat="false" ht="12.8" hidden="false" customHeight="false" outlineLevel="0" collapsed="false">
      <c r="A33" s="0" t="n">
        <v>80</v>
      </c>
      <c r="B33" s="0" t="n">
        <v>6151.69157896625</v>
      </c>
      <c r="C33" s="0" t="n">
        <v>11787035</v>
      </c>
    </row>
    <row r="34" customFormat="false" ht="12.8" hidden="false" customHeight="false" outlineLevel="0" collapsed="false">
      <c r="A34" s="0" t="n">
        <v>81</v>
      </c>
      <c r="B34" s="0" t="n">
        <v>6176.44273206101</v>
      </c>
      <c r="C34" s="0" t="n">
        <v>11847723</v>
      </c>
    </row>
    <row r="35" customFormat="false" ht="12.8" hidden="false" customHeight="false" outlineLevel="0" collapsed="false">
      <c r="A35" s="0" t="n">
        <v>82</v>
      </c>
      <c r="B35" s="0" t="n">
        <v>6189.0625450223</v>
      </c>
      <c r="C35" s="0" t="n">
        <v>11927809</v>
      </c>
    </row>
    <row r="36" customFormat="false" ht="12.8" hidden="false" customHeight="false" outlineLevel="0" collapsed="false">
      <c r="A36" s="0" t="n">
        <v>83</v>
      </c>
      <c r="B36" s="0" t="n">
        <v>6218.70999191422</v>
      </c>
      <c r="C36" s="0" t="n">
        <v>11950756</v>
      </c>
    </row>
    <row r="37" customFormat="false" ht="12.8" hidden="false" customHeight="false" outlineLevel="0" collapsed="false">
      <c r="A37" s="0" t="n">
        <v>84</v>
      </c>
      <c r="B37" s="0" t="n">
        <v>6264.06110834414</v>
      </c>
      <c r="C37" s="0" t="n">
        <v>12021701</v>
      </c>
    </row>
    <row r="38" customFormat="false" ht="12.8" hidden="false" customHeight="false" outlineLevel="0" collapsed="false">
      <c r="A38" s="0" t="n">
        <v>85</v>
      </c>
      <c r="B38" s="0" t="n">
        <v>6286.76642822754</v>
      </c>
      <c r="C38" s="0" t="n">
        <v>12047237</v>
      </c>
    </row>
    <row r="39" customFormat="false" ht="12.8" hidden="false" customHeight="false" outlineLevel="0" collapsed="false">
      <c r="A39" s="0" t="n">
        <v>86</v>
      </c>
      <c r="B39" s="0" t="n">
        <v>6326.49140744352</v>
      </c>
      <c r="C39" s="0" t="n">
        <v>12071961</v>
      </c>
    </row>
    <row r="40" customFormat="false" ht="12.8" hidden="false" customHeight="false" outlineLevel="0" collapsed="false">
      <c r="A40" s="0" t="n">
        <v>87</v>
      </c>
      <c r="B40" s="0" t="n">
        <v>6349.06105111035</v>
      </c>
      <c r="C40" s="0" t="n">
        <v>12108746</v>
      </c>
    </row>
    <row r="41" customFormat="false" ht="12.8" hidden="false" customHeight="false" outlineLevel="0" collapsed="false">
      <c r="A41" s="0" t="n">
        <v>88</v>
      </c>
      <c r="B41" s="0" t="n">
        <v>6359.01903279619</v>
      </c>
      <c r="C41" s="0" t="n">
        <v>12231515</v>
      </c>
    </row>
    <row r="42" customFormat="false" ht="12.8" hidden="false" customHeight="false" outlineLevel="0" collapsed="false">
      <c r="A42" s="0" t="n">
        <v>89</v>
      </c>
      <c r="B42" s="0" t="n">
        <v>6415.49362159816</v>
      </c>
      <c r="C42" s="0" t="n">
        <v>12261053</v>
      </c>
    </row>
    <row r="43" customFormat="false" ht="12.8" hidden="false" customHeight="false" outlineLevel="0" collapsed="false">
      <c r="A43" s="0" t="n">
        <v>90</v>
      </c>
      <c r="B43" s="0" t="n">
        <v>6419.05583132711</v>
      </c>
      <c r="C43" s="0" t="n">
        <v>12307871</v>
      </c>
    </row>
    <row r="44" customFormat="false" ht="12.8" hidden="false" customHeight="false" outlineLevel="0" collapsed="false">
      <c r="A44" s="0" t="n">
        <v>91</v>
      </c>
      <c r="B44" s="0" t="n">
        <v>6471.78477321245</v>
      </c>
      <c r="C44" s="0" t="n">
        <v>12380434</v>
      </c>
    </row>
    <row r="45" customFormat="false" ht="12.8" hidden="false" customHeight="false" outlineLevel="0" collapsed="false">
      <c r="A45" s="0" t="n">
        <v>92</v>
      </c>
      <c r="B45" s="0" t="n">
        <v>6555.44386430696</v>
      </c>
      <c r="C45" s="0" t="n">
        <v>12375782</v>
      </c>
    </row>
    <row r="46" customFormat="false" ht="12.8" hidden="false" customHeight="false" outlineLevel="0" collapsed="false">
      <c r="A46" s="0" t="n">
        <v>93</v>
      </c>
      <c r="B46" s="0" t="n">
        <v>6582.16327069799</v>
      </c>
      <c r="C46" s="0" t="n">
        <v>12455748</v>
      </c>
    </row>
    <row r="47" customFormat="false" ht="12.8" hidden="false" customHeight="false" outlineLevel="0" collapsed="false">
      <c r="A47" s="0" t="n">
        <v>94</v>
      </c>
      <c r="B47" s="0" t="n">
        <v>6604.15857296579</v>
      </c>
      <c r="C47" s="0" t="n">
        <v>12508205</v>
      </c>
    </row>
    <row r="48" customFormat="false" ht="12.8" hidden="false" customHeight="false" outlineLevel="0" collapsed="false">
      <c r="A48" s="0" t="n">
        <v>95</v>
      </c>
      <c r="B48" s="0" t="n">
        <v>6630.54847366425</v>
      </c>
      <c r="C48" s="0" t="n">
        <v>12539155</v>
      </c>
    </row>
    <row r="49" customFormat="false" ht="12.8" hidden="false" customHeight="false" outlineLevel="0" collapsed="false">
      <c r="A49" s="0" t="n">
        <v>96</v>
      </c>
      <c r="B49" s="0" t="n">
        <v>6662.10030883785</v>
      </c>
      <c r="C49" s="0" t="n">
        <v>12596413</v>
      </c>
    </row>
    <row r="50" customFormat="false" ht="12.8" hidden="false" customHeight="false" outlineLevel="0" collapsed="false">
      <c r="A50" s="0" t="n">
        <v>97</v>
      </c>
      <c r="B50" s="0" t="n">
        <v>6699.14885218179</v>
      </c>
      <c r="C50" s="0" t="n">
        <v>12643644</v>
      </c>
    </row>
    <row r="51" customFormat="false" ht="12.8" hidden="false" customHeight="false" outlineLevel="0" collapsed="false">
      <c r="A51" s="0" t="n">
        <v>98</v>
      </c>
      <c r="B51" s="0" t="n">
        <v>6747.11276182364</v>
      </c>
      <c r="C51" s="0" t="n">
        <v>12659970</v>
      </c>
    </row>
    <row r="52" customFormat="false" ht="12.8" hidden="false" customHeight="false" outlineLevel="0" collapsed="false">
      <c r="A52" s="0" t="n">
        <v>99</v>
      </c>
      <c r="B52" s="0" t="n">
        <v>6786.22393841049</v>
      </c>
      <c r="C52" s="0" t="n">
        <v>12695265</v>
      </c>
    </row>
    <row r="53" customFormat="false" ht="12.8" hidden="false" customHeight="false" outlineLevel="0" collapsed="false">
      <c r="A53" s="0" t="n">
        <v>100</v>
      </c>
      <c r="B53" s="0" t="n">
        <v>6805.42781577031</v>
      </c>
      <c r="C53" s="0" t="n">
        <v>12760780</v>
      </c>
    </row>
    <row r="54" customFormat="false" ht="12.8" hidden="false" customHeight="false" outlineLevel="0" collapsed="false">
      <c r="A54" s="0" t="n">
        <v>101</v>
      </c>
      <c r="B54" s="0" t="n">
        <v>6860.70698799395</v>
      </c>
      <c r="C54" s="0" t="n">
        <v>12806424</v>
      </c>
    </row>
    <row r="55" customFormat="false" ht="12.8" hidden="false" customHeight="false" outlineLevel="0" collapsed="false">
      <c r="A55" s="0" t="n">
        <v>102</v>
      </c>
      <c r="B55" s="0" t="n">
        <v>6882.7346751102</v>
      </c>
      <c r="C55" s="0" t="n">
        <v>12857422</v>
      </c>
    </row>
    <row r="56" customFormat="false" ht="12.8" hidden="false" customHeight="false" outlineLevel="0" collapsed="false">
      <c r="A56" s="0" t="n">
        <v>103</v>
      </c>
      <c r="B56" s="0" t="n">
        <v>6890.6083157846</v>
      </c>
      <c r="C56" s="0" t="n">
        <v>12876630</v>
      </c>
    </row>
    <row r="57" customFormat="false" ht="12.8" hidden="false" customHeight="false" outlineLevel="0" collapsed="false">
      <c r="A57" s="0" t="n">
        <v>104</v>
      </c>
      <c r="B57" s="0" t="n">
        <v>6889.70499800377</v>
      </c>
      <c r="C57" s="0" t="n">
        <v>12936549</v>
      </c>
    </row>
    <row r="58" customFormat="false" ht="12.8" hidden="false" customHeight="false" outlineLevel="0" collapsed="false">
      <c r="A58" s="0" t="n">
        <v>105</v>
      </c>
      <c r="B58" s="0" t="n">
        <v>6887.63818091905</v>
      </c>
      <c r="C58" s="0" t="n">
        <v>12994263</v>
      </c>
    </row>
    <row r="59" customFormat="false" ht="12.8" hidden="false" customHeight="false" outlineLevel="0" collapsed="false">
      <c r="A59" s="0" t="n">
        <v>106</v>
      </c>
      <c r="B59" s="0" t="n">
        <v>6953.34909741396</v>
      </c>
      <c r="C59" s="0" t="n">
        <v>13008532</v>
      </c>
    </row>
    <row r="60" customFormat="false" ht="12.8" hidden="false" customHeight="false" outlineLevel="0" collapsed="false">
      <c r="A60" s="0" t="n">
        <v>107</v>
      </c>
      <c r="B60" s="0" t="n">
        <v>6948.60486189607</v>
      </c>
      <c r="C60" s="0" t="n">
        <v>13062202</v>
      </c>
    </row>
    <row r="61" customFormat="false" ht="12.8" hidden="false" customHeight="false" outlineLevel="0" collapsed="false">
      <c r="A61" s="0" t="n">
        <v>108</v>
      </c>
      <c r="B61" s="0" t="n">
        <v>6982.70098992533</v>
      </c>
      <c r="C61" s="0" t="n">
        <v>13142602</v>
      </c>
    </row>
    <row r="62" customFormat="false" ht="12.8" hidden="false" customHeight="false" outlineLevel="0" collapsed="false">
      <c r="A62" s="0" t="n">
        <v>109</v>
      </c>
      <c r="B62" s="0" t="n">
        <v>7017.04887227468</v>
      </c>
      <c r="C62" s="0" t="n">
        <v>13145034</v>
      </c>
    </row>
    <row r="63" customFormat="false" ht="12.8" hidden="false" customHeight="false" outlineLevel="0" collapsed="false">
      <c r="A63" s="0" t="n">
        <v>110</v>
      </c>
      <c r="B63" s="0" t="n">
        <v>7032.06631965454</v>
      </c>
      <c r="C63" s="0" t="n">
        <v>13211724</v>
      </c>
    </row>
    <row r="64" customFormat="false" ht="12.8" hidden="false" customHeight="false" outlineLevel="0" collapsed="false">
      <c r="A64" s="0" t="n">
        <v>111</v>
      </c>
      <c r="B64" s="0" t="n">
        <v>7032.53091661022</v>
      </c>
      <c r="C64" s="0" t="n">
        <v>13200157</v>
      </c>
    </row>
    <row r="65" customFormat="false" ht="12.8" hidden="false" customHeight="false" outlineLevel="0" collapsed="false">
      <c r="A65" s="0" t="n">
        <v>112</v>
      </c>
      <c r="B65" s="0" t="n">
        <v>7079.68819696256</v>
      </c>
      <c r="C65" s="0" t="n">
        <v>13199176</v>
      </c>
    </row>
    <row r="66" customFormat="false" ht="12.8" hidden="false" customHeight="false" outlineLevel="0" collapsed="false">
      <c r="A66" s="0" t="n">
        <v>113</v>
      </c>
      <c r="B66" s="0" t="n">
        <v>7094.22817464355</v>
      </c>
      <c r="C66" s="0" t="n">
        <v>13277904</v>
      </c>
    </row>
    <row r="67" customFormat="false" ht="12.8" hidden="false" customHeight="false" outlineLevel="0" collapsed="false">
      <c r="A67" s="0" t="n">
        <v>114</v>
      </c>
      <c r="B67" s="0" t="n">
        <v>7115.97487516566</v>
      </c>
      <c r="C67" s="0" t="n">
        <v>13316963</v>
      </c>
    </row>
    <row r="68" customFormat="false" ht="12.8" hidden="false" customHeight="false" outlineLevel="0" collapsed="false">
      <c r="A68" s="0" t="n">
        <v>115</v>
      </c>
      <c r="B68" s="0" t="n">
        <v>7146.16728605314</v>
      </c>
      <c r="C68" s="0" t="n">
        <v>13302712</v>
      </c>
    </row>
    <row r="69" customFormat="false" ht="12.8" hidden="false" customHeight="false" outlineLevel="0" collapsed="false">
      <c r="A69" s="0" t="n">
        <v>116</v>
      </c>
      <c r="B69" s="0" t="n">
        <v>7172.10467028488</v>
      </c>
      <c r="C69" s="0" t="n">
        <v>13353271</v>
      </c>
    </row>
    <row r="70" customFormat="false" ht="12.8" hidden="false" customHeight="false" outlineLevel="0" collapsed="false">
      <c r="A70" s="0" t="n">
        <v>117</v>
      </c>
      <c r="B70" s="0" t="n">
        <v>7138.4445941906</v>
      </c>
      <c r="C70" s="0" t="n">
        <v>13434914</v>
      </c>
    </row>
    <row r="71" customFormat="false" ht="12.8" hidden="false" customHeight="false" outlineLevel="0" collapsed="false">
      <c r="A71" s="0" t="n">
        <v>118</v>
      </c>
      <c r="B71" s="0" t="n">
        <v>7164.42970073102</v>
      </c>
      <c r="C71" s="0" t="n">
        <v>13478072</v>
      </c>
    </row>
    <row r="72" customFormat="false" ht="12.8" hidden="false" customHeight="false" outlineLevel="0" collapsed="false">
      <c r="A72" s="0" t="n">
        <v>119</v>
      </c>
      <c r="B72" s="0" t="n">
        <v>7199.1399063383</v>
      </c>
      <c r="C72" s="0" t="n">
        <v>13531760</v>
      </c>
    </row>
    <row r="73" customFormat="false" ht="12.8" hidden="false" customHeight="false" outlineLevel="0" collapsed="false">
      <c r="A73" s="0" t="n">
        <v>120</v>
      </c>
      <c r="B73" s="0" t="n">
        <v>7232.94986903155</v>
      </c>
      <c r="C73" s="0" t="n">
        <v>13569487</v>
      </c>
    </row>
    <row r="74" customFormat="false" ht="12.8" hidden="false" customHeight="false" outlineLevel="0" collapsed="false">
      <c r="A74" s="0" t="n">
        <v>121</v>
      </c>
      <c r="B74" s="0" t="n">
        <v>7244.90347113151</v>
      </c>
      <c r="C74" s="0" t="n">
        <v>13577772</v>
      </c>
    </row>
    <row r="75" customFormat="false" ht="12.8" hidden="false" customHeight="false" outlineLevel="0" collapsed="false">
      <c r="A75" s="0" t="n">
        <v>122</v>
      </c>
      <c r="B75" s="0" t="n">
        <v>7291.96464253012</v>
      </c>
      <c r="C75" s="0" t="n">
        <v>13595501</v>
      </c>
    </row>
    <row r="76" customFormat="false" ht="12.8" hidden="false" customHeight="false" outlineLevel="0" collapsed="false">
      <c r="A76" s="0" t="n">
        <v>123</v>
      </c>
      <c r="B76" s="0" t="n">
        <v>7321.18867982134</v>
      </c>
      <c r="C76" s="0" t="n">
        <v>13602022</v>
      </c>
    </row>
    <row r="77" customFormat="false" ht="12.8" hidden="false" customHeight="false" outlineLevel="0" collapsed="false">
      <c r="A77" s="0" t="n">
        <v>124</v>
      </c>
      <c r="B77" s="0" t="n">
        <v>7318.65327282245</v>
      </c>
      <c r="C77" s="0" t="n">
        <v>13626221</v>
      </c>
    </row>
    <row r="78" customFormat="false" ht="12.8" hidden="false" customHeight="false" outlineLevel="0" collapsed="false">
      <c r="A78" s="0" t="n">
        <v>125</v>
      </c>
      <c r="B78" s="0" t="n">
        <v>7363.79558666399</v>
      </c>
      <c r="C78" s="0" t="n">
        <v>13664468</v>
      </c>
    </row>
    <row r="79" customFormat="false" ht="12.8" hidden="false" customHeight="false" outlineLevel="0" collapsed="false">
      <c r="A79" s="0" t="n">
        <v>126</v>
      </c>
      <c r="B79" s="0" t="n">
        <v>7391.7398805563</v>
      </c>
      <c r="C79" s="0" t="n">
        <v>13659571</v>
      </c>
    </row>
    <row r="80" customFormat="false" ht="12.8" hidden="false" customHeight="false" outlineLevel="0" collapsed="false">
      <c r="A80" s="0" t="n">
        <v>127</v>
      </c>
      <c r="B80" s="0" t="n">
        <v>7392.13662117802</v>
      </c>
      <c r="C80" s="0" t="n">
        <v>13645321</v>
      </c>
    </row>
    <row r="81" customFormat="false" ht="12.8" hidden="false" customHeight="false" outlineLevel="0" collapsed="false">
      <c r="A81" s="0" t="n">
        <v>128</v>
      </c>
      <c r="B81" s="0" t="n">
        <v>7410.14628062109</v>
      </c>
      <c r="C81" s="0" t="n">
        <v>13743382</v>
      </c>
    </row>
    <row r="82" customFormat="false" ht="12.8" hidden="false" customHeight="false" outlineLevel="0" collapsed="false">
      <c r="A82" s="0" t="n">
        <v>129</v>
      </c>
      <c r="B82" s="0" t="n">
        <v>7462.9551748834</v>
      </c>
      <c r="C82" s="0" t="n">
        <v>13788707</v>
      </c>
    </row>
    <row r="83" customFormat="false" ht="12.8" hidden="false" customHeight="false" outlineLevel="0" collapsed="false">
      <c r="A83" s="0" t="n">
        <v>130</v>
      </c>
      <c r="B83" s="0" t="n">
        <v>7467.04417915372</v>
      </c>
      <c r="C83" s="0" t="n">
        <v>13790680</v>
      </c>
    </row>
    <row r="84" customFormat="false" ht="12.8" hidden="false" customHeight="false" outlineLevel="0" collapsed="false">
      <c r="A84" s="0" t="n">
        <v>131</v>
      </c>
      <c r="B84" s="0" t="n">
        <v>7439.14248196233</v>
      </c>
      <c r="C84" s="0" t="n">
        <v>13827915</v>
      </c>
    </row>
    <row r="85" customFormat="false" ht="12.8" hidden="false" customHeight="false" outlineLevel="0" collapsed="false">
      <c r="A85" s="0" t="n">
        <v>132</v>
      </c>
      <c r="B85" s="0" t="n">
        <v>7447.32340078025</v>
      </c>
      <c r="C85" s="0" t="n">
        <v>13908094</v>
      </c>
    </row>
    <row r="86" customFormat="false" ht="12.8" hidden="false" customHeight="false" outlineLevel="0" collapsed="false">
      <c r="A86" s="0" t="n">
        <v>133</v>
      </c>
      <c r="B86" s="0" t="n">
        <v>7481.14354108269</v>
      </c>
      <c r="C86" s="0" t="n">
        <v>13934282</v>
      </c>
    </row>
    <row r="87" customFormat="false" ht="12.8" hidden="false" customHeight="false" outlineLevel="0" collapsed="false">
      <c r="A87" s="0" t="n">
        <v>134</v>
      </c>
      <c r="B87" s="0" t="n">
        <v>7477.42103736384</v>
      </c>
      <c r="C87" s="0" t="n">
        <v>13992702</v>
      </c>
    </row>
    <row r="88" customFormat="false" ht="12.8" hidden="false" customHeight="false" outlineLevel="0" collapsed="false">
      <c r="A88" s="0" t="n">
        <v>135</v>
      </c>
      <c r="B88" s="0" t="n">
        <v>7483.50024024514</v>
      </c>
      <c r="C88" s="0" t="n">
        <v>14009651</v>
      </c>
    </row>
    <row r="89" customFormat="false" ht="12.8" hidden="false" customHeight="false" outlineLevel="0" collapsed="false">
      <c r="A89" s="0" t="n">
        <v>136</v>
      </c>
      <c r="B89" s="0" t="n">
        <v>7520.11612120726</v>
      </c>
      <c r="C89" s="0" t="n">
        <v>13964183</v>
      </c>
    </row>
    <row r="90" customFormat="false" ht="12.8" hidden="false" customHeight="false" outlineLevel="0" collapsed="false">
      <c r="A90" s="0" t="n">
        <v>137</v>
      </c>
      <c r="B90" s="0" t="n">
        <v>7541.58693529485</v>
      </c>
      <c r="C90" s="0" t="n">
        <v>13962879</v>
      </c>
    </row>
    <row r="91" customFormat="false" ht="12.8" hidden="false" customHeight="false" outlineLevel="0" collapsed="false">
      <c r="A91" s="0" t="n">
        <v>138</v>
      </c>
      <c r="B91" s="0" t="n">
        <v>7556.03815699181</v>
      </c>
      <c r="C91" s="0" t="n">
        <v>13944229</v>
      </c>
    </row>
    <row r="92" customFormat="false" ht="12.8" hidden="false" customHeight="false" outlineLevel="0" collapsed="false">
      <c r="A92" s="0" t="n">
        <v>139</v>
      </c>
      <c r="B92" s="0" t="n">
        <v>7583.60196286025</v>
      </c>
      <c r="C92" s="0" t="n">
        <v>14070122</v>
      </c>
    </row>
    <row r="93" customFormat="false" ht="12.8" hidden="false" customHeight="false" outlineLevel="0" collapsed="false">
      <c r="A93" s="0" t="n">
        <v>140</v>
      </c>
      <c r="B93" s="0" t="n">
        <v>7640.79582652837</v>
      </c>
      <c r="C93" s="0" t="n">
        <v>14000860</v>
      </c>
    </row>
    <row r="94" customFormat="false" ht="12.8" hidden="false" customHeight="false" outlineLevel="0" collapsed="false">
      <c r="A94" s="0" t="n">
        <v>141</v>
      </c>
      <c r="B94" s="0" t="n">
        <v>7635.97681001298</v>
      </c>
      <c r="C94" s="0" t="n">
        <v>14108690</v>
      </c>
    </row>
    <row r="95" customFormat="false" ht="12.8" hidden="false" customHeight="false" outlineLevel="0" collapsed="false">
      <c r="A95" s="0" t="n">
        <v>142</v>
      </c>
      <c r="B95" s="0" t="n">
        <v>7661.70598533398</v>
      </c>
      <c r="C95" s="0" t="n">
        <v>14066869</v>
      </c>
    </row>
    <row r="96" customFormat="false" ht="12.8" hidden="false" customHeight="false" outlineLevel="0" collapsed="false">
      <c r="A96" s="0" t="n">
        <v>143</v>
      </c>
      <c r="B96" s="0" t="n">
        <v>7647.31174887219</v>
      </c>
      <c r="C96" s="0" t="n">
        <v>14177646</v>
      </c>
    </row>
    <row r="97" customFormat="false" ht="12.8" hidden="false" customHeight="false" outlineLevel="0" collapsed="false">
      <c r="A97" s="0" t="n">
        <v>144</v>
      </c>
      <c r="B97" s="0" t="n">
        <v>7661.17705468404</v>
      </c>
      <c r="C97" s="0" t="n">
        <v>14223267</v>
      </c>
    </row>
    <row r="98" customFormat="false" ht="12.8" hidden="false" customHeight="false" outlineLevel="0" collapsed="false">
      <c r="A98" s="0" t="n">
        <v>145</v>
      </c>
      <c r="B98" s="0" t="n">
        <v>7672.30809067173</v>
      </c>
      <c r="C98" s="0" t="n">
        <v>14229157</v>
      </c>
    </row>
    <row r="99" customFormat="false" ht="12.8" hidden="false" customHeight="false" outlineLevel="0" collapsed="false">
      <c r="A99" s="0" t="n">
        <v>146</v>
      </c>
      <c r="B99" s="0" t="n">
        <v>7684.27229713581</v>
      </c>
      <c r="C99" s="0" t="n">
        <v>14270120</v>
      </c>
    </row>
    <row r="100" customFormat="false" ht="12.8" hidden="false" customHeight="false" outlineLevel="0" collapsed="false">
      <c r="A100" s="0" t="n">
        <v>147</v>
      </c>
      <c r="B100" s="0" t="n">
        <v>7701.26650021538</v>
      </c>
      <c r="C100" s="0" t="n">
        <v>14316039</v>
      </c>
    </row>
    <row r="101" customFormat="false" ht="12.8" hidden="false" customHeight="false" outlineLevel="0" collapsed="false">
      <c r="A101" s="0" t="n">
        <v>148</v>
      </c>
      <c r="B101" s="0" t="n">
        <v>7727.45483948277</v>
      </c>
      <c r="C101" s="0" t="n">
        <v>14301813</v>
      </c>
    </row>
    <row r="102" customFormat="false" ht="12.8" hidden="false" customHeight="false" outlineLevel="0" collapsed="false">
      <c r="A102" s="0" t="n">
        <v>149</v>
      </c>
      <c r="B102" s="0" t="n">
        <v>7740.76629316134</v>
      </c>
      <c r="C102" s="0" t="n">
        <v>14314189</v>
      </c>
    </row>
    <row r="103" customFormat="false" ht="12.8" hidden="false" customHeight="false" outlineLevel="0" collapsed="false">
      <c r="A103" s="0" t="n">
        <v>150</v>
      </c>
      <c r="B103" s="0" t="n">
        <v>7750.5060491622</v>
      </c>
      <c r="C103" s="0" t="n">
        <v>14337070</v>
      </c>
    </row>
    <row r="104" customFormat="false" ht="12.8" hidden="false" customHeight="false" outlineLevel="0" collapsed="false">
      <c r="A104" s="0" t="n">
        <v>151</v>
      </c>
      <c r="B104" s="0" t="n">
        <v>7772.13494782004</v>
      </c>
      <c r="C104" s="0" t="n">
        <v>14295964</v>
      </c>
    </row>
    <row r="105" customFormat="false" ht="12.8" hidden="false" customHeight="false" outlineLevel="0" collapsed="false">
      <c r="A105" s="0" t="n">
        <v>152</v>
      </c>
      <c r="B105" s="0" t="n">
        <v>7795.61642775573</v>
      </c>
      <c r="C105" s="0" t="n">
        <v>14343027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23828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6364.43420483386</v>
      </c>
      <c r="C23" s="0" t="n">
        <v>9401693</v>
      </c>
    </row>
    <row r="24" customFormat="false" ht="12.8" hidden="false" customHeight="false" outlineLevel="0" collapsed="false">
      <c r="A24" s="0" t="n">
        <v>71</v>
      </c>
      <c r="B24" s="0" t="n">
        <v>6093.27890464604</v>
      </c>
      <c r="C24" s="0" t="n">
        <v>9905628</v>
      </c>
    </row>
    <row r="25" customFormat="false" ht="12.8" hidden="false" customHeight="false" outlineLevel="0" collapsed="false">
      <c r="A25" s="0" t="n">
        <v>72</v>
      </c>
      <c r="B25" s="0" t="n">
        <v>6024.01145808367</v>
      </c>
      <c r="C25" s="0" t="n">
        <v>10445166</v>
      </c>
    </row>
    <row r="26" customFormat="false" ht="12.8" hidden="false" customHeight="false" outlineLevel="0" collapsed="false">
      <c r="A26" s="0" t="n">
        <v>73</v>
      </c>
      <c r="B26" s="0" t="n">
        <v>6023.25938605303</v>
      </c>
      <c r="C26" s="0" t="n">
        <v>10784959</v>
      </c>
    </row>
    <row r="27" customFormat="false" ht="12.8" hidden="false" customHeight="false" outlineLevel="0" collapsed="false">
      <c r="A27" s="0" t="n">
        <v>74</v>
      </c>
      <c r="B27" s="0" t="n">
        <v>6053.07747986075</v>
      </c>
      <c r="C27" s="0" t="n">
        <v>11098718</v>
      </c>
    </row>
    <row r="28" customFormat="false" ht="12.8" hidden="false" customHeight="false" outlineLevel="0" collapsed="false">
      <c r="A28" s="0" t="n">
        <v>75</v>
      </c>
      <c r="B28" s="0" t="n">
        <v>6078.66390424907</v>
      </c>
      <c r="C28" s="0" t="n">
        <v>11565270</v>
      </c>
    </row>
    <row r="29" customFormat="false" ht="12.8" hidden="false" customHeight="false" outlineLevel="0" collapsed="false">
      <c r="A29" s="0" t="n">
        <v>76</v>
      </c>
      <c r="B29" s="0" t="n">
        <v>6234.18426317016</v>
      </c>
      <c r="C29" s="0" t="n">
        <v>11640252</v>
      </c>
    </row>
    <row r="30" customFormat="false" ht="12.8" hidden="false" customHeight="false" outlineLevel="0" collapsed="false">
      <c r="A30" s="0" t="n">
        <v>77</v>
      </c>
      <c r="B30" s="0" t="n">
        <v>6343.74064745071</v>
      </c>
      <c r="C30" s="0" t="n">
        <v>11659076</v>
      </c>
    </row>
    <row r="31" customFormat="false" ht="12.8" hidden="false" customHeight="false" outlineLevel="0" collapsed="false">
      <c r="A31" s="0" t="n">
        <v>78</v>
      </c>
      <c r="B31" s="0" t="n">
        <v>6465.01061979855</v>
      </c>
      <c r="C31" s="0" t="n">
        <v>11762922</v>
      </c>
    </row>
    <row r="32" customFormat="false" ht="12.8" hidden="false" customHeight="false" outlineLevel="0" collapsed="false">
      <c r="A32" s="0" t="n">
        <v>79</v>
      </c>
      <c r="B32" s="0" t="n">
        <v>6547.69103981239</v>
      </c>
      <c r="C32" s="0" t="n">
        <v>11817213</v>
      </c>
    </row>
    <row r="33" customFormat="false" ht="12.8" hidden="false" customHeight="false" outlineLevel="0" collapsed="false">
      <c r="A33" s="0" t="n">
        <v>80</v>
      </c>
      <c r="B33" s="0" t="n">
        <v>6587.14133701759</v>
      </c>
      <c r="C33" s="0" t="n">
        <v>11919185</v>
      </c>
    </row>
    <row r="34" customFormat="false" ht="12.8" hidden="false" customHeight="false" outlineLevel="0" collapsed="false">
      <c r="A34" s="0" t="n">
        <v>81</v>
      </c>
      <c r="B34" s="0" t="n">
        <v>6631.41866059352</v>
      </c>
      <c r="C34" s="0" t="n">
        <v>11900509</v>
      </c>
    </row>
    <row r="35" customFormat="false" ht="12.8" hidden="false" customHeight="false" outlineLevel="0" collapsed="false">
      <c r="A35" s="0" t="n">
        <v>82</v>
      </c>
      <c r="B35" s="0" t="n">
        <v>6654.55003239622</v>
      </c>
      <c r="C35" s="0" t="n">
        <v>11928114</v>
      </c>
    </row>
    <row r="36" customFormat="false" ht="12.8" hidden="false" customHeight="false" outlineLevel="0" collapsed="false">
      <c r="A36" s="0" t="n">
        <v>83</v>
      </c>
      <c r="B36" s="0" t="n">
        <v>6677.86739448206</v>
      </c>
      <c r="C36" s="0" t="n">
        <v>11966543</v>
      </c>
    </row>
    <row r="37" customFormat="false" ht="12.8" hidden="false" customHeight="false" outlineLevel="0" collapsed="false">
      <c r="A37" s="0" t="n">
        <v>84</v>
      </c>
      <c r="B37" s="0" t="n">
        <v>6733.94172967054</v>
      </c>
      <c r="C37" s="0" t="n">
        <v>12027062</v>
      </c>
    </row>
    <row r="38" customFormat="false" ht="12.8" hidden="false" customHeight="false" outlineLevel="0" collapsed="false">
      <c r="A38" s="0" t="n">
        <v>85</v>
      </c>
      <c r="B38" s="0" t="n">
        <v>6746.96883746282</v>
      </c>
      <c r="C38" s="0" t="n">
        <v>12071136</v>
      </c>
    </row>
    <row r="39" customFormat="false" ht="12.8" hidden="false" customHeight="false" outlineLevel="0" collapsed="false">
      <c r="A39" s="0" t="n">
        <v>86</v>
      </c>
      <c r="B39" s="0" t="n">
        <v>6765.94484959943</v>
      </c>
      <c r="C39" s="0" t="n">
        <v>12143418</v>
      </c>
    </row>
    <row r="40" customFormat="false" ht="12.8" hidden="false" customHeight="false" outlineLevel="0" collapsed="false">
      <c r="A40" s="0" t="n">
        <v>87</v>
      </c>
      <c r="B40" s="0" t="n">
        <v>6773.71663526057</v>
      </c>
      <c r="C40" s="0" t="n">
        <v>12239128</v>
      </c>
    </row>
    <row r="41" customFormat="false" ht="12.8" hidden="false" customHeight="false" outlineLevel="0" collapsed="false">
      <c r="A41" s="0" t="n">
        <v>88</v>
      </c>
      <c r="B41" s="0" t="n">
        <v>6817.1195860532</v>
      </c>
      <c r="C41" s="0" t="n">
        <v>12270106</v>
      </c>
    </row>
    <row r="42" customFormat="false" ht="12.8" hidden="false" customHeight="false" outlineLevel="0" collapsed="false">
      <c r="A42" s="0" t="n">
        <v>89</v>
      </c>
      <c r="B42" s="0" t="n">
        <v>6827.12259410407</v>
      </c>
      <c r="C42" s="0" t="n">
        <v>12313093</v>
      </c>
    </row>
    <row r="43" customFormat="false" ht="12.8" hidden="false" customHeight="false" outlineLevel="0" collapsed="false">
      <c r="A43" s="0" t="n">
        <v>90</v>
      </c>
      <c r="B43" s="0" t="n">
        <v>6887.65147914984</v>
      </c>
      <c r="C43" s="0" t="n">
        <v>12333664</v>
      </c>
    </row>
    <row r="44" customFormat="false" ht="12.8" hidden="false" customHeight="false" outlineLevel="0" collapsed="false">
      <c r="A44" s="0" t="n">
        <v>91</v>
      </c>
      <c r="B44" s="0" t="n">
        <v>6909.33004898995</v>
      </c>
      <c r="C44" s="0" t="n">
        <v>12410578</v>
      </c>
    </row>
    <row r="45" customFormat="false" ht="12.8" hidden="false" customHeight="false" outlineLevel="0" collapsed="false">
      <c r="A45" s="0" t="n">
        <v>92</v>
      </c>
      <c r="B45" s="0" t="n">
        <v>6932.26593009955</v>
      </c>
      <c r="C45" s="0" t="n">
        <v>12555442</v>
      </c>
    </row>
    <row r="46" customFormat="false" ht="12.8" hidden="false" customHeight="false" outlineLevel="0" collapsed="false">
      <c r="A46" s="0" t="n">
        <v>93</v>
      </c>
      <c r="B46" s="0" t="n">
        <v>6951.75203968668</v>
      </c>
      <c r="C46" s="0" t="n">
        <v>12584323</v>
      </c>
    </row>
    <row r="47" customFormat="false" ht="12.8" hidden="false" customHeight="false" outlineLevel="0" collapsed="false">
      <c r="A47" s="0" t="n">
        <v>94</v>
      </c>
      <c r="B47" s="0" t="n">
        <v>6988.18729169407</v>
      </c>
      <c r="C47" s="0" t="n">
        <v>12698491</v>
      </c>
    </row>
    <row r="48" customFormat="false" ht="12.8" hidden="false" customHeight="false" outlineLevel="0" collapsed="false">
      <c r="A48" s="0" t="n">
        <v>95</v>
      </c>
      <c r="B48" s="0" t="n">
        <v>7014.57461196647</v>
      </c>
      <c r="C48" s="0" t="n">
        <v>12744700</v>
      </c>
    </row>
    <row r="49" customFormat="false" ht="12.8" hidden="false" customHeight="false" outlineLevel="0" collapsed="false">
      <c r="A49" s="0" t="n">
        <v>96</v>
      </c>
      <c r="B49" s="0" t="n">
        <v>7058.25151431938</v>
      </c>
      <c r="C49" s="0" t="n">
        <v>12813927</v>
      </c>
    </row>
    <row r="50" customFormat="false" ht="12.8" hidden="false" customHeight="false" outlineLevel="0" collapsed="false">
      <c r="A50" s="0" t="n">
        <v>97</v>
      </c>
      <c r="B50" s="0" t="n">
        <v>7087.62168696076</v>
      </c>
      <c r="C50" s="0" t="n">
        <v>12893639</v>
      </c>
    </row>
    <row r="51" customFormat="false" ht="12.8" hidden="false" customHeight="false" outlineLevel="0" collapsed="false">
      <c r="A51" s="0" t="n">
        <v>98</v>
      </c>
      <c r="B51" s="0" t="n">
        <v>7123.29813987907</v>
      </c>
      <c r="C51" s="0" t="n">
        <v>12899166</v>
      </c>
    </row>
    <row r="52" customFormat="false" ht="12.8" hidden="false" customHeight="false" outlineLevel="0" collapsed="false">
      <c r="A52" s="0" t="n">
        <v>99</v>
      </c>
      <c r="B52" s="0" t="n">
        <v>7114.75750567623</v>
      </c>
      <c r="C52" s="0" t="n">
        <v>12903091</v>
      </c>
    </row>
    <row r="53" customFormat="false" ht="12.8" hidden="false" customHeight="false" outlineLevel="0" collapsed="false">
      <c r="A53" s="0" t="n">
        <v>100</v>
      </c>
      <c r="B53" s="0" t="n">
        <v>7170.61288926386</v>
      </c>
      <c r="C53" s="0" t="n">
        <v>13037176</v>
      </c>
    </row>
    <row r="54" customFormat="false" ht="12.8" hidden="false" customHeight="false" outlineLevel="0" collapsed="false">
      <c r="A54" s="0" t="n">
        <v>101</v>
      </c>
      <c r="B54" s="0" t="n">
        <v>7212.15575364523</v>
      </c>
      <c r="C54" s="0" t="n">
        <v>13124881</v>
      </c>
    </row>
    <row r="55" customFormat="false" ht="12.8" hidden="false" customHeight="false" outlineLevel="0" collapsed="false">
      <c r="A55" s="0" t="n">
        <v>102</v>
      </c>
      <c r="B55" s="0" t="n">
        <v>7238.75163251845</v>
      </c>
      <c r="C55" s="0" t="n">
        <v>13147349</v>
      </c>
    </row>
    <row r="56" customFormat="false" ht="12.8" hidden="false" customHeight="false" outlineLevel="0" collapsed="false">
      <c r="A56" s="0" t="n">
        <v>103</v>
      </c>
      <c r="B56" s="0" t="n">
        <v>7286.4945286306</v>
      </c>
      <c r="C56" s="0" t="n">
        <v>13174953</v>
      </c>
    </row>
    <row r="57" customFormat="false" ht="12.8" hidden="false" customHeight="false" outlineLevel="0" collapsed="false">
      <c r="A57" s="0" t="n">
        <v>104</v>
      </c>
      <c r="B57" s="0" t="n">
        <v>7302.80238906646</v>
      </c>
      <c r="C57" s="0" t="n">
        <v>13247527</v>
      </c>
    </row>
    <row r="58" customFormat="false" ht="12.8" hidden="false" customHeight="false" outlineLevel="0" collapsed="false">
      <c r="A58" s="0" t="n">
        <v>105</v>
      </c>
      <c r="B58" s="0" t="n">
        <v>7336.20054324927</v>
      </c>
      <c r="C58" s="0" t="n">
        <v>13312435</v>
      </c>
    </row>
    <row r="59" customFormat="false" ht="12.8" hidden="false" customHeight="false" outlineLevel="0" collapsed="false">
      <c r="A59" s="0" t="n">
        <v>106</v>
      </c>
      <c r="B59" s="0" t="n">
        <v>7366.96089377003</v>
      </c>
      <c r="C59" s="0" t="n">
        <v>13332248</v>
      </c>
    </row>
    <row r="60" customFormat="false" ht="12.8" hidden="false" customHeight="false" outlineLevel="0" collapsed="false">
      <c r="A60" s="0" t="n">
        <v>107</v>
      </c>
      <c r="B60" s="0" t="n">
        <v>7392.49980212426</v>
      </c>
      <c r="C60" s="0" t="n">
        <v>13389427</v>
      </c>
    </row>
    <row r="61" customFormat="false" ht="12.8" hidden="false" customHeight="false" outlineLevel="0" collapsed="false">
      <c r="A61" s="0" t="n">
        <v>108</v>
      </c>
      <c r="B61" s="0" t="n">
        <v>7471.26285912863</v>
      </c>
      <c r="C61" s="0" t="n">
        <v>13367923</v>
      </c>
    </row>
    <row r="62" customFormat="false" ht="12.8" hidden="false" customHeight="false" outlineLevel="0" collapsed="false">
      <c r="A62" s="0" t="n">
        <v>109</v>
      </c>
      <c r="B62" s="0" t="n">
        <v>7505.35849361359</v>
      </c>
      <c r="C62" s="0" t="n">
        <v>13437519</v>
      </c>
    </row>
    <row r="63" customFormat="false" ht="12.8" hidden="false" customHeight="false" outlineLevel="0" collapsed="false">
      <c r="A63" s="0" t="n">
        <v>110</v>
      </c>
      <c r="B63" s="0" t="n">
        <v>7524.60037228752</v>
      </c>
      <c r="C63" s="0" t="n">
        <v>13578054</v>
      </c>
    </row>
    <row r="64" customFormat="false" ht="12.8" hidden="false" customHeight="false" outlineLevel="0" collapsed="false">
      <c r="A64" s="0" t="n">
        <v>111</v>
      </c>
      <c r="B64" s="0" t="n">
        <v>7520.93753965072</v>
      </c>
      <c r="C64" s="0" t="n">
        <v>13658472</v>
      </c>
    </row>
    <row r="65" customFormat="false" ht="12.8" hidden="false" customHeight="false" outlineLevel="0" collapsed="false">
      <c r="A65" s="0" t="n">
        <v>112</v>
      </c>
      <c r="B65" s="0" t="n">
        <v>7546.47152350945</v>
      </c>
      <c r="C65" s="0" t="n">
        <v>13644097</v>
      </c>
    </row>
    <row r="66" customFormat="false" ht="12.8" hidden="false" customHeight="false" outlineLevel="0" collapsed="false">
      <c r="A66" s="0" t="n">
        <v>113</v>
      </c>
      <c r="B66" s="0" t="n">
        <v>7575.29351377375</v>
      </c>
      <c r="C66" s="0" t="n">
        <v>13677641</v>
      </c>
    </row>
    <row r="67" customFormat="false" ht="12.8" hidden="false" customHeight="false" outlineLevel="0" collapsed="false">
      <c r="A67" s="0" t="n">
        <v>114</v>
      </c>
      <c r="B67" s="0" t="n">
        <v>7587.80773490448</v>
      </c>
      <c r="C67" s="0" t="n">
        <v>13745081</v>
      </c>
    </row>
    <row r="68" customFormat="false" ht="12.8" hidden="false" customHeight="false" outlineLevel="0" collapsed="false">
      <c r="A68" s="0" t="n">
        <v>115</v>
      </c>
      <c r="B68" s="0" t="n">
        <v>7626.06915966766</v>
      </c>
      <c r="C68" s="0" t="n">
        <v>13717111</v>
      </c>
    </row>
    <row r="69" customFormat="false" ht="12.8" hidden="false" customHeight="false" outlineLevel="0" collapsed="false">
      <c r="A69" s="0" t="n">
        <v>116</v>
      </c>
      <c r="B69" s="0" t="n">
        <v>7657.22101084931</v>
      </c>
      <c r="C69" s="0" t="n">
        <v>13782114</v>
      </c>
    </row>
    <row r="70" customFormat="false" ht="12.8" hidden="false" customHeight="false" outlineLevel="0" collapsed="false">
      <c r="A70" s="0" t="n">
        <v>117</v>
      </c>
      <c r="B70" s="0" t="n">
        <v>7700.0618938884</v>
      </c>
      <c r="C70" s="0" t="n">
        <v>13915643</v>
      </c>
    </row>
    <row r="71" customFormat="false" ht="12.8" hidden="false" customHeight="false" outlineLevel="0" collapsed="false">
      <c r="A71" s="0" t="n">
        <v>118</v>
      </c>
      <c r="B71" s="0" t="n">
        <v>7722.31109237133</v>
      </c>
      <c r="C71" s="0" t="n">
        <v>13949592</v>
      </c>
    </row>
    <row r="72" customFormat="false" ht="12.8" hidden="false" customHeight="false" outlineLevel="0" collapsed="false">
      <c r="A72" s="0" t="n">
        <v>119</v>
      </c>
      <c r="B72" s="0" t="n">
        <v>7767.47009553473</v>
      </c>
      <c r="C72" s="0" t="n">
        <v>13943655</v>
      </c>
    </row>
    <row r="73" customFormat="false" ht="12.8" hidden="false" customHeight="false" outlineLevel="0" collapsed="false">
      <c r="A73" s="0" t="n">
        <v>120</v>
      </c>
      <c r="B73" s="0" t="n">
        <v>7769.02509481935</v>
      </c>
      <c r="C73" s="0" t="n">
        <v>13988049</v>
      </c>
    </row>
    <row r="74" customFormat="false" ht="12.8" hidden="false" customHeight="false" outlineLevel="0" collapsed="false">
      <c r="A74" s="0" t="n">
        <v>121</v>
      </c>
      <c r="B74" s="0" t="n">
        <v>7808.64666384943</v>
      </c>
      <c r="C74" s="0" t="n">
        <v>13992399</v>
      </c>
    </row>
    <row r="75" customFormat="false" ht="12.8" hidden="false" customHeight="false" outlineLevel="0" collapsed="false">
      <c r="A75" s="0" t="n">
        <v>122</v>
      </c>
      <c r="B75" s="0" t="n">
        <v>7847.84283058522</v>
      </c>
      <c r="C75" s="0" t="n">
        <v>14024716</v>
      </c>
    </row>
    <row r="76" customFormat="false" ht="12.8" hidden="false" customHeight="false" outlineLevel="0" collapsed="false">
      <c r="A76" s="0" t="n">
        <v>123</v>
      </c>
      <c r="B76" s="0" t="n">
        <v>7878.86456912796</v>
      </c>
      <c r="C76" s="0" t="n">
        <v>14074177</v>
      </c>
    </row>
    <row r="77" customFormat="false" ht="12.8" hidden="false" customHeight="false" outlineLevel="0" collapsed="false">
      <c r="A77" s="0" t="n">
        <v>124</v>
      </c>
      <c r="B77" s="0" t="n">
        <v>7901.97059423868</v>
      </c>
      <c r="C77" s="0" t="n">
        <v>14132363</v>
      </c>
    </row>
    <row r="78" customFormat="false" ht="12.8" hidden="false" customHeight="false" outlineLevel="0" collapsed="false">
      <c r="A78" s="0" t="n">
        <v>125</v>
      </c>
      <c r="B78" s="0" t="n">
        <v>7947.00449676475</v>
      </c>
      <c r="C78" s="0" t="n">
        <v>14195058</v>
      </c>
    </row>
    <row r="79" customFormat="false" ht="12.8" hidden="false" customHeight="false" outlineLevel="0" collapsed="false">
      <c r="A79" s="0" t="n">
        <v>126</v>
      </c>
      <c r="B79" s="0" t="n">
        <v>8001.20282620657</v>
      </c>
      <c r="C79" s="0" t="n">
        <v>14185405</v>
      </c>
    </row>
    <row r="80" customFormat="false" ht="12.8" hidden="false" customHeight="false" outlineLevel="0" collapsed="false">
      <c r="A80" s="0" t="n">
        <v>127</v>
      </c>
      <c r="B80" s="0" t="n">
        <v>7998.14606913411</v>
      </c>
      <c r="C80" s="0" t="n">
        <v>14239290</v>
      </c>
    </row>
    <row r="81" customFormat="false" ht="12.8" hidden="false" customHeight="false" outlineLevel="0" collapsed="false">
      <c r="A81" s="0" t="n">
        <v>128</v>
      </c>
      <c r="B81" s="0" t="n">
        <v>8042.56046746583</v>
      </c>
      <c r="C81" s="0" t="n">
        <v>14276095</v>
      </c>
    </row>
    <row r="82" customFormat="false" ht="12.8" hidden="false" customHeight="false" outlineLevel="0" collapsed="false">
      <c r="A82" s="0" t="n">
        <v>129</v>
      </c>
      <c r="B82" s="0" t="n">
        <v>8073.47032083669</v>
      </c>
      <c r="C82" s="0" t="n">
        <v>14301270</v>
      </c>
    </row>
    <row r="83" customFormat="false" ht="12.8" hidden="false" customHeight="false" outlineLevel="0" collapsed="false">
      <c r="A83" s="0" t="n">
        <v>130</v>
      </c>
      <c r="B83" s="0" t="n">
        <v>8128.84526892131</v>
      </c>
      <c r="C83" s="0" t="n">
        <v>14326385</v>
      </c>
    </row>
    <row r="84" customFormat="false" ht="12.8" hidden="false" customHeight="false" outlineLevel="0" collapsed="false">
      <c r="A84" s="0" t="n">
        <v>131</v>
      </c>
      <c r="B84" s="0" t="n">
        <v>8170.7521184361</v>
      </c>
      <c r="C84" s="0" t="n">
        <v>14399999</v>
      </c>
    </row>
    <row r="85" customFormat="false" ht="12.8" hidden="false" customHeight="false" outlineLevel="0" collapsed="false">
      <c r="A85" s="0" t="n">
        <v>132</v>
      </c>
      <c r="B85" s="0" t="n">
        <v>8175.92252174943</v>
      </c>
      <c r="C85" s="0" t="n">
        <v>14461663</v>
      </c>
    </row>
    <row r="86" customFormat="false" ht="12.8" hidden="false" customHeight="false" outlineLevel="0" collapsed="false">
      <c r="A86" s="0" t="n">
        <v>133</v>
      </c>
      <c r="B86" s="0" t="n">
        <v>8236.9742725359</v>
      </c>
      <c r="C86" s="0" t="n">
        <v>14445542</v>
      </c>
    </row>
    <row r="87" customFormat="false" ht="12.8" hidden="false" customHeight="false" outlineLevel="0" collapsed="false">
      <c r="A87" s="0" t="n">
        <v>134</v>
      </c>
      <c r="B87" s="0" t="n">
        <v>8253.92109962323</v>
      </c>
      <c r="C87" s="0" t="n">
        <v>14491160</v>
      </c>
    </row>
    <row r="88" customFormat="false" ht="12.8" hidden="false" customHeight="false" outlineLevel="0" collapsed="false">
      <c r="A88" s="0" t="n">
        <v>135</v>
      </c>
      <c r="B88" s="0" t="n">
        <v>8257.03847547254</v>
      </c>
      <c r="C88" s="0" t="n">
        <v>14531363</v>
      </c>
    </row>
    <row r="89" customFormat="false" ht="12.8" hidden="false" customHeight="false" outlineLevel="0" collapsed="false">
      <c r="A89" s="0" t="n">
        <v>136</v>
      </c>
      <c r="B89" s="0" t="n">
        <v>8319.07666385555</v>
      </c>
      <c r="C89" s="0" t="n">
        <v>14564044</v>
      </c>
    </row>
    <row r="90" customFormat="false" ht="12.8" hidden="false" customHeight="false" outlineLevel="0" collapsed="false">
      <c r="A90" s="0" t="n">
        <v>137</v>
      </c>
      <c r="B90" s="0" t="n">
        <v>8363.23476885473</v>
      </c>
      <c r="C90" s="0" t="n">
        <v>14615156</v>
      </c>
    </row>
    <row r="91" customFormat="false" ht="12.8" hidden="false" customHeight="false" outlineLevel="0" collapsed="false">
      <c r="A91" s="0" t="n">
        <v>138</v>
      </c>
      <c r="B91" s="0" t="n">
        <v>8384.18030366365</v>
      </c>
      <c r="C91" s="0" t="n">
        <v>14715468</v>
      </c>
    </row>
    <row r="92" customFormat="false" ht="12.8" hidden="false" customHeight="false" outlineLevel="0" collapsed="false">
      <c r="A92" s="0" t="n">
        <v>139</v>
      </c>
      <c r="B92" s="0" t="n">
        <v>8429.28465510631</v>
      </c>
      <c r="C92" s="0" t="n">
        <v>14748043</v>
      </c>
    </row>
    <row r="93" customFormat="false" ht="12.8" hidden="false" customHeight="false" outlineLevel="0" collapsed="false">
      <c r="A93" s="0" t="n">
        <v>140</v>
      </c>
      <c r="B93" s="0" t="n">
        <v>8416.72884687933</v>
      </c>
      <c r="C93" s="0" t="n">
        <v>14815504</v>
      </c>
    </row>
    <row r="94" customFormat="false" ht="12.8" hidden="false" customHeight="false" outlineLevel="0" collapsed="false">
      <c r="A94" s="0" t="n">
        <v>141</v>
      </c>
      <c r="B94" s="0" t="n">
        <v>8473.52979270264</v>
      </c>
      <c r="C94" s="0" t="n">
        <v>14875613</v>
      </c>
    </row>
    <row r="95" customFormat="false" ht="12.8" hidden="false" customHeight="false" outlineLevel="0" collapsed="false">
      <c r="A95" s="0" t="n">
        <v>142</v>
      </c>
      <c r="B95" s="0" t="n">
        <v>8505.38510662151</v>
      </c>
      <c r="C95" s="0" t="n">
        <v>14904436</v>
      </c>
    </row>
    <row r="96" customFormat="false" ht="12.8" hidden="false" customHeight="false" outlineLevel="0" collapsed="false">
      <c r="A96" s="0" t="n">
        <v>143</v>
      </c>
      <c r="B96" s="0" t="n">
        <v>8534.75806336675</v>
      </c>
      <c r="C96" s="0" t="n">
        <v>14982339</v>
      </c>
    </row>
    <row r="97" customFormat="false" ht="12.8" hidden="false" customHeight="false" outlineLevel="0" collapsed="false">
      <c r="A97" s="0" t="n">
        <v>144</v>
      </c>
      <c r="B97" s="0" t="n">
        <v>8568.07650238497</v>
      </c>
      <c r="C97" s="0" t="n">
        <v>15001217</v>
      </c>
    </row>
    <row r="98" customFormat="false" ht="12.8" hidden="false" customHeight="false" outlineLevel="0" collapsed="false">
      <c r="A98" s="0" t="n">
        <v>145</v>
      </c>
      <c r="B98" s="0" t="n">
        <v>8586.44900640446</v>
      </c>
      <c r="C98" s="0" t="n">
        <v>15035786</v>
      </c>
    </row>
    <row r="99" customFormat="false" ht="12.8" hidden="false" customHeight="false" outlineLevel="0" collapsed="false">
      <c r="A99" s="0" t="n">
        <v>146</v>
      </c>
      <c r="B99" s="0" t="n">
        <v>8617.1551260261</v>
      </c>
      <c r="C99" s="0" t="n">
        <v>15063025</v>
      </c>
    </row>
    <row r="100" customFormat="false" ht="12.8" hidden="false" customHeight="false" outlineLevel="0" collapsed="false">
      <c r="A100" s="0" t="n">
        <v>147</v>
      </c>
      <c r="B100" s="0" t="n">
        <v>8631.38958241546</v>
      </c>
      <c r="C100" s="0" t="n">
        <v>15113043</v>
      </c>
    </row>
    <row r="101" customFormat="false" ht="12.8" hidden="false" customHeight="false" outlineLevel="0" collapsed="false">
      <c r="A101" s="0" t="n">
        <v>148</v>
      </c>
      <c r="B101" s="0" t="n">
        <v>8681.4865311814</v>
      </c>
      <c r="C101" s="0" t="n">
        <v>15160383</v>
      </c>
    </row>
    <row r="102" customFormat="false" ht="12.8" hidden="false" customHeight="false" outlineLevel="0" collapsed="false">
      <c r="A102" s="0" t="n">
        <v>149</v>
      </c>
      <c r="B102" s="0" t="n">
        <v>8670.41759751948</v>
      </c>
      <c r="C102" s="0" t="n">
        <v>15159170</v>
      </c>
    </row>
    <row r="103" customFormat="false" ht="12.8" hidden="false" customHeight="false" outlineLevel="0" collapsed="false">
      <c r="A103" s="0" t="n">
        <v>150</v>
      </c>
      <c r="B103" s="0" t="n">
        <v>8681.61295275666</v>
      </c>
      <c r="C103" s="0" t="n">
        <v>15218498</v>
      </c>
    </row>
    <row r="104" customFormat="false" ht="12.8" hidden="false" customHeight="false" outlineLevel="0" collapsed="false">
      <c r="A104" s="0" t="n">
        <v>151</v>
      </c>
      <c r="B104" s="0" t="n">
        <v>8701.13873999383</v>
      </c>
      <c r="C104" s="0" t="n">
        <v>15243799</v>
      </c>
    </row>
    <row r="105" customFormat="false" ht="12.8" hidden="false" customHeight="false" outlineLevel="0" collapsed="false">
      <c r="A105" s="0" t="n">
        <v>152</v>
      </c>
      <c r="B105" s="0" t="n">
        <v>8754.42071320183</v>
      </c>
      <c r="C105" s="0" t="n">
        <v>15197364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46" activeCellId="0" sqref="G46"/>
    </sheetView>
  </sheetViews>
  <sheetFormatPr defaultColWidth="12.1367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127.368921379831</v>
      </c>
      <c r="C18" s="30" t="n">
        <f aca="false">(B18/B17)^(1/3)-1</f>
        <v>0.0392637831234146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94.1299826131685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132.662049259145</v>
      </c>
      <c r="C19" s="28" t="n">
        <f aca="false">(B19/B18)^(1/3)-1</f>
        <v>0.0136649039642536</v>
      </c>
      <c r="D19" s="27" t="n">
        <v>124.428366303447</v>
      </c>
      <c r="E19" s="28" t="n">
        <f aca="false">(D19/D18)^(1/3)-1</f>
        <v>0.0364147067883644</v>
      </c>
      <c r="F19" s="27" t="n">
        <v>69131.1918397112</v>
      </c>
      <c r="G19" s="28" t="n">
        <f aca="false">(F19/F18)^(1/3)-1</f>
        <v>0.0374596078301477</v>
      </c>
      <c r="I19" s="27" t="s">
        <v>37</v>
      </c>
      <c r="J19" s="13" t="n">
        <f aca="false">B19*100/$B$16</f>
        <v>98.041784878992</v>
      </c>
      <c r="K19" s="13" t="n">
        <f aca="false">D19*100/$D$16</f>
        <v>126.290527128815</v>
      </c>
      <c r="L19" s="13" t="n">
        <f aca="false">100*F19*100/D19/($F$16*100/$D$16)</f>
        <v>96.2494374569365</v>
      </c>
    </row>
    <row r="20" customFormat="false" ht="12.8" hidden="false" customHeight="false" outlineLevel="0" collapsed="false">
      <c r="A20" s="29" t="s">
        <v>38</v>
      </c>
      <c r="B20" s="31" t="n">
        <v>135.311744296458</v>
      </c>
      <c r="C20" s="30" t="n">
        <f aca="false">(B20/B19)^(1/3)-1</f>
        <v>0.00661391660743216</v>
      </c>
      <c r="D20" s="29" t="n">
        <v>132.982816486809</v>
      </c>
      <c r="E20" s="30" t="n">
        <f aca="false">(D20/D19)^(1/3)-1</f>
        <v>0.0224106764150676</v>
      </c>
      <c r="F20" s="29" t="n">
        <v>74439.4774669924</v>
      </c>
      <c r="G20" s="30" t="n">
        <f aca="false">(F20/F19)^(1/3)-1</f>
        <v>0.0249667031061052</v>
      </c>
      <c r="I20" s="29" t="s">
        <v>38</v>
      </c>
      <c r="J20" s="13" t="n">
        <f aca="false">B20*100/$B$16</f>
        <v>100</v>
      </c>
      <c r="K20" s="13" t="n">
        <f aca="false">D20*100/$D$16</f>
        <v>134.973000868921</v>
      </c>
      <c r="L20" s="13" t="n">
        <f aca="false">100*F20*100/D20/($F$16*100/$D$16)</f>
        <v>96.9731144187132</v>
      </c>
    </row>
    <row r="21" customFormat="false" ht="12.8" hidden="false" customHeight="false" outlineLevel="0" collapsed="false">
      <c r="A21" s="27" t="s">
        <v>18</v>
      </c>
      <c r="B21" s="27" t="n">
        <v>136.165579303438</v>
      </c>
      <c r="C21" s="28" t="n">
        <f aca="false">(B21/B20)^(1/3)-1</f>
        <v>0.00209896867822756</v>
      </c>
      <c r="D21" s="27" t="n">
        <v>141.537266670171</v>
      </c>
      <c r="E21" s="28" t="n">
        <f aca="false">(D21/D20)^(1/3)-1</f>
        <v>0.0209984729345112</v>
      </c>
      <c r="F21" s="27" t="n">
        <v>79823.6784920419</v>
      </c>
      <c r="G21" s="28" t="n">
        <f aca="false">(F21/F20)^(1/3)-1</f>
        <v>0.023550969116847</v>
      </c>
      <c r="H21" s="32" t="n">
        <f aca="false">(F16*100/D16)/(F14*100/D14)-1</f>
        <v>0.0382171077664457</v>
      </c>
      <c r="I21" s="27" t="s">
        <v>39</v>
      </c>
      <c r="J21" s="13" t="n">
        <f aca="false">B21*100/$B$16</f>
        <v>100.631013229058</v>
      </c>
      <c r="K21" s="13" t="n">
        <f aca="false">D21*100/$D$16</f>
        <v>143.655474609027</v>
      </c>
      <c r="L21" s="13" t="n">
        <f aca="false">100*F21*100/D21/($F$16*100/$D$16)</f>
        <v>97.7022325379538</v>
      </c>
    </row>
    <row r="22" customFormat="false" ht="12.8" hidden="false" customHeight="false" outlineLevel="0" collapsed="false">
      <c r="A22" s="29" t="s">
        <v>20</v>
      </c>
      <c r="B22" s="29" t="n">
        <v>138.832124304016</v>
      </c>
      <c r="C22" s="30" t="n">
        <f aca="false">(B22/B21)^(1/3)-1</f>
        <v>0.00648554879179675</v>
      </c>
      <c r="D22" s="29" t="n">
        <v>150.091716853532</v>
      </c>
      <c r="E22" s="30" t="n">
        <f aca="false">(D22/D21)^(1/3)-1</f>
        <v>0.0197537405115522</v>
      </c>
      <c r="F22" s="29" t="n">
        <v>85284.6364078909</v>
      </c>
      <c r="G22" s="30" t="n">
        <f aca="false">(F22/F21)^(1/3)-1</f>
        <v>0.0223031248628334</v>
      </c>
      <c r="I22" s="29" t="s">
        <v>40</v>
      </c>
      <c r="J22" s="13" t="n">
        <f aca="false">B22*100/$B$16</f>
        <v>102.601681048354</v>
      </c>
      <c r="K22" s="13" t="n">
        <f aca="false">D22*100/$D$16</f>
        <v>152.337948349132</v>
      </c>
      <c r="L22" s="13" t="n">
        <f aca="false">100*F22*100/D22/($F$16*100/$D$16)</f>
        <v>98.4368327254465</v>
      </c>
    </row>
    <row r="23" customFormat="false" ht="12.8" hidden="false" customHeight="false" outlineLevel="0" collapsed="false">
      <c r="A23" s="27" t="s">
        <v>24</v>
      </c>
      <c r="B23" s="27" t="n">
        <v>140.227333661495</v>
      </c>
      <c r="C23" s="28" t="n">
        <f aca="false">(B23/B22)^(1/3)-1</f>
        <v>0.00333871216279946</v>
      </c>
      <c r="D23" s="27" t="n">
        <v>158.646167036894</v>
      </c>
      <c r="E23" s="28" t="n">
        <f aca="false">(D23/D22)^(1/3)-1</f>
        <v>0.0186483501964791</v>
      </c>
      <c r="F23" s="27" t="n">
        <v>90823.2010699111</v>
      </c>
      <c r="G23" s="28" t="n">
        <f aca="false">(F23/F22)^(1/3)-1</f>
        <v>0.0211949710719701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103.63278841064</v>
      </c>
      <c r="K23" s="13" t="n">
        <f aca="false">D23*100/$D$16</f>
        <v>161.020422089238</v>
      </c>
      <c r="L23" s="13" t="n">
        <f aca="false">100*F23*100/D23/($F$16*100/$D$16)</f>
        <v>99.1769561995764</v>
      </c>
    </row>
    <row r="24" customFormat="false" ht="12.8" hidden="false" customHeight="false" outlineLevel="0" collapsed="false">
      <c r="A24" s="29" t="s">
        <v>42</v>
      </c>
      <c r="B24" s="29" t="n">
        <v>142.077331511281</v>
      </c>
      <c r="C24" s="30" t="n">
        <f aca="false">(B24/B23)^(1/3)-1</f>
        <v>0.00437841736683042</v>
      </c>
      <c r="D24" s="29" t="n">
        <v>167.57001393272</v>
      </c>
      <c r="E24" s="30" t="n">
        <f aca="false">(D24/D23)^(1/3)-1</f>
        <v>0.0184090281241314</v>
      </c>
      <c r="F24" s="29" t="n">
        <v>96220.0900404343</v>
      </c>
      <c r="G24" s="30" t="n">
        <f aca="false">(F24/F23)^(1/3)-1</f>
        <v>0.0194274371522543</v>
      </c>
      <c r="I24" s="29" t="s">
        <v>42</v>
      </c>
      <c r="J24" s="13" t="n">
        <f aca="false">B24*100/$B$16</f>
        <v>105</v>
      </c>
      <c r="K24" s="13" t="n">
        <f aca="false">D24*100/$D$16</f>
        <v>170.077820831758</v>
      </c>
      <c r="L24" s="13" t="n">
        <f aca="false">100*F24*100/D24/($F$16*100/$D$16)</f>
        <v>99.4747846982203</v>
      </c>
    </row>
    <row r="25" customFormat="false" ht="12.8" hidden="false" customHeight="false" outlineLevel="0" collapsed="false">
      <c r="A25" s="27" t="s">
        <v>18</v>
      </c>
      <c r="B25" s="27" t="n">
        <v>144.335514061644</v>
      </c>
      <c r="C25" s="28" t="n">
        <f aca="false">(B25/B24)^(1/3)-1</f>
        <v>0.00527018908482879</v>
      </c>
      <c r="D25" s="27" t="n">
        <v>176.493860828545</v>
      </c>
      <c r="E25" s="28" t="n">
        <f aca="false">(D25/D24)^(1/3)-1</f>
        <v>0.0174453686238671</v>
      </c>
      <c r="F25" s="27" t="n">
        <v>101648.573691918</v>
      </c>
      <c r="G25" s="28" t="n">
        <f aca="false">(F25/F24)^(1/3)-1</f>
        <v>0.0184628139924916</v>
      </c>
      <c r="I25" s="27" t="s">
        <v>43</v>
      </c>
      <c r="J25" s="13" t="n">
        <f aca="false">B25*100/$B$16</f>
        <v>106.668874022801</v>
      </c>
      <c r="K25" s="13" t="n">
        <f aca="false">D25*100/$D$16</f>
        <v>179.135219574278</v>
      </c>
      <c r="L25" s="13" t="n">
        <f aca="false">100*F25*100/D25/($F$16*100/$D$16)</f>
        <v>99.7735075761439</v>
      </c>
    </row>
    <row r="26" customFormat="false" ht="12.8" hidden="false" customHeight="false" outlineLevel="0" collapsed="false">
      <c r="A26" s="29" t="s">
        <v>20</v>
      </c>
      <c r="B26" s="29" t="n">
        <v>145.773730519216</v>
      </c>
      <c r="C26" s="30" t="n">
        <f aca="false">(B26/B25)^(1/3)-1</f>
        <v>0.00331049441742426</v>
      </c>
      <c r="D26" s="29" t="n">
        <v>185.41770772437</v>
      </c>
      <c r="E26" s="30" t="n">
        <f aca="false">(D26/D25)^(1/3)-1</f>
        <v>0.0165775972532192</v>
      </c>
      <c r="F26" s="29" t="n">
        <v>107108.793112854</v>
      </c>
      <c r="G26" s="30" t="n">
        <f aca="false">(F26/F25)^(1/3)-1</f>
        <v>0.017594174850474</v>
      </c>
      <c r="I26" s="29" t="s">
        <v>44</v>
      </c>
      <c r="J26" s="13" t="n">
        <f aca="false">B26*100/$B$16</f>
        <v>107.731765100771</v>
      </c>
      <c r="K26" s="13" t="n">
        <f aca="false">D26*100/$D$16</f>
        <v>188.192618316797</v>
      </c>
      <c r="L26" s="13" t="n">
        <f aca="false">100*F26*100/D26/($F$16*100/$D$16)</f>
        <v>100.073127519169</v>
      </c>
    </row>
    <row r="27" customFormat="false" ht="12.8" hidden="false" customHeight="false" outlineLevel="0" collapsed="false">
      <c r="A27" s="27" t="s">
        <v>24</v>
      </c>
      <c r="B27" s="27" t="n">
        <v>149.180265240927</v>
      </c>
      <c r="C27" s="28" t="n">
        <f aca="false">(B27/B26)^(1/3)-1</f>
        <v>0.0077296473159254</v>
      </c>
      <c r="D27" s="27" t="n">
        <v>194.341554620196</v>
      </c>
      <c r="E27" s="28" t="n">
        <f aca="false">(D27/D26)^(1/3)-1</f>
        <v>0.01579207822009</v>
      </c>
      <c r="F27" s="27" t="n">
        <v>112600.889954189</v>
      </c>
      <c r="G27" s="28" t="n">
        <f aca="false">(F27/F26)^(1/3)-1</f>
        <v>0.0168078702983079</v>
      </c>
      <c r="H27" s="32" t="n">
        <f aca="false">(F22*100/D22)/(F20*100/D20)-1</f>
        <v>0.0150940630865293</v>
      </c>
      <c r="I27" s="27" t="s">
        <v>45</v>
      </c>
      <c r="J27" s="13" t="n">
        <f aca="false">B27*100/$B$16</f>
        <v>110.24931059501</v>
      </c>
      <c r="K27" s="13" t="n">
        <f aca="false">D27*100/$D$16</f>
        <v>197.250017059318</v>
      </c>
      <c r="L27" s="13" t="n">
        <f aca="false">100*F27*100/D27/($F$16*100/$D$16)</f>
        <v>100.373647221182</v>
      </c>
    </row>
    <row r="28" customFormat="false" ht="12.8" hidden="false" customHeight="false" outlineLevel="0" collapsed="false">
      <c r="A28" s="29" t="s">
        <v>46</v>
      </c>
      <c r="B28" s="29" t="n">
        <v>149.181198086845</v>
      </c>
      <c r="C28" s="30" t="n">
        <f aca="false">(B28/B27)^(1/3)-1</f>
        <v>2.08437751925139E-006</v>
      </c>
      <c r="D28" s="29" t="n">
        <v>203.32985152138</v>
      </c>
      <c r="E28" s="30" t="n">
        <f aca="false">(D28/D27)^(1/3)-1</f>
        <v>0.015184917816051</v>
      </c>
      <c r="F28" s="29" t="n">
        <v>118384.412434172</v>
      </c>
      <c r="G28" s="30" t="n">
        <f aca="false">(F28/F27)^(1/3)-1</f>
        <v>0.0168359682457431</v>
      </c>
      <c r="I28" s="29" t="s">
        <v>46</v>
      </c>
      <c r="J28" s="13" t="n">
        <f aca="false">B28*100/$B$16</f>
        <v>110.25</v>
      </c>
      <c r="K28" s="13" t="n">
        <f aca="false">D28*100/$D$16</f>
        <v>206.372830348311</v>
      </c>
      <c r="L28" s="13" t="n">
        <f aca="false">100*F28*100/D28/($F$16*100/$D$16)</f>
        <v>100.864173486489</v>
      </c>
    </row>
    <row r="29" customFormat="false" ht="12.8" hidden="false" customHeight="false" outlineLevel="0" collapsed="false">
      <c r="A29" s="27" t="s">
        <v>18</v>
      </c>
      <c r="B29" s="27" t="n">
        <v>150.10893462411</v>
      </c>
      <c r="C29" s="28" t="n">
        <f aca="false">(B29/B28)^(1/3)-1</f>
        <v>0.00206866998531785</v>
      </c>
      <c r="D29" s="27" t="n">
        <v>212.318148422564</v>
      </c>
      <c r="E29" s="28" t="n">
        <f aca="false">(D29/D28)^(1/3)-1</f>
        <v>0.0145232202482088</v>
      </c>
      <c r="F29" s="27" t="n">
        <v>124218.835891038</v>
      </c>
      <c r="G29" s="28" t="n">
        <f aca="false">(F29/F28)^(1/3)-1</f>
        <v>0.0161651832679264</v>
      </c>
      <c r="I29" s="27" t="s">
        <v>47</v>
      </c>
      <c r="J29" s="13" t="n">
        <f aca="false">B29*100/$B$16</f>
        <v>110.935628983714</v>
      </c>
      <c r="K29" s="13" t="n">
        <f aca="false">D29*100/$D$16</f>
        <v>215.495643637304</v>
      </c>
      <c r="L29" s="13" t="n">
        <f aca="false">100*F29*100/D29/($F$16*100/$D$16)</f>
        <v>101.354699751796</v>
      </c>
    </row>
    <row r="30" customFormat="false" ht="12.8" hidden="false" customHeight="false" outlineLevel="0" collapsed="false">
      <c r="A30" s="29" t="s">
        <v>20</v>
      </c>
      <c r="B30" s="29" t="n">
        <v>151.604679739985</v>
      </c>
      <c r="C30" s="30" t="n">
        <f aca="false">(B30/B29)^(1/3)-1</f>
        <v>0.00331049441742448</v>
      </c>
      <c r="D30" s="29" t="n">
        <v>221.306445323748</v>
      </c>
      <c r="E30" s="30" t="n">
        <f aca="false">(D30/D29)^(1/3)-1</f>
        <v>0.0139167898752885</v>
      </c>
      <c r="F30" s="29" t="n">
        <v>130104.160324786</v>
      </c>
      <c r="G30" s="30" t="n">
        <f aca="false">(F30/F29)^(1/3)-1</f>
        <v>0.015549842319877</v>
      </c>
      <c r="I30" s="29" t="s">
        <v>48</v>
      </c>
      <c r="J30" s="13" t="n">
        <f aca="false">B30*100/$B$16</f>
        <v>112.041035704802</v>
      </c>
      <c r="K30" s="13" t="n">
        <f aca="false">D30*100/$D$16</f>
        <v>224.618456926298</v>
      </c>
      <c r="L30" s="13" t="n">
        <f aca="false">100*F30*100/D30/($F$16*100/$D$16)</f>
        <v>101.845226017104</v>
      </c>
    </row>
    <row r="31" customFormat="false" ht="12.8" hidden="false" customHeight="false" outlineLevel="0" collapsed="false">
      <c r="A31" s="27" t="s">
        <v>24</v>
      </c>
      <c r="B31" s="27" t="n">
        <v>153.726702535452</v>
      </c>
      <c r="C31" s="28" t="n">
        <f aca="false">(B31/B30)^(1/3)-1</f>
        <v>0.00464409227551665</v>
      </c>
      <c r="D31" s="27" t="n">
        <v>230.294742224932</v>
      </c>
      <c r="E31" s="28" t="n">
        <f aca="false">(D31/D30)^(1/3)-1</f>
        <v>0.0133589793495048</v>
      </c>
      <c r="F31" s="27" t="n">
        <v>136040.385735416</v>
      </c>
      <c r="G31" s="28" t="n">
        <f aca="false">(F31/F30)^(1/3)-1</f>
        <v>0.0149832848477947</v>
      </c>
      <c r="I31" s="27" t="s">
        <v>49</v>
      </c>
      <c r="J31" s="13" t="n">
        <f aca="false">B31*100/$B$16</f>
        <v>113.60928301881</v>
      </c>
      <c r="K31" s="13" t="n">
        <f aca="false">D31*100/$D$16</f>
        <v>233.741270215291</v>
      </c>
      <c r="L31" s="13" t="n">
        <f aca="false">100*F31*100/D31/($F$16*100/$D$16)</f>
        <v>102.335752282411</v>
      </c>
    </row>
    <row r="32" customFormat="false" ht="12.8" hidden="false" customHeight="false" outlineLevel="0" collapsed="false">
      <c r="A32" s="29" t="s">
        <v>50</v>
      </c>
      <c r="B32" s="29" t="n">
        <v>155.148446010319</v>
      </c>
      <c r="C32" s="30" t="n">
        <f aca="false">(B32/B31)^(1/3)-1</f>
        <v>0.00307338245769939</v>
      </c>
      <c r="D32" s="29" t="n">
        <v>239.56284293775</v>
      </c>
      <c r="E32" s="30" t="n">
        <f aca="false">(D32/D31)^(1/3)-1</f>
        <v>0.0132387998074615</v>
      </c>
      <c r="F32" s="29" t="n">
        <v>142193.590919797</v>
      </c>
      <c r="G32" s="30" t="n">
        <f aca="false">(F32/F31)^(1/3)-1</f>
        <v>0.0148551401980175</v>
      </c>
      <c r="I32" s="29" t="s">
        <v>50</v>
      </c>
      <c r="J32" s="13" t="n">
        <f aca="false">B32*100/$B$16</f>
        <v>114.66</v>
      </c>
      <c r="K32" s="13" t="n">
        <f aca="false">D32*100/$D$16</f>
        <v>243.148074783072</v>
      </c>
      <c r="L32" s="13" t="n">
        <f aca="false">100*F32*100/D32/($F$16*100/$D$16)</f>
        <v>102.826278547719</v>
      </c>
    </row>
    <row r="33" customFormat="false" ht="12.8" hidden="false" customHeight="false" outlineLevel="0" collapsed="false">
      <c r="A33" s="27" t="s">
        <v>18</v>
      </c>
      <c r="B33" s="27" t="n">
        <v>156.113292009074</v>
      </c>
      <c r="C33" s="28" t="n">
        <f aca="false">(B33/B32)^(1/3)-1</f>
        <v>0.00206866998531652</v>
      </c>
      <c r="D33" s="27" t="n">
        <v>248.830943650568</v>
      </c>
      <c r="E33" s="28" t="n">
        <f aca="false">(D33/D32)^(1/3)-1</f>
        <v>0.0127330334599594</v>
      </c>
      <c r="F33" s="27" t="n">
        <v>148399.281617875</v>
      </c>
      <c r="G33" s="28" t="n">
        <f aca="false">(F33/F32)^(1/3)-1</f>
        <v>0.0143408724498342</v>
      </c>
      <c r="I33" s="27" t="s">
        <v>51</v>
      </c>
      <c r="J33" s="13" t="n">
        <f aca="false">B33*100/$B$16</f>
        <v>115.373054143062</v>
      </c>
      <c r="K33" s="13" t="n">
        <f aca="false">D33*100/$D$16</f>
        <v>252.554879350852</v>
      </c>
      <c r="L33" s="13" t="n">
        <f aca="false">100*F33*100/D33/($F$16*100/$D$16)</f>
        <v>103.316804813026</v>
      </c>
    </row>
    <row r="34" customFormat="false" ht="12.8" hidden="false" customHeight="false" outlineLevel="0" collapsed="false">
      <c r="A34" s="29" t="s">
        <v>20</v>
      </c>
      <c r="B34" s="29" t="n">
        <v>156.910843530885</v>
      </c>
      <c r="C34" s="30" t="n">
        <f aca="false">(B34/B33)^(1/3)-1</f>
        <v>0.00170004141720925</v>
      </c>
      <c r="D34" s="29" t="n">
        <v>258.099044363387</v>
      </c>
      <c r="E34" s="30" t="n">
        <f aca="false">(D34/D33)^(1/3)-1</f>
        <v>0.0122644926986044</v>
      </c>
      <c r="F34" s="29" t="n">
        <v>154657.457829651</v>
      </c>
      <c r="G34" s="30" t="n">
        <f aca="false">(F34/F33)^(1/3)-1</f>
        <v>0.0138639697063996</v>
      </c>
      <c r="I34" s="29" t="s">
        <v>52</v>
      </c>
      <c r="J34" s="13" t="n">
        <f aca="false">B34*100/$B$16</f>
        <v>115.962471954471</v>
      </c>
      <c r="K34" s="13" t="n">
        <f aca="false">D34*100/$D$16</f>
        <v>261.961683918634</v>
      </c>
      <c r="L34" s="13" t="n">
        <f aca="false">100*F34*100/D34/($F$16*100/$D$16)</f>
        <v>103.807331078333</v>
      </c>
    </row>
    <row r="35" customFormat="false" ht="12.8" hidden="false" customHeight="false" outlineLevel="0" collapsed="false">
      <c r="A35" s="27" t="s">
        <v>24</v>
      </c>
      <c r="B35" s="27" t="n">
        <v>157.610686460638</v>
      </c>
      <c r="C35" s="28" t="n">
        <f aca="false">(B35/B34)^(1/3)-1</f>
        <v>0.00148450551231805</v>
      </c>
      <c r="D35" s="27" t="n">
        <v>267.367145076205</v>
      </c>
      <c r="E35" s="28" t="n">
        <f aca="false">(D35/D34)^(1/3)-1</f>
        <v>0.0118292132057165</v>
      </c>
      <c r="F35" s="27" t="n">
        <v>160968.119555125</v>
      </c>
      <c r="G35" s="28" t="n">
        <f aca="false">(F35/F34)^(1/3)-1</f>
        <v>0.0134204594422702</v>
      </c>
      <c r="I35" s="27" t="s">
        <v>53</v>
      </c>
      <c r="J35" s="13" t="n">
        <f aca="false">B35*100/$B$16</f>
        <v>116.47967977955</v>
      </c>
      <c r="K35" s="13" t="n">
        <f aca="false">D35*100/$D$16</f>
        <v>271.368488486414</v>
      </c>
      <c r="L35" s="13" t="n">
        <f aca="false">100*F35*100/D35/($F$16*100/$D$16)</f>
        <v>104.297857343641</v>
      </c>
    </row>
    <row r="36" customFormat="false" ht="12.8" hidden="false" customHeight="false" outlineLevel="0" collapsed="false">
      <c r="A36" s="29" t="s">
        <v>54</v>
      </c>
      <c r="B36" s="29" t="n">
        <v>159.802899390628</v>
      </c>
      <c r="C36" s="30" t="n">
        <f aca="false">(B36/B35)^(1/3)-1</f>
        <v>0.00461501466995062</v>
      </c>
      <c r="D36" s="29" t="n">
        <v>277.109637397594</v>
      </c>
      <c r="E36" s="30" t="n">
        <f aca="false">(D36/D35)^(1/3)-1</f>
        <v>0.0120015952909689</v>
      </c>
      <c r="F36" s="29" t="n">
        <v>167618.217029406</v>
      </c>
      <c r="G36" s="30" t="n">
        <f aca="false">(F36/F35)^(1/3)-1</f>
        <v>0.0135856392035585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160.796690769346</v>
      </c>
      <c r="C37" s="28" t="n">
        <f aca="false">(B37/B36)^(1/3)-1</f>
        <v>0.00206866998531718</v>
      </c>
      <c r="D37" s="27" t="n">
        <v>286.852129718984</v>
      </c>
      <c r="E37" s="28" t="n">
        <f aca="false">(D37/D36)^(1/3)-1</f>
        <v>0.0115844610416391</v>
      </c>
      <c r="F37" s="27" t="n">
        <v>174323.48651034</v>
      </c>
      <c r="G37" s="28" t="n">
        <f aca="false">(F37/F36)^(1/3)-1</f>
        <v>0.013160451522745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161.618168836811</v>
      </c>
      <c r="C38" s="30" t="n">
        <f aca="false">(B38/B37)^(1/3)-1</f>
        <v>0.00170004141720859</v>
      </c>
      <c r="D38" s="29" t="n">
        <v>296.594622040373</v>
      </c>
      <c r="E38" s="30" t="n">
        <f aca="false">(D38/D37)^(1/3)-1</f>
        <v>0.0111953514418066</v>
      </c>
      <c r="F38" s="29" t="n">
        <v>181083.927997927</v>
      </c>
      <c r="G38" s="30" t="n">
        <f aca="false">(F38/F37)^(1/3)-1</f>
        <v>0.0127634068798319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162.339007054457</v>
      </c>
      <c r="C39" s="28" t="n">
        <f aca="false">(B39/B38)^(1/3)-1</f>
        <v>0.00148450551231893</v>
      </c>
      <c r="D39" s="27" t="n">
        <v>306.337114361762</v>
      </c>
      <c r="E39" s="28" t="n">
        <f aca="false">(D39/D38)^(1/3)-1</f>
        <v>0.0108315338673517</v>
      </c>
      <c r="F39" s="27" t="n">
        <v>187899.541492166</v>
      </c>
      <c r="G39" s="28" t="n">
        <f aca="false">(F39/F38)^(1/3)-1</f>
        <v>0.0123917667882363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127.203507755408</v>
      </c>
      <c r="C43" s="40" t="n">
        <f aca="false">B43/B42-1</f>
        <v>-0.1083</v>
      </c>
      <c r="D43" s="40" t="n">
        <f aca="false">B19/B15-1</f>
        <v>-0.0665522156491145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137.634195391352</v>
      </c>
      <c r="C44" s="38" t="n">
        <f aca="false">B44/B43-1</f>
        <v>0.0820000000000023</v>
      </c>
      <c r="D44" s="38" t="n">
        <f aca="false">B23/B19-1</f>
        <v>0.0570267415933838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145.341710333267</v>
      </c>
      <c r="C45" s="40" t="n">
        <f aca="false">B45/B44-1</f>
        <v>0.0559999999999972</v>
      </c>
      <c r="D45" s="40" t="n">
        <f aca="false">B27/B23-1</f>
        <v>0.0638458376527655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151.155378746598</v>
      </c>
      <c r="C46" s="38" t="n">
        <f aca="false">B46/B45-1</f>
        <v>0.0400000000000018</v>
      </c>
      <c r="D46" s="38" t="n">
        <f aca="false">B31/B27-1</f>
        <v>0.0304761309224277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156.445817002729</v>
      </c>
      <c r="C47" s="40" t="n">
        <f aca="false">B47/B46-1</f>
        <v>0.0350000000000004</v>
      </c>
      <c r="D47" s="40" t="n">
        <f aca="false">B35/B31-1</f>
        <v>0.0252655125045063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161.139191512811</v>
      </c>
      <c r="C48" s="40" t="n">
        <f aca="false">B48/B47-1</f>
        <v>0.0299999999999978</v>
      </c>
      <c r="D48" s="38" t="n">
        <f aca="false">B39/B35-1</f>
        <v>0.0299999999999991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23828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5930.04634320402</v>
      </c>
      <c r="C22" s="0" t="n">
        <v>11516503</v>
      </c>
    </row>
    <row r="23" customFormat="false" ht="12.8" hidden="false" customHeight="false" outlineLevel="0" collapsed="false">
      <c r="A23" s="0" t="n">
        <v>70</v>
      </c>
      <c r="B23" s="0" t="n">
        <v>6361.98249860395</v>
      </c>
      <c r="C23" s="0" t="n">
        <v>9403544</v>
      </c>
    </row>
    <row r="24" customFormat="false" ht="12.8" hidden="false" customHeight="false" outlineLevel="0" collapsed="false">
      <c r="A24" s="0" t="n">
        <v>71</v>
      </c>
      <c r="B24" s="0" t="n">
        <v>6091.38137580562</v>
      </c>
      <c r="C24" s="0" t="n">
        <v>9907200</v>
      </c>
    </row>
    <row r="25" customFormat="false" ht="12.8" hidden="false" customHeight="false" outlineLevel="0" collapsed="false">
      <c r="A25" s="0" t="n">
        <v>72</v>
      </c>
      <c r="B25" s="0" t="n">
        <v>6014.1058130688</v>
      </c>
      <c r="C25" s="0" t="n">
        <v>10446968</v>
      </c>
    </row>
    <row r="26" customFormat="false" ht="12.8" hidden="false" customHeight="false" outlineLevel="0" collapsed="false">
      <c r="A26" s="0" t="n">
        <v>73</v>
      </c>
      <c r="B26" s="0" t="n">
        <v>5910.5527030064</v>
      </c>
      <c r="C26" s="0" t="n">
        <v>10786830</v>
      </c>
    </row>
    <row r="27" customFormat="false" ht="12.8" hidden="false" customHeight="false" outlineLevel="0" collapsed="false">
      <c r="A27" s="0" t="n">
        <v>74</v>
      </c>
      <c r="B27" s="0" t="n">
        <v>5851.33248865162</v>
      </c>
      <c r="C27" s="0" t="n">
        <v>11100673</v>
      </c>
    </row>
    <row r="28" customFormat="false" ht="12.8" hidden="false" customHeight="false" outlineLevel="0" collapsed="false">
      <c r="A28" s="0" t="n">
        <v>75</v>
      </c>
      <c r="B28" s="0" t="n">
        <v>5817.14611849524</v>
      </c>
      <c r="C28" s="0" t="n">
        <v>11581669</v>
      </c>
    </row>
    <row r="29" customFormat="false" ht="12.8" hidden="false" customHeight="false" outlineLevel="0" collapsed="false">
      <c r="A29" s="0" t="n">
        <v>76</v>
      </c>
      <c r="B29" s="0" t="n">
        <v>5855.85970001429</v>
      </c>
      <c r="C29" s="0" t="n">
        <v>11629790</v>
      </c>
    </row>
    <row r="30" customFormat="false" ht="12.8" hidden="false" customHeight="false" outlineLevel="0" collapsed="false">
      <c r="A30" s="0" t="n">
        <v>77</v>
      </c>
      <c r="B30" s="0" t="n">
        <v>5847.77347857268</v>
      </c>
      <c r="C30" s="0" t="n">
        <v>11635341</v>
      </c>
    </row>
    <row r="31" customFormat="false" ht="12.8" hidden="false" customHeight="false" outlineLevel="0" collapsed="false">
      <c r="A31" s="0" t="n">
        <v>78</v>
      </c>
      <c r="B31" s="0" t="n">
        <v>5865.21223491134</v>
      </c>
      <c r="C31" s="0" t="n">
        <v>11689050</v>
      </c>
    </row>
    <row r="32" customFormat="false" ht="12.8" hidden="false" customHeight="false" outlineLevel="0" collapsed="false">
      <c r="A32" s="0" t="n">
        <v>79</v>
      </c>
      <c r="B32" s="0" t="n">
        <v>5881.3578743779</v>
      </c>
      <c r="C32" s="0" t="n">
        <v>11724566</v>
      </c>
    </row>
    <row r="33" customFormat="false" ht="12.8" hidden="false" customHeight="false" outlineLevel="0" collapsed="false">
      <c r="A33" s="0" t="n">
        <v>80</v>
      </c>
      <c r="B33" s="0" t="n">
        <v>5865.06426210169</v>
      </c>
      <c r="C33" s="0" t="n">
        <v>11813895</v>
      </c>
    </row>
    <row r="34" customFormat="false" ht="12.8" hidden="false" customHeight="false" outlineLevel="0" collapsed="false">
      <c r="A34" s="0" t="n">
        <v>81</v>
      </c>
      <c r="B34" s="0" t="n">
        <v>5873.7859564311</v>
      </c>
      <c r="C34" s="0" t="n">
        <v>11803978</v>
      </c>
    </row>
    <row r="35" customFormat="false" ht="12.8" hidden="false" customHeight="false" outlineLevel="0" collapsed="false">
      <c r="A35" s="0" t="n">
        <v>82</v>
      </c>
      <c r="B35" s="0" t="n">
        <v>5886.24837544774</v>
      </c>
      <c r="C35" s="0" t="n">
        <v>11794933</v>
      </c>
    </row>
    <row r="36" customFormat="false" ht="12.8" hidden="false" customHeight="false" outlineLevel="0" collapsed="false">
      <c r="A36" s="0" t="n">
        <v>83</v>
      </c>
      <c r="B36" s="0" t="n">
        <v>5893.64397868758</v>
      </c>
      <c r="C36" s="0" t="n">
        <v>11820455</v>
      </c>
    </row>
    <row r="37" customFormat="false" ht="12.8" hidden="false" customHeight="false" outlineLevel="0" collapsed="false">
      <c r="A37" s="0" t="n">
        <v>84</v>
      </c>
      <c r="B37" s="0" t="n">
        <v>5934.66034960802</v>
      </c>
      <c r="C37" s="0" t="n">
        <v>11869700</v>
      </c>
    </row>
    <row r="38" customFormat="false" ht="12.8" hidden="false" customHeight="false" outlineLevel="0" collapsed="false">
      <c r="A38" s="0" t="n">
        <v>85</v>
      </c>
      <c r="B38" s="0" t="n">
        <v>5963.00262126213</v>
      </c>
      <c r="C38" s="0" t="n">
        <v>11918450</v>
      </c>
    </row>
    <row r="39" customFormat="false" ht="12.8" hidden="false" customHeight="false" outlineLevel="0" collapsed="false">
      <c r="A39" s="0" t="n">
        <v>86</v>
      </c>
      <c r="B39" s="0" t="n">
        <v>5967.49374863265</v>
      </c>
      <c r="C39" s="0" t="n">
        <v>11993587</v>
      </c>
    </row>
    <row r="40" customFormat="false" ht="12.8" hidden="false" customHeight="false" outlineLevel="0" collapsed="false">
      <c r="A40" s="0" t="n">
        <v>87</v>
      </c>
      <c r="B40" s="0" t="n">
        <v>5953.31545693175</v>
      </c>
      <c r="C40" s="0" t="n">
        <v>12026844</v>
      </c>
    </row>
    <row r="41" customFormat="false" ht="12.8" hidden="false" customHeight="false" outlineLevel="0" collapsed="false">
      <c r="A41" s="0" t="n">
        <v>88</v>
      </c>
      <c r="B41" s="0" t="n">
        <v>5951.66998784796</v>
      </c>
      <c r="C41" s="0" t="n">
        <v>12054352</v>
      </c>
    </row>
    <row r="42" customFormat="false" ht="12.8" hidden="false" customHeight="false" outlineLevel="0" collapsed="false">
      <c r="A42" s="0" t="n">
        <v>89</v>
      </c>
      <c r="B42" s="0" t="n">
        <v>5931.68576335419</v>
      </c>
      <c r="C42" s="0" t="n">
        <v>12085743</v>
      </c>
    </row>
    <row r="43" customFormat="false" ht="12.8" hidden="false" customHeight="false" outlineLevel="0" collapsed="false">
      <c r="A43" s="0" t="n">
        <v>90</v>
      </c>
      <c r="B43" s="0" t="n">
        <v>5965.62382074294</v>
      </c>
      <c r="C43" s="0" t="n">
        <v>12115510</v>
      </c>
    </row>
    <row r="44" customFormat="false" ht="12.8" hidden="false" customHeight="false" outlineLevel="0" collapsed="false">
      <c r="A44" s="0" t="n">
        <v>91</v>
      </c>
      <c r="B44" s="0" t="n">
        <v>5978.47593674846</v>
      </c>
      <c r="C44" s="0" t="n">
        <v>12196410</v>
      </c>
    </row>
    <row r="45" customFormat="false" ht="12.8" hidden="false" customHeight="false" outlineLevel="0" collapsed="false">
      <c r="A45" s="0" t="n">
        <v>92</v>
      </c>
      <c r="B45" s="0" t="n">
        <v>5965.55652528325</v>
      </c>
      <c r="C45" s="0" t="n">
        <v>12218550</v>
      </c>
    </row>
    <row r="46" customFormat="false" ht="12.8" hidden="false" customHeight="false" outlineLevel="0" collapsed="false">
      <c r="A46" s="0" t="n">
        <v>93</v>
      </c>
      <c r="B46" s="0" t="n">
        <v>5951.0405149535</v>
      </c>
      <c r="C46" s="0" t="n">
        <v>12256273</v>
      </c>
    </row>
    <row r="47" customFormat="false" ht="12.8" hidden="false" customHeight="false" outlineLevel="0" collapsed="false">
      <c r="A47" s="0" t="n">
        <v>94</v>
      </c>
      <c r="B47" s="0" t="n">
        <v>5944.13799027066</v>
      </c>
      <c r="C47" s="0" t="n">
        <v>12236098</v>
      </c>
    </row>
    <row r="48" customFormat="false" ht="12.8" hidden="false" customHeight="false" outlineLevel="0" collapsed="false">
      <c r="A48" s="0" t="n">
        <v>95</v>
      </c>
      <c r="B48" s="0" t="n">
        <v>5976.84957468011</v>
      </c>
      <c r="C48" s="0" t="n">
        <v>12352557</v>
      </c>
    </row>
    <row r="49" customFormat="false" ht="12.8" hidden="false" customHeight="false" outlineLevel="0" collapsed="false">
      <c r="A49" s="0" t="n">
        <v>96</v>
      </c>
      <c r="B49" s="0" t="n">
        <v>5982.09599525255</v>
      </c>
      <c r="C49" s="0" t="n">
        <v>12393138</v>
      </c>
    </row>
    <row r="50" customFormat="false" ht="12.8" hidden="false" customHeight="false" outlineLevel="0" collapsed="false">
      <c r="A50" s="0" t="n">
        <v>97</v>
      </c>
      <c r="B50" s="0" t="n">
        <v>5998.94540340399</v>
      </c>
      <c r="C50" s="0" t="n">
        <v>12442577</v>
      </c>
    </row>
    <row r="51" customFormat="false" ht="12.8" hidden="false" customHeight="false" outlineLevel="0" collapsed="false">
      <c r="A51" s="0" t="n">
        <v>98</v>
      </c>
      <c r="B51" s="0" t="n">
        <v>6010.18842712049</v>
      </c>
      <c r="C51" s="0" t="n">
        <v>12454312</v>
      </c>
    </row>
    <row r="52" customFormat="false" ht="12.8" hidden="false" customHeight="false" outlineLevel="0" collapsed="false">
      <c r="A52" s="0" t="n">
        <v>99</v>
      </c>
      <c r="B52" s="0" t="n">
        <v>6019.38320876441</v>
      </c>
      <c r="C52" s="0" t="n">
        <v>12497242</v>
      </c>
    </row>
    <row r="53" customFormat="false" ht="12.8" hidden="false" customHeight="false" outlineLevel="0" collapsed="false">
      <c r="A53" s="0" t="n">
        <v>100</v>
      </c>
      <c r="B53" s="0" t="n">
        <v>6019.64982313758</v>
      </c>
      <c r="C53" s="0" t="n">
        <v>12545536</v>
      </c>
    </row>
    <row r="54" customFormat="false" ht="12.8" hidden="false" customHeight="false" outlineLevel="0" collapsed="false">
      <c r="A54" s="0" t="n">
        <v>101</v>
      </c>
      <c r="B54" s="0" t="n">
        <v>6040.04837985474</v>
      </c>
      <c r="C54" s="0" t="n">
        <v>12625738</v>
      </c>
    </row>
    <row r="55" customFormat="false" ht="12.8" hidden="false" customHeight="false" outlineLevel="0" collapsed="false">
      <c r="A55" s="0" t="n">
        <v>102</v>
      </c>
      <c r="B55" s="0" t="n">
        <v>6052.11328193687</v>
      </c>
      <c r="C55" s="0" t="n">
        <v>12685759</v>
      </c>
    </row>
    <row r="56" customFormat="false" ht="12.8" hidden="false" customHeight="false" outlineLevel="0" collapsed="false">
      <c r="A56" s="0" t="n">
        <v>103</v>
      </c>
      <c r="B56" s="0" t="n">
        <v>6066.47399624012</v>
      </c>
      <c r="C56" s="0" t="n">
        <v>12724880</v>
      </c>
    </row>
    <row r="57" customFormat="false" ht="12.8" hidden="false" customHeight="false" outlineLevel="0" collapsed="false">
      <c r="A57" s="0" t="n">
        <v>104</v>
      </c>
      <c r="B57" s="0" t="n">
        <v>6113.08836802166</v>
      </c>
      <c r="C57" s="0" t="n">
        <v>12750567</v>
      </c>
    </row>
    <row r="58" customFormat="false" ht="12.8" hidden="false" customHeight="false" outlineLevel="0" collapsed="false">
      <c r="A58" s="0" t="n">
        <v>105</v>
      </c>
      <c r="B58" s="0" t="n">
        <v>6143.33870703478</v>
      </c>
      <c r="C58" s="0" t="n">
        <v>12746592</v>
      </c>
    </row>
    <row r="59" customFormat="false" ht="12.8" hidden="false" customHeight="false" outlineLevel="0" collapsed="false">
      <c r="A59" s="0" t="n">
        <v>106</v>
      </c>
      <c r="B59" s="0" t="n">
        <v>6168.18888562432</v>
      </c>
      <c r="C59" s="0" t="n">
        <v>12761432</v>
      </c>
    </row>
    <row r="60" customFormat="false" ht="12.8" hidden="false" customHeight="false" outlineLevel="0" collapsed="false">
      <c r="A60" s="0" t="n">
        <v>107</v>
      </c>
      <c r="B60" s="0" t="n">
        <v>6184.10374123424</v>
      </c>
      <c r="C60" s="0" t="n">
        <v>12765202</v>
      </c>
    </row>
    <row r="61" customFormat="false" ht="12.8" hidden="false" customHeight="false" outlineLevel="0" collapsed="false">
      <c r="A61" s="0" t="n">
        <v>108</v>
      </c>
      <c r="B61" s="0" t="n">
        <v>6177.40371534238</v>
      </c>
      <c r="C61" s="0" t="n">
        <v>12786246</v>
      </c>
    </row>
    <row r="62" customFormat="false" ht="12.8" hidden="false" customHeight="false" outlineLevel="0" collapsed="false">
      <c r="A62" s="0" t="n">
        <v>109</v>
      </c>
      <c r="B62" s="0" t="n">
        <v>6180.80856564132</v>
      </c>
      <c r="C62" s="0" t="n">
        <v>12836236</v>
      </c>
    </row>
    <row r="63" customFormat="false" ht="12.8" hidden="false" customHeight="false" outlineLevel="0" collapsed="false">
      <c r="A63" s="0" t="n">
        <v>110</v>
      </c>
      <c r="B63" s="0" t="n">
        <v>6192.48222679685</v>
      </c>
      <c r="C63" s="0" t="n">
        <v>12839253</v>
      </c>
    </row>
    <row r="64" customFormat="false" ht="12.8" hidden="false" customHeight="false" outlineLevel="0" collapsed="false">
      <c r="A64" s="0" t="n">
        <v>111</v>
      </c>
      <c r="B64" s="0" t="n">
        <v>6179.76475772387</v>
      </c>
      <c r="C64" s="0" t="n">
        <v>12848076</v>
      </c>
    </row>
    <row r="65" customFormat="false" ht="12.8" hidden="false" customHeight="false" outlineLevel="0" collapsed="false">
      <c r="A65" s="0" t="n">
        <v>112</v>
      </c>
      <c r="B65" s="0" t="n">
        <v>6192.70850421294</v>
      </c>
      <c r="C65" s="0" t="n">
        <v>12909687</v>
      </c>
    </row>
    <row r="66" customFormat="false" ht="12.8" hidden="false" customHeight="false" outlineLevel="0" collapsed="false">
      <c r="A66" s="0" t="n">
        <v>113</v>
      </c>
      <c r="B66" s="0" t="n">
        <v>6225.20696692591</v>
      </c>
      <c r="C66" s="0" t="n">
        <v>12938819</v>
      </c>
    </row>
    <row r="67" customFormat="false" ht="12.8" hidden="false" customHeight="false" outlineLevel="0" collapsed="false">
      <c r="A67" s="0" t="n">
        <v>114</v>
      </c>
      <c r="B67" s="0" t="n">
        <v>6228.0047035145</v>
      </c>
      <c r="C67" s="0" t="n">
        <v>12915224</v>
      </c>
    </row>
    <row r="68" customFormat="false" ht="12.8" hidden="false" customHeight="false" outlineLevel="0" collapsed="false">
      <c r="A68" s="0" t="n">
        <v>115</v>
      </c>
      <c r="B68" s="0" t="n">
        <v>6215.90099238052</v>
      </c>
      <c r="C68" s="0" t="n">
        <v>12981117</v>
      </c>
    </row>
    <row r="69" customFormat="false" ht="12.8" hidden="false" customHeight="false" outlineLevel="0" collapsed="false">
      <c r="A69" s="0" t="n">
        <v>116</v>
      </c>
      <c r="B69" s="0" t="n">
        <v>6238.70522422111</v>
      </c>
      <c r="C69" s="0" t="n">
        <v>13001763</v>
      </c>
    </row>
    <row r="70" customFormat="false" ht="12.8" hidden="false" customHeight="false" outlineLevel="0" collapsed="false">
      <c r="A70" s="0" t="n">
        <v>117</v>
      </c>
      <c r="B70" s="0" t="n">
        <v>6262.17801542928</v>
      </c>
      <c r="C70" s="0" t="n">
        <v>12980548</v>
      </c>
    </row>
    <row r="71" customFormat="false" ht="12.8" hidden="false" customHeight="false" outlineLevel="0" collapsed="false">
      <c r="A71" s="0" t="n">
        <v>118</v>
      </c>
      <c r="B71" s="0" t="n">
        <v>6256.49539149056</v>
      </c>
      <c r="C71" s="0" t="n">
        <v>13045004</v>
      </c>
    </row>
    <row r="72" customFormat="false" ht="12.8" hidden="false" customHeight="false" outlineLevel="0" collapsed="false">
      <c r="A72" s="0" t="n">
        <v>119</v>
      </c>
      <c r="B72" s="0" t="n">
        <v>6241.7656894776</v>
      </c>
      <c r="C72" s="0" t="n">
        <v>13052720</v>
      </c>
    </row>
    <row r="73" customFormat="false" ht="12.8" hidden="false" customHeight="false" outlineLevel="0" collapsed="false">
      <c r="A73" s="0" t="n">
        <v>120</v>
      </c>
      <c r="B73" s="0" t="n">
        <v>6221.3777718337</v>
      </c>
      <c r="C73" s="0" t="n">
        <v>13167010</v>
      </c>
    </row>
    <row r="74" customFormat="false" ht="12.8" hidden="false" customHeight="false" outlineLevel="0" collapsed="false">
      <c r="A74" s="0" t="n">
        <v>121</v>
      </c>
      <c r="B74" s="0" t="n">
        <v>6256.13625005336</v>
      </c>
      <c r="C74" s="0" t="n">
        <v>13076496</v>
      </c>
    </row>
    <row r="75" customFormat="false" ht="12.8" hidden="false" customHeight="false" outlineLevel="0" collapsed="false">
      <c r="A75" s="0" t="n">
        <v>122</v>
      </c>
      <c r="B75" s="0" t="n">
        <v>6271.12978218981</v>
      </c>
      <c r="C75" s="0" t="n">
        <v>13116448</v>
      </c>
    </row>
    <row r="76" customFormat="false" ht="12.8" hidden="false" customHeight="false" outlineLevel="0" collapsed="false">
      <c r="A76" s="0" t="n">
        <v>123</v>
      </c>
      <c r="B76" s="0" t="n">
        <v>6255.64288239628</v>
      </c>
      <c r="C76" s="0" t="n">
        <v>13110275</v>
      </c>
    </row>
    <row r="77" customFormat="false" ht="12.8" hidden="false" customHeight="false" outlineLevel="0" collapsed="false">
      <c r="A77" s="0" t="n">
        <v>124</v>
      </c>
      <c r="B77" s="0" t="n">
        <v>6255.39299776667</v>
      </c>
      <c r="C77" s="0" t="n">
        <v>13144924</v>
      </c>
    </row>
    <row r="78" customFormat="false" ht="12.8" hidden="false" customHeight="false" outlineLevel="0" collapsed="false">
      <c r="A78" s="0" t="n">
        <v>125</v>
      </c>
      <c r="B78" s="0" t="n">
        <v>6293.06655885241</v>
      </c>
      <c r="C78" s="0" t="n">
        <v>13137347</v>
      </c>
    </row>
    <row r="79" customFormat="false" ht="12.8" hidden="false" customHeight="false" outlineLevel="0" collapsed="false">
      <c r="A79" s="0" t="n">
        <v>126</v>
      </c>
      <c r="B79" s="0" t="n">
        <v>6314.44071845737</v>
      </c>
      <c r="C79" s="0" t="n">
        <v>13159834</v>
      </c>
    </row>
    <row r="80" customFormat="false" ht="12.8" hidden="false" customHeight="false" outlineLevel="0" collapsed="false">
      <c r="A80" s="0" t="n">
        <v>127</v>
      </c>
      <c r="B80" s="0" t="n">
        <v>6327.0439285424</v>
      </c>
      <c r="C80" s="0" t="n">
        <v>13203615</v>
      </c>
    </row>
    <row r="81" customFormat="false" ht="12.8" hidden="false" customHeight="false" outlineLevel="0" collapsed="false">
      <c r="A81" s="0" t="n">
        <v>128</v>
      </c>
      <c r="B81" s="0" t="n">
        <v>6369.25319288004</v>
      </c>
      <c r="C81" s="0" t="n">
        <v>13212497</v>
      </c>
    </row>
    <row r="82" customFormat="false" ht="12.8" hidden="false" customHeight="false" outlineLevel="0" collapsed="false">
      <c r="A82" s="0" t="n">
        <v>129</v>
      </c>
      <c r="B82" s="0" t="n">
        <v>6389.42766764739</v>
      </c>
      <c r="C82" s="0" t="n">
        <v>13184653</v>
      </c>
    </row>
    <row r="83" customFormat="false" ht="12.8" hidden="false" customHeight="false" outlineLevel="0" collapsed="false">
      <c r="A83" s="0" t="n">
        <v>130</v>
      </c>
      <c r="B83" s="0" t="n">
        <v>6374.4832038776</v>
      </c>
      <c r="C83" s="0" t="n">
        <v>13283779</v>
      </c>
    </row>
    <row r="84" customFormat="false" ht="12.8" hidden="false" customHeight="false" outlineLevel="0" collapsed="false">
      <c r="A84" s="0" t="n">
        <v>131</v>
      </c>
      <c r="B84" s="0" t="n">
        <v>6385.29025335317</v>
      </c>
      <c r="C84" s="0" t="n">
        <v>13248843</v>
      </c>
    </row>
    <row r="85" customFormat="false" ht="12.8" hidden="false" customHeight="false" outlineLevel="0" collapsed="false">
      <c r="A85" s="0" t="n">
        <v>132</v>
      </c>
      <c r="B85" s="0" t="n">
        <v>6412.58577413367</v>
      </c>
      <c r="C85" s="0" t="n">
        <v>13237821</v>
      </c>
    </row>
    <row r="86" customFormat="false" ht="12.8" hidden="false" customHeight="false" outlineLevel="0" collapsed="false">
      <c r="A86" s="0" t="n">
        <v>133</v>
      </c>
      <c r="B86" s="0" t="n">
        <v>6448.69771347803</v>
      </c>
      <c r="C86" s="0" t="n">
        <v>13216118</v>
      </c>
    </row>
    <row r="87" customFormat="false" ht="12.8" hidden="false" customHeight="false" outlineLevel="0" collapsed="false">
      <c r="A87" s="0" t="n">
        <v>134</v>
      </c>
      <c r="B87" s="0" t="n">
        <v>6416.47458000546</v>
      </c>
      <c r="C87" s="0" t="n">
        <v>13316525</v>
      </c>
    </row>
    <row r="88" customFormat="false" ht="12.8" hidden="false" customHeight="false" outlineLevel="0" collapsed="false">
      <c r="A88" s="0" t="n">
        <v>135</v>
      </c>
      <c r="B88" s="0" t="n">
        <v>6400.98489550156</v>
      </c>
      <c r="C88" s="0" t="n">
        <v>13423220</v>
      </c>
    </row>
    <row r="89" customFormat="false" ht="12.8" hidden="false" customHeight="false" outlineLevel="0" collapsed="false">
      <c r="A89" s="0" t="n">
        <v>136</v>
      </c>
      <c r="B89" s="0" t="n">
        <v>6419.56743515183</v>
      </c>
      <c r="C89" s="0" t="n">
        <v>13425000</v>
      </c>
    </row>
    <row r="90" customFormat="false" ht="12.8" hidden="false" customHeight="false" outlineLevel="0" collapsed="false">
      <c r="A90" s="0" t="n">
        <v>137</v>
      </c>
      <c r="B90" s="0" t="n">
        <v>6407.17768184067</v>
      </c>
      <c r="C90" s="0" t="n">
        <v>13393206</v>
      </c>
    </row>
    <row r="91" customFormat="false" ht="12.8" hidden="false" customHeight="false" outlineLevel="0" collapsed="false">
      <c r="A91" s="0" t="n">
        <v>138</v>
      </c>
      <c r="B91" s="0" t="n">
        <v>6431.369598448</v>
      </c>
      <c r="C91" s="0" t="n">
        <v>13433333</v>
      </c>
    </row>
    <row r="92" customFormat="false" ht="12.8" hidden="false" customHeight="false" outlineLevel="0" collapsed="false">
      <c r="A92" s="0" t="n">
        <v>139</v>
      </c>
      <c r="B92" s="0" t="n">
        <v>6443.87474084577</v>
      </c>
      <c r="C92" s="0" t="n">
        <v>13493129</v>
      </c>
    </row>
    <row r="93" customFormat="false" ht="12.8" hidden="false" customHeight="false" outlineLevel="0" collapsed="false">
      <c r="A93" s="0" t="n">
        <v>140</v>
      </c>
      <c r="B93" s="0" t="n">
        <v>6462.08820467752</v>
      </c>
      <c r="C93" s="0" t="n">
        <v>13482229</v>
      </c>
    </row>
    <row r="94" customFormat="false" ht="12.8" hidden="false" customHeight="false" outlineLevel="0" collapsed="false">
      <c r="A94" s="0" t="n">
        <v>141</v>
      </c>
      <c r="B94" s="0" t="n">
        <v>6472.17746954446</v>
      </c>
      <c r="C94" s="0" t="n">
        <v>13507046</v>
      </c>
    </row>
    <row r="95" customFormat="false" ht="12.8" hidden="false" customHeight="false" outlineLevel="0" collapsed="false">
      <c r="A95" s="0" t="n">
        <v>142</v>
      </c>
      <c r="B95" s="0" t="n">
        <v>6483.01363309436</v>
      </c>
      <c r="C95" s="0" t="n">
        <v>13571993</v>
      </c>
    </row>
    <row r="96" customFormat="false" ht="12.8" hidden="false" customHeight="false" outlineLevel="0" collapsed="false">
      <c r="A96" s="0" t="n">
        <v>143</v>
      </c>
      <c r="B96" s="0" t="n">
        <v>6509.53191526123</v>
      </c>
      <c r="C96" s="0" t="n">
        <v>13584430</v>
      </c>
    </row>
    <row r="97" customFormat="false" ht="12.8" hidden="false" customHeight="false" outlineLevel="0" collapsed="false">
      <c r="A97" s="0" t="n">
        <v>144</v>
      </c>
      <c r="B97" s="0" t="n">
        <v>6535.82204883684</v>
      </c>
      <c r="C97" s="0" t="n">
        <v>13526772</v>
      </c>
    </row>
    <row r="98" customFormat="false" ht="12.8" hidden="false" customHeight="false" outlineLevel="0" collapsed="false">
      <c r="A98" s="0" t="n">
        <v>145</v>
      </c>
      <c r="B98" s="0" t="n">
        <v>6542.71968849991</v>
      </c>
      <c r="C98" s="0" t="n">
        <v>13557682</v>
      </c>
    </row>
    <row r="99" customFormat="false" ht="12.8" hidden="false" customHeight="false" outlineLevel="0" collapsed="false">
      <c r="A99" s="0" t="n">
        <v>146</v>
      </c>
      <c r="B99" s="0" t="n">
        <v>6563.46521887189</v>
      </c>
      <c r="C99" s="0" t="n">
        <v>13553433</v>
      </c>
    </row>
    <row r="100" customFormat="false" ht="12.8" hidden="false" customHeight="false" outlineLevel="0" collapsed="false">
      <c r="A100" s="0" t="n">
        <v>147</v>
      </c>
      <c r="B100" s="0" t="n">
        <v>6565.43094805661</v>
      </c>
      <c r="C100" s="0" t="n">
        <v>13619164</v>
      </c>
    </row>
    <row r="101" customFormat="false" ht="12.8" hidden="false" customHeight="false" outlineLevel="0" collapsed="false">
      <c r="A101" s="0" t="n">
        <v>148</v>
      </c>
      <c r="B101" s="0" t="n">
        <v>6566.14704985207</v>
      </c>
      <c r="C101" s="0" t="n">
        <v>13620882</v>
      </c>
    </row>
    <row r="102" customFormat="false" ht="12.8" hidden="false" customHeight="false" outlineLevel="0" collapsed="false">
      <c r="A102" s="0" t="n">
        <v>149</v>
      </c>
      <c r="B102" s="0" t="n">
        <v>6547.89463648106</v>
      </c>
      <c r="C102" s="0" t="n">
        <v>13649386</v>
      </c>
    </row>
    <row r="103" customFormat="false" ht="12.8" hidden="false" customHeight="false" outlineLevel="0" collapsed="false">
      <c r="A103" s="0" t="n">
        <v>150</v>
      </c>
      <c r="B103" s="0" t="n">
        <v>6573.20103974753</v>
      </c>
      <c r="C103" s="0" t="n">
        <v>13571656</v>
      </c>
    </row>
    <row r="104" customFormat="false" ht="12.8" hidden="false" customHeight="false" outlineLevel="0" collapsed="false">
      <c r="A104" s="0" t="n">
        <v>151</v>
      </c>
      <c r="B104" s="0" t="n">
        <v>6570.24411310368</v>
      </c>
      <c r="C104" s="0" t="n">
        <v>13644161</v>
      </c>
    </row>
    <row r="105" customFormat="false" ht="12.8" hidden="false" customHeight="false" outlineLevel="0" collapsed="false">
      <c r="A105" s="0" t="n">
        <v>152</v>
      </c>
      <c r="B105" s="0" t="n">
        <v>6611.17086266873</v>
      </c>
      <c r="C105" s="0" t="n">
        <v>13636531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92187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0" t="n">
        <v>18733.8129683629</v>
      </c>
      <c r="K9" s="0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0" t="n">
        <v>99239.5036172691</v>
      </c>
      <c r="K11" s="0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0" t="n">
        <v>162721.178424523</v>
      </c>
      <c r="K13" s="0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0" t="n">
        <v>202742.650637218</v>
      </c>
      <c r="K15" s="0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0" t="n">
        <v>230971.30147243</v>
      </c>
      <c r="K17" s="0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0" t="n">
        <v>189500.232062338</v>
      </c>
      <c r="K19" s="0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17811068.7178842</v>
      </c>
      <c r="C20" s="0" t="n">
        <v>17101668.9038181</v>
      </c>
      <c r="D20" s="0" t="n">
        <v>17887101.6652212</v>
      </c>
      <c r="E20" s="0" t="n">
        <v>17173139.8729213</v>
      </c>
      <c r="F20" s="0" t="n">
        <v>13957827.1229314</v>
      </c>
      <c r="G20" s="0" t="n">
        <v>3143841.7808867</v>
      </c>
      <c r="H20" s="0" t="n">
        <v>14029298.220161</v>
      </c>
      <c r="I20" s="0" t="n">
        <v>3143841.65276024</v>
      </c>
      <c r="J20" s="0" t="n">
        <v>204565.659219299</v>
      </c>
      <c r="K20" s="0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17515775.0799979</v>
      </c>
      <c r="C21" s="0" t="n">
        <v>16818562.2515557</v>
      </c>
      <c r="D21" s="0" t="n">
        <v>17591672.1891006</v>
      </c>
      <c r="E21" s="0" t="n">
        <v>16889905.5327719</v>
      </c>
      <c r="F21" s="0" t="n">
        <v>13721085.2673121</v>
      </c>
      <c r="G21" s="0" t="n">
        <v>3097476.98424359</v>
      </c>
      <c r="H21" s="0" t="n">
        <v>13792428.6734288</v>
      </c>
      <c r="I21" s="0" t="n">
        <v>3097476.85934312</v>
      </c>
      <c r="J21" s="0" t="n">
        <v>222675.54785813</v>
      </c>
      <c r="K21" s="0" t="n">
        <v>215995.281422386</v>
      </c>
      <c r="L21" s="0" t="n">
        <v>2922426.19013286</v>
      </c>
      <c r="M21" s="0" t="n">
        <v>2764329.05886401</v>
      </c>
      <c r="N21" s="0" t="n">
        <v>2935075.71154681</v>
      </c>
      <c r="O21" s="0" t="n">
        <v>2776219.97616547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17939590.9618416</v>
      </c>
      <c r="C22" s="0" t="n">
        <v>17225685.9106416</v>
      </c>
      <c r="D22" s="0" t="n">
        <v>18017338.5017615</v>
      </c>
      <c r="E22" s="0" t="n">
        <v>17298768.5969708</v>
      </c>
      <c r="F22" s="0" t="n">
        <v>14053836.3713644</v>
      </c>
      <c r="G22" s="0" t="n">
        <v>3171849.53927728</v>
      </c>
      <c r="H22" s="0" t="n">
        <v>14126919.2575779</v>
      </c>
      <c r="I22" s="0" t="n">
        <v>3171849.33939295</v>
      </c>
      <c r="J22" s="0" t="n">
        <v>243953.655904947</v>
      </c>
      <c r="K22" s="0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18606030.7524462</v>
      </c>
      <c r="C23" s="0" t="n">
        <v>17875156.9064643</v>
      </c>
      <c r="D23" s="0" t="n">
        <v>18610237.5887718</v>
      </c>
      <c r="E23" s="0" t="n">
        <v>17878263.5942547</v>
      </c>
      <c r="F23" s="0" t="n">
        <v>14521732.2281788</v>
      </c>
      <c r="G23" s="0" t="n">
        <v>3353424.67828542</v>
      </c>
      <c r="H23" s="0" t="n">
        <v>14593008.5861562</v>
      </c>
      <c r="I23" s="0" t="n">
        <v>3285255.00809853</v>
      </c>
      <c r="J23" s="0" t="n">
        <v>290149.534573842</v>
      </c>
      <c r="K23" s="0" t="n">
        <v>281445.048536626</v>
      </c>
      <c r="L23" s="0" t="n">
        <v>3104000.34561559</v>
      </c>
      <c r="M23" s="0" t="n">
        <v>2930656.4449744</v>
      </c>
      <c r="N23" s="0" t="n">
        <v>3104613.33843397</v>
      </c>
      <c r="O23" s="0" t="n">
        <v>2931190.63642921</v>
      </c>
      <c r="P23" s="0" t="n">
        <v>48358.2557623069</v>
      </c>
      <c r="Q23" s="0" t="n">
        <v>46907.5080894377</v>
      </c>
    </row>
    <row r="24" customFormat="false" ht="12.8" hidden="false" customHeight="false" outlineLevel="0" collapsed="false">
      <c r="A24" s="0" t="n">
        <v>71</v>
      </c>
      <c r="B24" s="0" t="n">
        <v>18502741.2196995</v>
      </c>
      <c r="C24" s="0" t="n">
        <v>17774034.7575472</v>
      </c>
      <c r="D24" s="0" t="n">
        <v>18509471.3293451</v>
      </c>
      <c r="E24" s="0" t="n">
        <v>17779561.0568437</v>
      </c>
      <c r="F24" s="0" t="n">
        <v>14389093.6892489</v>
      </c>
      <c r="G24" s="0" t="n">
        <v>3384941.06829834</v>
      </c>
      <c r="H24" s="0" t="n">
        <v>14460873.2042834</v>
      </c>
      <c r="I24" s="0" t="n">
        <v>3318687.85256025</v>
      </c>
      <c r="J24" s="0" t="n">
        <v>299240.648287684</v>
      </c>
      <c r="K24" s="0" t="n">
        <v>290263.428839053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17994485.0333879</v>
      </c>
      <c r="C25" s="0" t="n">
        <v>17284522.5423822</v>
      </c>
      <c r="D25" s="0" t="n">
        <v>18002054.3159821</v>
      </c>
      <c r="E25" s="0" t="n">
        <v>17290876.6331291</v>
      </c>
      <c r="F25" s="0" t="n">
        <v>13948935.5284482</v>
      </c>
      <c r="G25" s="0" t="n">
        <v>3335587.01393403</v>
      </c>
      <c r="H25" s="0" t="n">
        <v>14019243.036555</v>
      </c>
      <c r="I25" s="0" t="n">
        <v>3271633.59657409</v>
      </c>
      <c r="J25" s="0" t="n">
        <v>296566.738145225</v>
      </c>
      <c r="K25" s="0" t="n">
        <v>287669.736000868</v>
      </c>
      <c r="L25" s="0" t="n">
        <v>3001493.99287223</v>
      </c>
      <c r="M25" s="0" t="n">
        <v>2833085.05320611</v>
      </c>
      <c r="N25" s="0" t="n">
        <v>3002677.92588628</v>
      </c>
      <c r="O25" s="0" t="n">
        <v>2834164.33884988</v>
      </c>
      <c r="P25" s="0" t="n">
        <v>49427.7896908708</v>
      </c>
      <c r="Q25" s="0" t="n">
        <v>47944.9560001447</v>
      </c>
    </row>
    <row r="26" customFormat="false" ht="12.8" hidden="false" customHeight="false" outlineLevel="0" collapsed="false">
      <c r="A26" s="0" t="n">
        <v>73</v>
      </c>
      <c r="B26" s="0" t="n">
        <v>17407999.2616458</v>
      </c>
      <c r="C26" s="0" t="n">
        <v>16719499.6429914</v>
      </c>
      <c r="D26" s="0" t="n">
        <v>17417249.9618849</v>
      </c>
      <c r="E26" s="0" t="n">
        <v>16727462.9762566</v>
      </c>
      <c r="F26" s="0" t="n">
        <v>13450536.0036552</v>
      </c>
      <c r="G26" s="0" t="n">
        <v>3268963.63933614</v>
      </c>
      <c r="H26" s="0" t="n">
        <v>13520040.1156101</v>
      </c>
      <c r="I26" s="0" t="n">
        <v>3207422.86064645</v>
      </c>
      <c r="J26" s="0" t="n">
        <v>301064.679994015</v>
      </c>
      <c r="K26" s="0" t="n">
        <v>292032.739594194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17996353.808436</v>
      </c>
      <c r="C27" s="0" t="n">
        <v>17283485.8934218</v>
      </c>
      <c r="D27" s="0" t="n">
        <v>18008975.3310875</v>
      </c>
      <c r="E27" s="0" t="n">
        <v>17294617.7277778</v>
      </c>
      <c r="F27" s="0" t="n">
        <v>13841111.6089937</v>
      </c>
      <c r="G27" s="0" t="n">
        <v>3442374.28442813</v>
      </c>
      <c r="H27" s="0" t="n">
        <v>13914536.7545392</v>
      </c>
      <c r="I27" s="0" t="n">
        <v>3380080.97323861</v>
      </c>
      <c r="J27" s="0" t="n">
        <v>328409.34405397</v>
      </c>
      <c r="K27" s="0" t="n">
        <v>318557.063732351</v>
      </c>
      <c r="L27" s="0" t="n">
        <v>3002104.96126296</v>
      </c>
      <c r="M27" s="0" t="n">
        <v>2833152.93985057</v>
      </c>
      <c r="N27" s="0" t="n">
        <v>3004133.66285564</v>
      </c>
      <c r="O27" s="0" t="n">
        <v>2835028.56256413</v>
      </c>
      <c r="P27" s="0" t="n">
        <v>54734.8906756617</v>
      </c>
      <c r="Q27" s="0" t="n">
        <v>53092.8439553918</v>
      </c>
    </row>
    <row r="28" customFormat="false" ht="12.8" hidden="false" customHeight="false" outlineLevel="0" collapsed="false">
      <c r="A28" s="0" t="n">
        <v>75</v>
      </c>
      <c r="B28" s="0" t="n">
        <v>18472321.4379813</v>
      </c>
      <c r="C28" s="0" t="n">
        <v>17739832.6939363</v>
      </c>
      <c r="D28" s="0" t="n">
        <v>18488205.8459578</v>
      </c>
      <c r="E28" s="0" t="n">
        <v>17754082.5661252</v>
      </c>
      <c r="F28" s="0" t="n">
        <v>14131076.9665553</v>
      </c>
      <c r="G28" s="0" t="n">
        <v>3608755.72738096</v>
      </c>
      <c r="H28" s="0" t="n">
        <v>14206974.8775213</v>
      </c>
      <c r="I28" s="0" t="n">
        <v>3547107.6886039</v>
      </c>
      <c r="J28" s="0" t="n">
        <v>346145.753099552</v>
      </c>
      <c r="K28" s="0" t="n">
        <v>335761.380506565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19240090.9109591</v>
      </c>
      <c r="C29" s="0" t="n">
        <v>18474786.4367043</v>
      </c>
      <c r="D29" s="0" t="n">
        <v>19258064.2305966</v>
      </c>
      <c r="E29" s="0" t="n">
        <v>18490983.6555574</v>
      </c>
      <c r="F29" s="0" t="n">
        <v>14660911.4259943</v>
      </c>
      <c r="G29" s="0" t="n">
        <v>3813875.01071002</v>
      </c>
      <c r="H29" s="0" t="n">
        <v>14740739.3279502</v>
      </c>
      <c r="I29" s="0" t="n">
        <v>3750244.32760721</v>
      </c>
      <c r="J29" s="0" t="n">
        <v>361665.987527041</v>
      </c>
      <c r="K29" s="0" t="n">
        <v>350816.00790123</v>
      </c>
      <c r="L29" s="0" t="n">
        <v>3209323.88547595</v>
      </c>
      <c r="M29" s="0" t="n">
        <v>3028169.16689336</v>
      </c>
      <c r="N29" s="0" t="n">
        <v>3212251.32669998</v>
      </c>
      <c r="O29" s="0" t="n">
        <v>3030898.80353419</v>
      </c>
      <c r="P29" s="0" t="n">
        <v>60277.6645878402</v>
      </c>
      <c r="Q29" s="0" t="n">
        <v>58469.334650205</v>
      </c>
    </row>
    <row r="30" customFormat="false" ht="12.8" hidden="false" customHeight="false" outlineLevel="0" collapsed="false">
      <c r="A30" s="0" t="n">
        <v>77</v>
      </c>
      <c r="B30" s="0" t="n">
        <v>19776283.3641213</v>
      </c>
      <c r="C30" s="0" t="n">
        <v>18989163.2315734</v>
      </c>
      <c r="D30" s="0" t="n">
        <v>19805049.5723016</v>
      </c>
      <c r="E30" s="0" t="n">
        <v>19015653.7133779</v>
      </c>
      <c r="F30" s="0" t="n">
        <v>15040529.8161555</v>
      </c>
      <c r="G30" s="0" t="n">
        <v>3948633.41541792</v>
      </c>
      <c r="H30" s="0" t="n">
        <v>15124158.9318464</v>
      </c>
      <c r="I30" s="0" t="n">
        <v>3891494.78153156</v>
      </c>
      <c r="J30" s="0" t="n">
        <v>403679.462878939</v>
      </c>
      <c r="K30" s="0" t="n">
        <v>391569.078992571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20059254.8280946</v>
      </c>
      <c r="C31" s="0" t="n">
        <v>19260187.2874691</v>
      </c>
      <c r="D31" s="0" t="n">
        <v>20089867.3285641</v>
      </c>
      <c r="E31" s="0" t="n">
        <v>19288431.9584883</v>
      </c>
      <c r="F31" s="0" t="n">
        <v>15203591.9647064</v>
      </c>
      <c r="G31" s="0" t="n">
        <v>4056595.32276274</v>
      </c>
      <c r="H31" s="0" t="n">
        <v>15288909.1229849</v>
      </c>
      <c r="I31" s="0" t="n">
        <v>3999522.83550337</v>
      </c>
      <c r="J31" s="0" t="n">
        <v>422244.588346623</v>
      </c>
      <c r="K31" s="0" t="n">
        <v>409577.250696224</v>
      </c>
      <c r="L31" s="0" t="n">
        <v>3346202.24887405</v>
      </c>
      <c r="M31" s="0" t="n">
        <v>3157120.3346492</v>
      </c>
      <c r="N31" s="0" t="n">
        <v>3351263.89985869</v>
      </c>
      <c r="O31" s="0" t="n">
        <v>3161861.99148204</v>
      </c>
      <c r="P31" s="0" t="n">
        <v>70374.0980577705</v>
      </c>
      <c r="Q31" s="0" t="n">
        <v>68262.8751160374</v>
      </c>
    </row>
    <row r="32" customFormat="false" ht="12.8" hidden="false" customHeight="false" outlineLevel="0" collapsed="false">
      <c r="A32" s="0" t="n">
        <v>79</v>
      </c>
      <c r="B32" s="0" t="n">
        <v>20424173.965268</v>
      </c>
      <c r="C32" s="0" t="n">
        <v>19608507.3940514</v>
      </c>
      <c r="D32" s="0" t="n">
        <v>20459329.6201738</v>
      </c>
      <c r="E32" s="0" t="n">
        <v>19641064.8072031</v>
      </c>
      <c r="F32" s="0" t="n">
        <v>15433018.0569205</v>
      </c>
      <c r="G32" s="0" t="n">
        <v>4175489.33713085</v>
      </c>
      <c r="H32" s="0" t="n">
        <v>15521883.6320586</v>
      </c>
      <c r="I32" s="0" t="n">
        <v>4119181.17514447</v>
      </c>
      <c r="J32" s="0" t="n">
        <v>451537.833812188</v>
      </c>
      <c r="K32" s="0" t="n">
        <v>437991.698797822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20821309.436871</v>
      </c>
      <c r="C33" s="0" t="n">
        <v>19988488.1712403</v>
      </c>
      <c r="D33" s="0" t="n">
        <v>20857875.9199766</v>
      </c>
      <c r="E33" s="0" t="n">
        <v>20022362.8181718</v>
      </c>
      <c r="F33" s="0" t="n">
        <v>15679938.1011296</v>
      </c>
      <c r="G33" s="0" t="n">
        <v>4308550.0701107</v>
      </c>
      <c r="H33" s="0" t="n">
        <v>15771059.6688145</v>
      </c>
      <c r="I33" s="0" t="n">
        <v>4251303.14935727</v>
      </c>
      <c r="J33" s="0" t="n">
        <v>472317.481871117</v>
      </c>
      <c r="K33" s="0" t="n">
        <v>458147.957414984</v>
      </c>
      <c r="L33" s="0" t="n">
        <v>3472883.62353628</v>
      </c>
      <c r="M33" s="0" t="n">
        <v>3276112.02035102</v>
      </c>
      <c r="N33" s="0" t="n">
        <v>3478945.17902667</v>
      </c>
      <c r="O33" s="0" t="n">
        <v>3281801.65182126</v>
      </c>
      <c r="P33" s="0" t="n">
        <v>78719.5803118529</v>
      </c>
      <c r="Q33" s="0" t="n">
        <v>76357.9929024973</v>
      </c>
    </row>
    <row r="34" customFormat="false" ht="12.8" hidden="false" customHeight="false" outlineLevel="0" collapsed="false">
      <c r="A34" s="0" t="n">
        <v>81</v>
      </c>
      <c r="B34" s="0" t="n">
        <v>21165424.9271971</v>
      </c>
      <c r="C34" s="0" t="n">
        <v>20317723.1030575</v>
      </c>
      <c r="D34" s="0" t="n">
        <v>21203214.027344</v>
      </c>
      <c r="E34" s="0" t="n">
        <v>20352739.9386884</v>
      </c>
      <c r="F34" s="0" t="n">
        <v>15895142.4932517</v>
      </c>
      <c r="G34" s="0" t="n">
        <v>4422580.60980571</v>
      </c>
      <c r="H34" s="0" t="n">
        <v>15988219.3797357</v>
      </c>
      <c r="I34" s="0" t="n">
        <v>4364520.55895276</v>
      </c>
      <c r="J34" s="0" t="n">
        <v>507880.889468717</v>
      </c>
      <c r="K34" s="0" t="n">
        <v>492644.462784655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21597582.6696519</v>
      </c>
      <c r="C35" s="0" t="n">
        <v>20729757.28188</v>
      </c>
      <c r="D35" s="0" t="n">
        <v>21637655.8224119</v>
      </c>
      <c r="E35" s="0" t="n">
        <v>20766941.7120085</v>
      </c>
      <c r="F35" s="0" t="n">
        <v>16128728.0117887</v>
      </c>
      <c r="G35" s="0" t="n">
        <v>4601029.27009126</v>
      </c>
      <c r="H35" s="0" t="n">
        <v>16223916.8299378</v>
      </c>
      <c r="I35" s="0" t="n">
        <v>4543024.88207073</v>
      </c>
      <c r="J35" s="0" t="n">
        <v>523520.481294833</v>
      </c>
      <c r="K35" s="0" t="n">
        <v>507814.866855988</v>
      </c>
      <c r="L35" s="0" t="n">
        <v>3602634.57329062</v>
      </c>
      <c r="M35" s="0" t="n">
        <v>3398047.22329381</v>
      </c>
      <c r="N35" s="0" t="n">
        <v>3609282.40667228</v>
      </c>
      <c r="O35" s="0" t="n">
        <v>3404290.82521997</v>
      </c>
      <c r="P35" s="0" t="n">
        <v>87253.4135491388</v>
      </c>
      <c r="Q35" s="0" t="n">
        <v>84635.8111426646</v>
      </c>
    </row>
    <row r="36" customFormat="false" ht="12.8" hidden="false" customHeight="false" outlineLevel="0" collapsed="false">
      <c r="A36" s="0" t="n">
        <v>83</v>
      </c>
      <c r="B36" s="0" t="n">
        <v>21938249.8617583</v>
      </c>
      <c r="C36" s="0" t="n">
        <v>21055759.9759962</v>
      </c>
      <c r="D36" s="0" t="n">
        <v>21978378.4537669</v>
      </c>
      <c r="E36" s="0" t="n">
        <v>21092994.2113791</v>
      </c>
      <c r="F36" s="0" t="n">
        <v>16307682.0038818</v>
      </c>
      <c r="G36" s="0" t="n">
        <v>4748077.97211438</v>
      </c>
      <c r="H36" s="0" t="n">
        <v>16403597.8615132</v>
      </c>
      <c r="I36" s="0" t="n">
        <v>4689396.3498659</v>
      </c>
      <c r="J36" s="0" t="n">
        <v>554284.52744484</v>
      </c>
      <c r="K36" s="0" t="n">
        <v>537655.991621495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22352886.2782583</v>
      </c>
      <c r="C37" s="0" t="n">
        <v>21452055.3341928</v>
      </c>
      <c r="D37" s="0" t="n">
        <v>22396120.1029047</v>
      </c>
      <c r="E37" s="0" t="n">
        <v>21492223.8099297</v>
      </c>
      <c r="F37" s="0" t="n">
        <v>16558766.6820236</v>
      </c>
      <c r="G37" s="0" t="n">
        <v>4893288.65216928</v>
      </c>
      <c r="H37" s="0" t="n">
        <v>16657625.9251915</v>
      </c>
      <c r="I37" s="0" t="n">
        <v>4834597.8847382</v>
      </c>
      <c r="J37" s="0" t="n">
        <v>564570.788048003</v>
      </c>
      <c r="K37" s="0" t="n">
        <v>547633.664406563</v>
      </c>
      <c r="L37" s="0" t="n">
        <v>3728011.89497024</v>
      </c>
      <c r="M37" s="0" t="n">
        <v>3515562.463861</v>
      </c>
      <c r="N37" s="0" t="n">
        <v>3735190.24859744</v>
      </c>
      <c r="O37" s="0" t="n">
        <v>3522309.03086663</v>
      </c>
      <c r="P37" s="0" t="n">
        <v>94095.1313413339</v>
      </c>
      <c r="Q37" s="0" t="n">
        <v>91272.2774010939</v>
      </c>
    </row>
    <row r="38" customFormat="false" ht="12.8" hidden="false" customHeight="false" outlineLevel="0" collapsed="false">
      <c r="A38" s="0" t="n">
        <v>85</v>
      </c>
      <c r="B38" s="0" t="n">
        <v>22619758.8672106</v>
      </c>
      <c r="C38" s="0" t="n">
        <v>21707153.4807217</v>
      </c>
      <c r="D38" s="0" t="n">
        <v>22661587.0392173</v>
      </c>
      <c r="E38" s="0" t="n">
        <v>21745995.8108818</v>
      </c>
      <c r="F38" s="0" t="n">
        <v>16656237.498535</v>
      </c>
      <c r="G38" s="0" t="n">
        <v>5050915.98218671</v>
      </c>
      <c r="H38" s="0" t="n">
        <v>16754372.3080146</v>
      </c>
      <c r="I38" s="0" t="n">
        <v>4991623.50286727</v>
      </c>
      <c r="J38" s="0" t="n">
        <v>590497.26143509</v>
      </c>
      <c r="K38" s="0" t="n">
        <v>572782.343592037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22839153.1610111</v>
      </c>
      <c r="C39" s="0" t="n">
        <v>21916074.5073176</v>
      </c>
      <c r="D39" s="0" t="n">
        <v>22882525.0654468</v>
      </c>
      <c r="E39" s="0" t="n">
        <v>21956364.1291105</v>
      </c>
      <c r="F39" s="0" t="n">
        <v>16741845.5337189</v>
      </c>
      <c r="G39" s="0" t="n">
        <v>5174228.97359872</v>
      </c>
      <c r="H39" s="0" t="n">
        <v>16841902.9276437</v>
      </c>
      <c r="I39" s="0" t="n">
        <v>5114461.20146678</v>
      </c>
      <c r="J39" s="0" t="n">
        <v>622599.542140509</v>
      </c>
      <c r="K39" s="0" t="n">
        <v>603921.555876294</v>
      </c>
      <c r="L39" s="0" t="n">
        <v>3809518.90402775</v>
      </c>
      <c r="M39" s="0" t="n">
        <v>3592015.06165717</v>
      </c>
      <c r="N39" s="0" t="n">
        <v>3816719.77028154</v>
      </c>
      <c r="O39" s="0" t="n">
        <v>3598782.77061396</v>
      </c>
      <c r="P39" s="0" t="n">
        <v>103766.590356752</v>
      </c>
      <c r="Q39" s="0" t="n">
        <v>100653.592646049</v>
      </c>
    </row>
    <row r="40" customFormat="false" ht="12.8" hidden="false" customHeight="false" outlineLevel="0" collapsed="false">
      <c r="A40" s="0" t="n">
        <v>87</v>
      </c>
      <c r="B40" s="0" t="n">
        <v>23177251.6352886</v>
      </c>
      <c r="C40" s="0" t="n">
        <v>22238263.1408914</v>
      </c>
      <c r="D40" s="0" t="n">
        <v>23223135.3354203</v>
      </c>
      <c r="E40" s="0" t="n">
        <v>22280909.0596465</v>
      </c>
      <c r="F40" s="0" t="n">
        <v>16971416.2846622</v>
      </c>
      <c r="G40" s="0" t="n">
        <v>5266846.85622916</v>
      </c>
      <c r="H40" s="0" t="n">
        <v>17074426.5737118</v>
      </c>
      <c r="I40" s="0" t="n">
        <v>5206482.48593473</v>
      </c>
      <c r="J40" s="0" t="n">
        <v>637390.637695722</v>
      </c>
      <c r="K40" s="0" t="n">
        <v>618268.91856485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23547838.2461779</v>
      </c>
      <c r="C41" s="0" t="n">
        <v>22593169.2677264</v>
      </c>
      <c r="D41" s="0" t="n">
        <v>23623252.5434836</v>
      </c>
      <c r="E41" s="0" t="n">
        <v>22663692.6359129</v>
      </c>
      <c r="F41" s="0" t="n">
        <v>17265855.1405233</v>
      </c>
      <c r="G41" s="0" t="n">
        <v>5327314.12720306</v>
      </c>
      <c r="H41" s="0" t="n">
        <v>17372637.4343031</v>
      </c>
      <c r="I41" s="0" t="n">
        <v>5291055.20160978</v>
      </c>
      <c r="J41" s="0" t="n">
        <v>733452.353347411</v>
      </c>
      <c r="K41" s="0" t="n">
        <v>711448.782746989</v>
      </c>
      <c r="L41" s="0" t="n">
        <v>3927733.04161662</v>
      </c>
      <c r="M41" s="0" t="n">
        <v>3703589.31973467</v>
      </c>
      <c r="N41" s="0" t="n">
        <v>3940269.94538526</v>
      </c>
      <c r="O41" s="0" t="n">
        <v>3715369.20282859</v>
      </c>
      <c r="P41" s="0" t="n">
        <v>122242.058891235</v>
      </c>
      <c r="Q41" s="0" t="n">
        <v>118574.797124498</v>
      </c>
    </row>
    <row r="42" customFormat="false" ht="12.8" hidden="false" customHeight="false" outlineLevel="0" collapsed="false">
      <c r="A42" s="0" t="n">
        <v>89</v>
      </c>
      <c r="B42" s="0" t="n">
        <v>23883667.020867</v>
      </c>
      <c r="C42" s="0" t="n">
        <v>22914412.4794999</v>
      </c>
      <c r="D42" s="0" t="n">
        <v>23961101.5790399</v>
      </c>
      <c r="E42" s="0" t="n">
        <v>22986831.7810809</v>
      </c>
      <c r="F42" s="0" t="n">
        <v>17491326.9644454</v>
      </c>
      <c r="G42" s="0" t="n">
        <v>5423085.5150545</v>
      </c>
      <c r="H42" s="0" t="n">
        <v>17600313.4103749</v>
      </c>
      <c r="I42" s="0" t="n">
        <v>5386518.37070595</v>
      </c>
      <c r="J42" s="0" t="n">
        <v>804512.067724097</v>
      </c>
      <c r="K42" s="0" t="n">
        <v>780376.705692374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24107437.0452351</v>
      </c>
      <c r="C43" s="0" t="n">
        <v>23127564.5597073</v>
      </c>
      <c r="D43" s="0" t="n">
        <v>24194390.0585196</v>
      </c>
      <c r="E43" s="0" t="n">
        <v>23209064.2796645</v>
      </c>
      <c r="F43" s="0" t="n">
        <v>17630862.8534941</v>
      </c>
      <c r="G43" s="0" t="n">
        <v>5496701.70621327</v>
      </c>
      <c r="H43" s="0" t="n">
        <v>17741389.6517602</v>
      </c>
      <c r="I43" s="0" t="n">
        <v>5467674.62790426</v>
      </c>
      <c r="J43" s="0" t="n">
        <v>842616.860158837</v>
      </c>
      <c r="K43" s="0" t="n">
        <v>817338.354354072</v>
      </c>
      <c r="L43" s="0" t="n">
        <v>4020464.46574401</v>
      </c>
      <c r="M43" s="0" t="n">
        <v>3791348.58568331</v>
      </c>
      <c r="N43" s="0" t="n">
        <v>4034919.52381314</v>
      </c>
      <c r="O43" s="0" t="n">
        <v>3804927.12327632</v>
      </c>
      <c r="P43" s="0" t="n">
        <v>140436.143359806</v>
      </c>
      <c r="Q43" s="0" t="n">
        <v>136223.059059012</v>
      </c>
    </row>
    <row r="44" customFormat="false" ht="12.8" hidden="false" customHeight="false" outlineLevel="0" collapsed="false">
      <c r="A44" s="0" t="n">
        <v>91</v>
      </c>
      <c r="B44" s="0" t="n">
        <v>24480150.6702371</v>
      </c>
      <c r="C44" s="0" t="n">
        <v>23483730.962156</v>
      </c>
      <c r="D44" s="0" t="n">
        <v>24568380.4986415</v>
      </c>
      <c r="E44" s="0" t="n">
        <v>23566435.2695427</v>
      </c>
      <c r="F44" s="0" t="n">
        <v>17852569.4841391</v>
      </c>
      <c r="G44" s="0" t="n">
        <v>5631161.47801688</v>
      </c>
      <c r="H44" s="0" t="n">
        <v>17964336.6547396</v>
      </c>
      <c r="I44" s="0" t="n">
        <v>5602098.61480308</v>
      </c>
      <c r="J44" s="0" t="n">
        <v>935864.612596243</v>
      </c>
      <c r="K44" s="0" t="n">
        <v>907788.674218356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24817890.1938725</v>
      </c>
      <c r="C45" s="0" t="n">
        <v>23806298.539504</v>
      </c>
      <c r="D45" s="0" t="n">
        <v>24907711.1747075</v>
      </c>
      <c r="E45" s="0" t="n">
        <v>23890499.8817028</v>
      </c>
      <c r="F45" s="0" t="n">
        <v>18040110.417614</v>
      </c>
      <c r="G45" s="0" t="n">
        <v>5766188.12189002</v>
      </c>
      <c r="H45" s="0" t="n">
        <v>18153491.0198044</v>
      </c>
      <c r="I45" s="0" t="n">
        <v>5737008.86189846</v>
      </c>
      <c r="J45" s="0" t="n">
        <v>986377.824258662</v>
      </c>
      <c r="K45" s="0" t="n">
        <v>956786.489530902</v>
      </c>
      <c r="L45" s="0" t="n">
        <v>4138543.93283472</v>
      </c>
      <c r="M45" s="0" t="n">
        <v>3903324.13787231</v>
      </c>
      <c r="N45" s="0" t="n">
        <v>4153478.07793357</v>
      </c>
      <c r="O45" s="0" t="n">
        <v>3917354.53049023</v>
      </c>
      <c r="P45" s="0" t="n">
        <v>164396.30404311</v>
      </c>
      <c r="Q45" s="0" t="n">
        <v>159464.414921817</v>
      </c>
    </row>
    <row r="46" customFormat="false" ht="12.8" hidden="false" customHeight="false" outlineLevel="0" collapsed="false">
      <c r="A46" s="0" t="n">
        <v>93</v>
      </c>
      <c r="B46" s="0" t="n">
        <v>25208638.4617524</v>
      </c>
      <c r="C46" s="0" t="n">
        <v>24181112.9614183</v>
      </c>
      <c r="D46" s="0" t="n">
        <v>25298932.1500109</v>
      </c>
      <c r="E46" s="0" t="n">
        <v>24265756.0427045</v>
      </c>
      <c r="F46" s="0" t="n">
        <v>18276682.6155501</v>
      </c>
      <c r="G46" s="0" t="n">
        <v>5904430.34586824</v>
      </c>
      <c r="H46" s="0" t="n">
        <v>18390835.1389062</v>
      </c>
      <c r="I46" s="0" t="n">
        <v>5874920.90379832</v>
      </c>
      <c r="J46" s="0" t="n">
        <v>1087839.41266336</v>
      </c>
      <c r="K46" s="0" t="n">
        <v>1055204.23028346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25605549.7414087</v>
      </c>
      <c r="C47" s="0" t="n">
        <v>24561559.6732793</v>
      </c>
      <c r="D47" s="0" t="n">
        <v>25698062.4428165</v>
      </c>
      <c r="E47" s="0" t="n">
        <v>24648284.7429219</v>
      </c>
      <c r="F47" s="0" t="n">
        <v>18545616.6553124</v>
      </c>
      <c r="G47" s="0" t="n">
        <v>6015943.01796691</v>
      </c>
      <c r="H47" s="0" t="n">
        <v>18662260.0863815</v>
      </c>
      <c r="I47" s="0" t="n">
        <v>5986024.65654032</v>
      </c>
      <c r="J47" s="0" t="n">
        <v>1191767.30936676</v>
      </c>
      <c r="K47" s="0" t="n">
        <v>1156014.29008575</v>
      </c>
      <c r="L47" s="0" t="n">
        <v>4270486.54116146</v>
      </c>
      <c r="M47" s="0" t="n">
        <v>4028878.89261839</v>
      </c>
      <c r="N47" s="0" t="n">
        <v>4285868.27327462</v>
      </c>
      <c r="O47" s="0" t="n">
        <v>4043329.6782066</v>
      </c>
      <c r="P47" s="0" t="n">
        <v>198627.88489446</v>
      </c>
      <c r="Q47" s="0" t="n">
        <v>192669.048347626</v>
      </c>
    </row>
    <row r="48" customFormat="false" ht="12.8" hidden="false" customHeight="false" outlineLevel="0" collapsed="false">
      <c r="A48" s="0" t="n">
        <v>95</v>
      </c>
      <c r="B48" s="0" t="n">
        <v>25905810.87457</v>
      </c>
      <c r="C48" s="0" t="n">
        <v>24849346.3935239</v>
      </c>
      <c r="D48" s="0" t="n">
        <v>26000216.2060708</v>
      </c>
      <c r="E48" s="0" t="n">
        <v>24937860.9069978</v>
      </c>
      <c r="F48" s="0" t="n">
        <v>18724216.1478459</v>
      </c>
      <c r="G48" s="0" t="n">
        <v>6125130.24567796</v>
      </c>
      <c r="H48" s="0" t="n">
        <v>18842516.993476</v>
      </c>
      <c r="I48" s="0" t="n">
        <v>6095343.91352178</v>
      </c>
      <c r="J48" s="0" t="n">
        <v>1241610.42778083</v>
      </c>
      <c r="K48" s="0" t="n">
        <v>1204362.1149474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26169237.7114414</v>
      </c>
      <c r="C49" s="0" t="n">
        <v>25101503.8997764</v>
      </c>
      <c r="D49" s="0" t="n">
        <v>26264762.9618225</v>
      </c>
      <c r="E49" s="0" t="n">
        <v>25191075.7614946</v>
      </c>
      <c r="F49" s="0" t="n">
        <v>18823850.8178619</v>
      </c>
      <c r="G49" s="0" t="n">
        <v>6277653.0819145</v>
      </c>
      <c r="H49" s="0" t="n">
        <v>18943220.3667339</v>
      </c>
      <c r="I49" s="0" t="n">
        <v>6247855.39476067</v>
      </c>
      <c r="J49" s="0" t="n">
        <v>1294273.11309357</v>
      </c>
      <c r="K49" s="0" t="n">
        <v>1255444.91970076</v>
      </c>
      <c r="L49" s="0" t="n">
        <v>4362471.58409104</v>
      </c>
      <c r="M49" s="0" t="n">
        <v>4115614.13773007</v>
      </c>
      <c r="N49" s="0" t="n">
        <v>4378358.15465378</v>
      </c>
      <c r="O49" s="0" t="n">
        <v>4130542.80365104</v>
      </c>
      <c r="P49" s="0" t="n">
        <v>215712.185515595</v>
      </c>
      <c r="Q49" s="0" t="n">
        <v>209240.819950127</v>
      </c>
    </row>
    <row r="50" customFormat="false" ht="12.8" hidden="false" customHeight="false" outlineLevel="0" collapsed="false">
      <c r="A50" s="0" t="n">
        <v>97</v>
      </c>
      <c r="B50" s="0" t="n">
        <v>26593142.1292835</v>
      </c>
      <c r="C50" s="0" t="n">
        <v>25508593.4514656</v>
      </c>
      <c r="D50" s="0" t="n">
        <v>26690029.9707819</v>
      </c>
      <c r="E50" s="0" t="n">
        <v>25599443.4474713</v>
      </c>
      <c r="F50" s="0" t="n">
        <v>19115946.1379367</v>
      </c>
      <c r="G50" s="0" t="n">
        <v>6392647.31352893</v>
      </c>
      <c r="H50" s="0" t="n">
        <v>19236989.0197716</v>
      </c>
      <c r="I50" s="0" t="n">
        <v>6362454.42769968</v>
      </c>
      <c r="J50" s="0" t="n">
        <v>1370913.80785057</v>
      </c>
      <c r="K50" s="0" t="n">
        <v>1329786.39361505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27042821.708347</v>
      </c>
      <c r="C51" s="0" t="n">
        <v>25939353.6320763</v>
      </c>
      <c r="D51" s="0" t="n">
        <v>27142527.9515765</v>
      </c>
      <c r="E51" s="0" t="n">
        <v>26032861.0492345</v>
      </c>
      <c r="F51" s="0" t="n">
        <v>19422454.669434</v>
      </c>
      <c r="G51" s="0" t="n">
        <v>6516898.96264225</v>
      </c>
      <c r="H51" s="0" t="n">
        <v>19545738.1673542</v>
      </c>
      <c r="I51" s="0" t="n">
        <v>6487122.88188026</v>
      </c>
      <c r="J51" s="0" t="n">
        <v>1490626.20428336</v>
      </c>
      <c r="K51" s="0" t="n">
        <v>1445907.41815485</v>
      </c>
      <c r="L51" s="0" t="n">
        <v>4508223.33318227</v>
      </c>
      <c r="M51" s="0" t="n">
        <v>4253910.33172769</v>
      </c>
      <c r="N51" s="0" t="n">
        <v>4524805.32751259</v>
      </c>
      <c r="O51" s="0" t="n">
        <v>4269492.06932046</v>
      </c>
      <c r="P51" s="0" t="n">
        <v>248437.700713893</v>
      </c>
      <c r="Q51" s="0" t="n">
        <v>240984.569692476</v>
      </c>
    </row>
    <row r="52" customFormat="false" ht="12.8" hidden="false" customHeight="false" outlineLevel="0" collapsed="false">
      <c r="A52" s="0" t="n">
        <v>99</v>
      </c>
      <c r="B52" s="0" t="n">
        <v>27482614.0185015</v>
      </c>
      <c r="C52" s="0" t="n">
        <v>26360364.7774184</v>
      </c>
      <c r="D52" s="0" t="n">
        <v>27584428.982366</v>
      </c>
      <c r="E52" s="0" t="n">
        <v>26455852.1301621</v>
      </c>
      <c r="F52" s="0" t="n">
        <v>19707964.9200519</v>
      </c>
      <c r="G52" s="0" t="n">
        <v>6652399.85736652</v>
      </c>
      <c r="H52" s="0" t="n">
        <v>19833539.4832358</v>
      </c>
      <c r="I52" s="0" t="n">
        <v>6622312.64692632</v>
      </c>
      <c r="J52" s="0" t="n">
        <v>1570855.48459821</v>
      </c>
      <c r="K52" s="0" t="n">
        <v>1523729.82006027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27852485.9819372</v>
      </c>
      <c r="C53" s="0" t="n">
        <v>26714793.0338675</v>
      </c>
      <c r="D53" s="0" t="n">
        <v>27955811.3613091</v>
      </c>
      <c r="E53" s="0" t="n">
        <v>26811697.6137314</v>
      </c>
      <c r="F53" s="0" t="n">
        <v>19931510.668115</v>
      </c>
      <c r="G53" s="0" t="n">
        <v>6783282.36575248</v>
      </c>
      <c r="H53" s="0" t="n">
        <v>20058806.8313967</v>
      </c>
      <c r="I53" s="0" t="n">
        <v>6752890.78233467</v>
      </c>
      <c r="J53" s="0" t="n">
        <v>1617995.90501387</v>
      </c>
      <c r="K53" s="0" t="n">
        <v>1569456.02786345</v>
      </c>
      <c r="L53" s="0" t="n">
        <v>4640118.16306913</v>
      </c>
      <c r="M53" s="0" t="n">
        <v>4378184.9149346</v>
      </c>
      <c r="N53" s="0" t="n">
        <v>4657302.54497397</v>
      </c>
      <c r="O53" s="0" t="n">
        <v>4394332.71027041</v>
      </c>
      <c r="P53" s="0" t="n">
        <v>269665.984168978</v>
      </c>
      <c r="Q53" s="0" t="n">
        <v>261576.004643909</v>
      </c>
    </row>
    <row r="54" customFormat="false" ht="12.8" hidden="false" customHeight="false" outlineLevel="0" collapsed="false">
      <c r="A54" s="0" t="n">
        <v>101</v>
      </c>
      <c r="B54" s="0" t="n">
        <v>28050678.9693628</v>
      </c>
      <c r="C54" s="0" t="n">
        <v>26905527.6687635</v>
      </c>
      <c r="D54" s="0" t="n">
        <v>28155273.6644865</v>
      </c>
      <c r="E54" s="0" t="n">
        <v>27003651.1189287</v>
      </c>
      <c r="F54" s="0" t="n">
        <v>20019752.8860425</v>
      </c>
      <c r="G54" s="0" t="n">
        <v>6885774.78272103</v>
      </c>
      <c r="H54" s="0" t="n">
        <v>20147602.5524487</v>
      </c>
      <c r="I54" s="0" t="n">
        <v>6856048.56648004</v>
      </c>
      <c r="J54" s="0" t="n">
        <v>1680122.89752936</v>
      </c>
      <c r="K54" s="0" t="n">
        <v>1629719.21060348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28341304.3213098</v>
      </c>
      <c r="C55" s="0" t="n">
        <v>27183244.6276499</v>
      </c>
      <c r="D55" s="0" t="n">
        <v>28448722.0697253</v>
      </c>
      <c r="E55" s="0" t="n">
        <v>27284060.4853134</v>
      </c>
      <c r="F55" s="0" t="n">
        <v>20165689.1844356</v>
      </c>
      <c r="G55" s="0" t="n">
        <v>7017555.44321427</v>
      </c>
      <c r="H55" s="0" t="n">
        <v>20294685.0976131</v>
      </c>
      <c r="I55" s="0" t="n">
        <v>6989375.38770038</v>
      </c>
      <c r="J55" s="0" t="n">
        <v>1753812.84832154</v>
      </c>
      <c r="K55" s="0" t="n">
        <v>1701198.4628719</v>
      </c>
      <c r="L55" s="0" t="n">
        <v>4721195.80828929</v>
      </c>
      <c r="M55" s="0" t="n">
        <v>4455401.05698527</v>
      </c>
      <c r="N55" s="0" t="n">
        <v>4739069.89513651</v>
      </c>
      <c r="O55" s="0" t="n">
        <v>4472205.00830499</v>
      </c>
      <c r="P55" s="0" t="n">
        <v>292302.141386924</v>
      </c>
      <c r="Q55" s="0" t="n">
        <v>283533.077145316</v>
      </c>
    </row>
    <row r="56" customFormat="false" ht="12.8" hidden="false" customHeight="false" outlineLevel="0" collapsed="false">
      <c r="A56" s="0" t="n">
        <v>103</v>
      </c>
      <c r="B56" s="0" t="n">
        <v>28607060.4583173</v>
      </c>
      <c r="C56" s="0" t="n">
        <v>27437152.1902484</v>
      </c>
      <c r="D56" s="0" t="n">
        <v>28715474.8518873</v>
      </c>
      <c r="E56" s="0" t="n">
        <v>27538904.0919347</v>
      </c>
      <c r="F56" s="0" t="n">
        <v>20349090.9182161</v>
      </c>
      <c r="G56" s="0" t="n">
        <v>7088061.27203237</v>
      </c>
      <c r="H56" s="0" t="n">
        <v>20479709.3713845</v>
      </c>
      <c r="I56" s="0" t="n">
        <v>7059194.72055018</v>
      </c>
      <c r="J56" s="0" t="n">
        <v>1836780.33703828</v>
      </c>
      <c r="K56" s="0" t="n">
        <v>1781676.92692713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28919449.5413523</v>
      </c>
      <c r="C57" s="0" t="n">
        <v>27736558.8685682</v>
      </c>
      <c r="D57" s="0" t="n">
        <v>29029465.1049443</v>
      </c>
      <c r="E57" s="0" t="n">
        <v>27839811.5422865</v>
      </c>
      <c r="F57" s="0" t="n">
        <v>20594972.6949365</v>
      </c>
      <c r="G57" s="0" t="n">
        <v>7141586.1736317</v>
      </c>
      <c r="H57" s="0" t="n">
        <v>20727242.6421738</v>
      </c>
      <c r="I57" s="0" t="n">
        <v>7112568.90011264</v>
      </c>
      <c r="J57" s="0" t="n">
        <v>1929274.40114197</v>
      </c>
      <c r="K57" s="0" t="n">
        <v>1871396.16910771</v>
      </c>
      <c r="L57" s="0" t="n">
        <v>4816872.46473689</v>
      </c>
      <c r="M57" s="0" t="n">
        <v>4546159.51133038</v>
      </c>
      <c r="N57" s="0" t="n">
        <v>4835209.42495848</v>
      </c>
      <c r="O57" s="0" t="n">
        <v>4563398.560387</v>
      </c>
      <c r="P57" s="0" t="n">
        <v>321545.733523662</v>
      </c>
      <c r="Q57" s="0" t="n">
        <v>311899.361517952</v>
      </c>
    </row>
    <row r="58" customFormat="false" ht="12.8" hidden="false" customHeight="false" outlineLevel="0" collapsed="false">
      <c r="A58" s="0" t="n">
        <v>105</v>
      </c>
      <c r="B58" s="0" t="n">
        <v>29069908.589989</v>
      </c>
      <c r="C58" s="0" t="n">
        <v>27880396.3444815</v>
      </c>
      <c r="D58" s="0" t="n">
        <v>29178883.1949069</v>
      </c>
      <c r="E58" s="0" t="n">
        <v>27982669.9129316</v>
      </c>
      <c r="F58" s="0" t="n">
        <v>20665565.0172872</v>
      </c>
      <c r="G58" s="0" t="n">
        <v>7214831.32719433</v>
      </c>
      <c r="H58" s="0" t="n">
        <v>20796964.2661804</v>
      </c>
      <c r="I58" s="0" t="n">
        <v>7185705.64675122</v>
      </c>
      <c r="J58" s="0" t="n">
        <v>1977923.19680587</v>
      </c>
      <c r="K58" s="0" t="n">
        <v>1918585.5009017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29263482.3601421</v>
      </c>
      <c r="C59" s="0" t="n">
        <v>28065350.0204719</v>
      </c>
      <c r="D59" s="0" t="n">
        <v>29371484.3575905</v>
      </c>
      <c r="E59" s="0" t="n">
        <v>28166708.5807612</v>
      </c>
      <c r="F59" s="0" t="n">
        <v>20735750.1240747</v>
      </c>
      <c r="G59" s="0" t="n">
        <v>7329599.89639714</v>
      </c>
      <c r="H59" s="0" t="n">
        <v>20866306.1455914</v>
      </c>
      <c r="I59" s="0" t="n">
        <v>7300402.43516971</v>
      </c>
      <c r="J59" s="0" t="n">
        <v>2067645.92774022</v>
      </c>
      <c r="K59" s="0" t="n">
        <v>2005616.54990801</v>
      </c>
      <c r="L59" s="0" t="n">
        <v>4873593.17678301</v>
      </c>
      <c r="M59" s="0" t="n">
        <v>4600267.58547328</v>
      </c>
      <c r="N59" s="0" t="n">
        <v>4891594.48605734</v>
      </c>
      <c r="O59" s="0" t="n">
        <v>4617191.13716337</v>
      </c>
      <c r="P59" s="0" t="n">
        <v>344607.65462337</v>
      </c>
      <c r="Q59" s="0" t="n">
        <v>334269.424984669</v>
      </c>
    </row>
    <row r="60" customFormat="false" ht="12.8" hidden="false" customHeight="false" outlineLevel="0" collapsed="false">
      <c r="A60" s="0" t="n">
        <v>107</v>
      </c>
      <c r="B60" s="0" t="n">
        <v>29491554.1787478</v>
      </c>
      <c r="C60" s="0" t="n">
        <v>28283918.7362055</v>
      </c>
      <c r="D60" s="0" t="n">
        <v>29600858.0233853</v>
      </c>
      <c r="E60" s="0" t="n">
        <v>28386500.7246927</v>
      </c>
      <c r="F60" s="0" t="n">
        <v>20861743.0156414</v>
      </c>
      <c r="G60" s="0" t="n">
        <v>7422175.72056413</v>
      </c>
      <c r="H60" s="0" t="n">
        <v>20993631.3416156</v>
      </c>
      <c r="I60" s="0" t="n">
        <v>7392869.38307705</v>
      </c>
      <c r="J60" s="0" t="n">
        <v>2177566.45804579</v>
      </c>
      <c r="K60" s="0" t="n">
        <v>2112239.46430442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29608189.4313277</v>
      </c>
      <c r="C61" s="0" t="n">
        <v>28394986.7454131</v>
      </c>
      <c r="D61" s="0" t="n">
        <v>29748844.6330484</v>
      </c>
      <c r="E61" s="0" t="n">
        <v>28527174.1284952</v>
      </c>
      <c r="F61" s="0" t="n">
        <v>20934546.308688</v>
      </c>
      <c r="G61" s="0" t="n">
        <v>7460440.43672511</v>
      </c>
      <c r="H61" s="0" t="n">
        <v>21067464.8242391</v>
      </c>
      <c r="I61" s="0" t="n">
        <v>7459709.30425609</v>
      </c>
      <c r="J61" s="0" t="n">
        <v>2237608.22090039</v>
      </c>
      <c r="K61" s="0" t="n">
        <v>2170479.97427338</v>
      </c>
      <c r="L61" s="0" t="n">
        <v>4930606.01055591</v>
      </c>
      <c r="M61" s="0" t="n">
        <v>4654744.45179318</v>
      </c>
      <c r="N61" s="0" t="n">
        <v>4954043.49453387</v>
      </c>
      <c r="O61" s="0" t="n">
        <v>4676772.12018364</v>
      </c>
      <c r="P61" s="0" t="n">
        <v>372934.703483399</v>
      </c>
      <c r="Q61" s="0" t="n">
        <v>361746.662378897</v>
      </c>
    </row>
    <row r="62" customFormat="false" ht="12.8" hidden="false" customHeight="false" outlineLevel="0" collapsed="false">
      <c r="A62" s="0" t="n">
        <v>109</v>
      </c>
      <c r="B62" s="0" t="n">
        <v>29890341.6673054</v>
      </c>
      <c r="C62" s="0" t="n">
        <v>28665012.5508996</v>
      </c>
      <c r="D62" s="0" t="n">
        <v>30032157.1343884</v>
      </c>
      <c r="E62" s="0" t="n">
        <v>28798301.56676</v>
      </c>
      <c r="F62" s="0" t="n">
        <v>21134965.0948043</v>
      </c>
      <c r="G62" s="0" t="n">
        <v>7530047.4560953</v>
      </c>
      <c r="H62" s="0" t="n">
        <v>21268632.1031112</v>
      </c>
      <c r="I62" s="0" t="n">
        <v>7529669.46364881</v>
      </c>
      <c r="J62" s="0" t="n">
        <v>2281998.50901414</v>
      </c>
      <c r="K62" s="0" t="n">
        <v>2213538.55374372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30029065.9658505</v>
      </c>
      <c r="C63" s="0" t="n">
        <v>28798064.4196888</v>
      </c>
      <c r="D63" s="0" t="n">
        <v>30170691.290565</v>
      </c>
      <c r="E63" s="0" t="n">
        <v>28931174.664999</v>
      </c>
      <c r="F63" s="0" t="n">
        <v>21205969.8059031</v>
      </c>
      <c r="G63" s="0" t="n">
        <v>7592094.61378566</v>
      </c>
      <c r="H63" s="0" t="n">
        <v>21339513.8489988</v>
      </c>
      <c r="I63" s="0" t="n">
        <v>7591660.81600015</v>
      </c>
      <c r="J63" s="0" t="n">
        <v>2336265.73708739</v>
      </c>
      <c r="K63" s="0" t="n">
        <v>2266177.76497476</v>
      </c>
      <c r="L63" s="0" t="n">
        <v>5000047.25258048</v>
      </c>
      <c r="M63" s="0" t="n">
        <v>4720501.27788354</v>
      </c>
      <c r="N63" s="0" t="n">
        <v>5023648.36463723</v>
      </c>
      <c r="O63" s="0" t="n">
        <v>4742684.63254127</v>
      </c>
      <c r="P63" s="0" t="n">
        <v>389377.622847898</v>
      </c>
      <c r="Q63" s="0" t="n">
        <v>377696.294162461</v>
      </c>
    </row>
    <row r="64" customFormat="false" ht="12.8" hidden="false" customHeight="false" outlineLevel="0" collapsed="false">
      <c r="A64" s="0" t="n">
        <v>111</v>
      </c>
      <c r="B64" s="0" t="n">
        <v>30188017.9631321</v>
      </c>
      <c r="C64" s="0" t="n">
        <v>28949785.2972776</v>
      </c>
      <c r="D64" s="0" t="n">
        <v>30329219.6356355</v>
      </c>
      <c r="E64" s="0" t="n">
        <v>29082500.1504538</v>
      </c>
      <c r="F64" s="0" t="n">
        <v>21311062.0686771</v>
      </c>
      <c r="G64" s="0" t="n">
        <v>7638723.22860045</v>
      </c>
      <c r="H64" s="0" t="n">
        <v>21443958.3470377</v>
      </c>
      <c r="I64" s="0" t="n">
        <v>7638541.80341615</v>
      </c>
      <c r="J64" s="0" t="n">
        <v>2388349.05789743</v>
      </c>
      <c r="K64" s="0" t="n">
        <v>2316698.5861605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30479036.3072336</v>
      </c>
      <c r="C65" s="0" t="n">
        <v>29228698.3464778</v>
      </c>
      <c r="D65" s="0" t="n">
        <v>30620579.5772222</v>
      </c>
      <c r="E65" s="0" t="n">
        <v>29361734.2583872</v>
      </c>
      <c r="F65" s="0" t="n">
        <v>21508791.4066825</v>
      </c>
      <c r="G65" s="0" t="n">
        <v>7719906.93979527</v>
      </c>
      <c r="H65" s="0" t="n">
        <v>21642009.2789801</v>
      </c>
      <c r="I65" s="0" t="n">
        <v>7719724.97940715</v>
      </c>
      <c r="J65" s="0" t="n">
        <v>2483656.77984775</v>
      </c>
      <c r="K65" s="0" t="n">
        <v>2409147.07645232</v>
      </c>
      <c r="L65" s="0" t="n">
        <v>5076024.14629454</v>
      </c>
      <c r="M65" s="0" t="n">
        <v>4793143.98672739</v>
      </c>
      <c r="N65" s="0" t="n">
        <v>5099612.07869643</v>
      </c>
      <c r="O65" s="0" t="n">
        <v>4815316.29550993</v>
      </c>
      <c r="P65" s="0" t="n">
        <v>413942.796641292</v>
      </c>
      <c r="Q65" s="0" t="n">
        <v>401524.512742053</v>
      </c>
    </row>
    <row r="66" customFormat="false" ht="12.8" hidden="false" customHeight="false" outlineLevel="0" collapsed="false">
      <c r="A66" s="0" t="n">
        <v>113</v>
      </c>
      <c r="B66" s="0" t="n">
        <v>30603388.8613951</v>
      </c>
      <c r="C66" s="0" t="n">
        <v>29348657.3281711</v>
      </c>
      <c r="D66" s="0" t="n">
        <v>30744130.2029568</v>
      </c>
      <c r="E66" s="0" t="n">
        <v>29480939.3904727</v>
      </c>
      <c r="F66" s="0" t="n">
        <v>21561159.2831273</v>
      </c>
      <c r="G66" s="0" t="n">
        <v>7787498.04504375</v>
      </c>
      <c r="H66" s="0" t="n">
        <v>21693623.7609967</v>
      </c>
      <c r="I66" s="0" t="n">
        <v>7787315.62947595</v>
      </c>
      <c r="J66" s="0" t="n">
        <v>2588522.24314773</v>
      </c>
      <c r="K66" s="0" t="n">
        <v>2510866.57585329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30711241.1947102</v>
      </c>
      <c r="C67" s="0" t="n">
        <v>29452300.0990082</v>
      </c>
      <c r="D67" s="0" t="n">
        <v>30852159.9548677</v>
      </c>
      <c r="E67" s="0" t="n">
        <v>29584747.5292338</v>
      </c>
      <c r="F67" s="0" t="n">
        <v>21646395.3274931</v>
      </c>
      <c r="G67" s="0" t="n">
        <v>7805904.77151511</v>
      </c>
      <c r="H67" s="0" t="n">
        <v>21779069.9292845</v>
      </c>
      <c r="I67" s="0" t="n">
        <v>7805677.59994934</v>
      </c>
      <c r="J67" s="0" t="n">
        <v>2616552.76697782</v>
      </c>
      <c r="K67" s="0" t="n">
        <v>2538056.18396849</v>
      </c>
      <c r="L67" s="0" t="n">
        <v>5113331.10599654</v>
      </c>
      <c r="M67" s="0" t="n">
        <v>4828589.17050682</v>
      </c>
      <c r="N67" s="0" t="n">
        <v>5136814.69769701</v>
      </c>
      <c r="O67" s="0" t="n">
        <v>4850663.16139137</v>
      </c>
      <c r="P67" s="0" t="n">
        <v>436092.127829637</v>
      </c>
      <c r="Q67" s="0" t="n">
        <v>423009.363994748</v>
      </c>
    </row>
    <row r="68" customFormat="false" ht="12.8" hidden="false" customHeight="false" outlineLevel="0" collapsed="false">
      <c r="A68" s="0" t="n">
        <v>115</v>
      </c>
      <c r="B68" s="0" t="n">
        <v>30946008.11164</v>
      </c>
      <c r="C68" s="0" t="n">
        <v>29675805.5205588</v>
      </c>
      <c r="D68" s="0" t="n">
        <v>31086315.0895978</v>
      </c>
      <c r="E68" s="0" t="n">
        <v>29807678.2503479</v>
      </c>
      <c r="F68" s="0" t="n">
        <v>21798793.2870048</v>
      </c>
      <c r="G68" s="0" t="n">
        <v>7877012.23355402</v>
      </c>
      <c r="H68" s="0" t="n">
        <v>21930894.0128763</v>
      </c>
      <c r="I68" s="0" t="n">
        <v>7876784.23747152</v>
      </c>
      <c r="J68" s="0" t="n">
        <v>2706648.97915818</v>
      </c>
      <c r="K68" s="0" t="n">
        <v>2625449.50978344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31168904.8294578</v>
      </c>
      <c r="C69" s="0" t="n">
        <v>29889034.395677</v>
      </c>
      <c r="D69" s="0" t="n">
        <v>31310077.8908809</v>
      </c>
      <c r="E69" s="0" t="n">
        <v>30021729.8726284</v>
      </c>
      <c r="F69" s="0" t="n">
        <v>21957681.0894342</v>
      </c>
      <c r="G69" s="0" t="n">
        <v>7931353.30624284</v>
      </c>
      <c r="H69" s="0" t="n">
        <v>22090361.1110421</v>
      </c>
      <c r="I69" s="0" t="n">
        <v>7931368.76158635</v>
      </c>
      <c r="J69" s="0" t="n">
        <v>2715779.28343699</v>
      </c>
      <c r="K69" s="0" t="n">
        <v>2634305.90493388</v>
      </c>
      <c r="L69" s="0" t="n">
        <v>5188642.37786159</v>
      </c>
      <c r="M69" s="0" t="n">
        <v>4899702.21730981</v>
      </c>
      <c r="N69" s="0" t="n">
        <v>5212169.94951193</v>
      </c>
      <c r="O69" s="0" t="n">
        <v>4921818.90328858</v>
      </c>
      <c r="P69" s="0" t="n">
        <v>452629.880572831</v>
      </c>
      <c r="Q69" s="0" t="n">
        <v>439050.984155647</v>
      </c>
    </row>
    <row r="70" customFormat="false" ht="12.8" hidden="false" customHeight="false" outlineLevel="0" collapsed="false">
      <c r="A70" s="0" t="n">
        <v>117</v>
      </c>
      <c r="B70" s="0" t="n">
        <v>31366935.5111868</v>
      </c>
      <c r="C70" s="0" t="n">
        <v>30079308.9335005</v>
      </c>
      <c r="D70" s="0" t="n">
        <v>31508407.1534999</v>
      </c>
      <c r="E70" s="0" t="n">
        <v>30212284.3117954</v>
      </c>
      <c r="F70" s="0" t="n">
        <v>22118076.2885791</v>
      </c>
      <c r="G70" s="0" t="n">
        <v>7961232.64492147</v>
      </c>
      <c r="H70" s="0" t="n">
        <v>22251036.1853305</v>
      </c>
      <c r="I70" s="0" t="n">
        <v>7961248.12646495</v>
      </c>
      <c r="J70" s="0" t="n">
        <v>2804485.73061793</v>
      </c>
      <c r="K70" s="0" t="n">
        <v>2720351.15869939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31641472.45901</v>
      </c>
      <c r="C71" s="0" t="n">
        <v>30342528.4058466</v>
      </c>
      <c r="D71" s="0" t="n">
        <v>31783010.6803205</v>
      </c>
      <c r="E71" s="0" t="n">
        <v>30475566.3075386</v>
      </c>
      <c r="F71" s="0" t="n">
        <v>22315912.5157526</v>
      </c>
      <c r="G71" s="0" t="n">
        <v>8026615.89009399</v>
      </c>
      <c r="H71" s="0" t="n">
        <v>22448950.7152991</v>
      </c>
      <c r="I71" s="0" t="n">
        <v>8026615.59223948</v>
      </c>
      <c r="J71" s="0" t="n">
        <v>2911177.27430456</v>
      </c>
      <c r="K71" s="0" t="n">
        <v>2823841.95607543</v>
      </c>
      <c r="L71" s="0" t="n">
        <v>5266392.06627118</v>
      </c>
      <c r="M71" s="0" t="n">
        <v>4973500.37654807</v>
      </c>
      <c r="N71" s="0" t="n">
        <v>5289980.3515442</v>
      </c>
      <c r="O71" s="0" t="n">
        <v>4995674.05186346</v>
      </c>
      <c r="P71" s="0" t="n">
        <v>485196.212384094</v>
      </c>
      <c r="Q71" s="0" t="n">
        <v>470640.326012571</v>
      </c>
    </row>
    <row r="72" customFormat="false" ht="12.8" hidden="false" customHeight="false" outlineLevel="0" collapsed="false">
      <c r="A72" s="0" t="n">
        <v>119</v>
      </c>
      <c r="B72" s="0" t="n">
        <v>31821022.5927272</v>
      </c>
      <c r="C72" s="0" t="n">
        <v>30514626.2849087</v>
      </c>
      <c r="D72" s="0" t="n">
        <v>31962742.677296</v>
      </c>
      <c r="E72" s="0" t="n">
        <v>30647835.48065</v>
      </c>
      <c r="F72" s="0" t="n">
        <v>22430259.0548177</v>
      </c>
      <c r="G72" s="0" t="n">
        <v>8084367.23009095</v>
      </c>
      <c r="H72" s="0" t="n">
        <v>22563468.5488856</v>
      </c>
      <c r="I72" s="0" t="n">
        <v>8084366.93176444</v>
      </c>
      <c r="J72" s="0" t="n">
        <v>2987970.00585416</v>
      </c>
      <c r="K72" s="0" t="n">
        <v>2898330.90567854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31846243.952598</v>
      </c>
      <c r="C73" s="0" t="n">
        <v>30539585.8712372</v>
      </c>
      <c r="D73" s="0" t="n">
        <v>31987090.7489219</v>
      </c>
      <c r="E73" s="0" t="n">
        <v>30671974.6389664</v>
      </c>
      <c r="F73" s="0" t="n">
        <v>22411323.4835373</v>
      </c>
      <c r="G73" s="0" t="n">
        <v>8128262.38769981</v>
      </c>
      <c r="H73" s="0" t="n">
        <v>22543712.5516036</v>
      </c>
      <c r="I73" s="0" t="n">
        <v>8128262.0873628</v>
      </c>
      <c r="J73" s="0" t="n">
        <v>3052555.72247841</v>
      </c>
      <c r="K73" s="0" t="n">
        <v>2960979.05080405</v>
      </c>
      <c r="L73" s="0" t="n">
        <v>5301087.03056325</v>
      </c>
      <c r="M73" s="0" t="n">
        <v>5007104.15208549</v>
      </c>
      <c r="N73" s="0" t="n">
        <v>5324560.22117731</v>
      </c>
      <c r="O73" s="0" t="n">
        <v>5029170.56067851</v>
      </c>
      <c r="P73" s="0" t="n">
        <v>508759.287079734</v>
      </c>
      <c r="Q73" s="0" t="n">
        <v>493496.508467342</v>
      </c>
    </row>
    <row r="74" customFormat="false" ht="12.8" hidden="false" customHeight="false" outlineLevel="0" collapsed="false">
      <c r="A74" s="0" t="n">
        <v>121</v>
      </c>
      <c r="B74" s="0" t="n">
        <v>31927897.318653</v>
      </c>
      <c r="C74" s="0" t="n">
        <v>30618547.6449177</v>
      </c>
      <c r="D74" s="0" t="n">
        <v>32067855.345446</v>
      </c>
      <c r="E74" s="0" t="n">
        <v>30750100.9606016</v>
      </c>
      <c r="F74" s="0" t="n">
        <v>22450883.6581197</v>
      </c>
      <c r="G74" s="0" t="n">
        <v>8167663.98679802</v>
      </c>
      <c r="H74" s="0" t="n">
        <v>22582437.2754665</v>
      </c>
      <c r="I74" s="0" t="n">
        <v>8167663.68513513</v>
      </c>
      <c r="J74" s="0" t="n">
        <v>3122554.17017137</v>
      </c>
      <c r="K74" s="0" t="n">
        <v>3028877.54506623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32114654.6759821</v>
      </c>
      <c r="C75" s="0" t="n">
        <v>30798307.9600168</v>
      </c>
      <c r="D75" s="0" t="n">
        <v>32251985.3185724</v>
      </c>
      <c r="E75" s="0" t="n">
        <v>30927391.5200199</v>
      </c>
      <c r="F75" s="0" t="n">
        <v>22589076.4644466</v>
      </c>
      <c r="G75" s="0" t="n">
        <v>8209231.49557018</v>
      </c>
      <c r="H75" s="0" t="n">
        <v>22718160.3267189</v>
      </c>
      <c r="I75" s="0" t="n">
        <v>8209231.19330098</v>
      </c>
      <c r="J75" s="0" t="n">
        <v>3214872.25061643</v>
      </c>
      <c r="K75" s="0" t="n">
        <v>3118426.08309794</v>
      </c>
      <c r="L75" s="0" t="n">
        <v>5345221.01208442</v>
      </c>
      <c r="M75" s="0" t="n">
        <v>5049301.7289145</v>
      </c>
      <c r="N75" s="0" t="n">
        <v>5368108.17297538</v>
      </c>
      <c r="O75" s="0" t="n">
        <v>5070817.27474246</v>
      </c>
      <c r="P75" s="0" t="n">
        <v>535812.041769405</v>
      </c>
      <c r="Q75" s="0" t="n">
        <v>519737.680516323</v>
      </c>
    </row>
    <row r="76" customFormat="false" ht="12.8" hidden="false" customHeight="false" outlineLevel="0" collapsed="false">
      <c r="A76" s="0" t="n">
        <v>123</v>
      </c>
      <c r="B76" s="0" t="n">
        <v>32236177.6349286</v>
      </c>
      <c r="C76" s="0" t="n">
        <v>30914278.3000676</v>
      </c>
      <c r="D76" s="0" t="n">
        <v>32371420.8628749</v>
      </c>
      <c r="E76" s="0" t="n">
        <v>31041399.6626992</v>
      </c>
      <c r="F76" s="0" t="n">
        <v>22606940.0437882</v>
      </c>
      <c r="G76" s="0" t="n">
        <v>8307338.25627934</v>
      </c>
      <c r="H76" s="0" t="n">
        <v>22734061.709841</v>
      </c>
      <c r="I76" s="0" t="n">
        <v>8307337.95285823</v>
      </c>
      <c r="J76" s="0" t="n">
        <v>3268629.58911289</v>
      </c>
      <c r="K76" s="0" t="n">
        <v>3170570.7014395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32469921.3265836</v>
      </c>
      <c r="C77" s="0" t="n">
        <v>31139361.229313</v>
      </c>
      <c r="D77" s="0" t="n">
        <v>32605013.4593019</v>
      </c>
      <c r="E77" s="0" t="n">
        <v>31266340.5370118</v>
      </c>
      <c r="F77" s="0" t="n">
        <v>22807111.9506793</v>
      </c>
      <c r="G77" s="0" t="n">
        <v>8332249.27863366</v>
      </c>
      <c r="H77" s="0" t="n">
        <v>22934091.5861514</v>
      </c>
      <c r="I77" s="0" t="n">
        <v>8332248.95086039</v>
      </c>
      <c r="J77" s="0" t="n">
        <v>3353948.03328941</v>
      </c>
      <c r="K77" s="0" t="n">
        <v>3253329.59229073</v>
      </c>
      <c r="L77" s="0" t="n">
        <v>5403743.49150559</v>
      </c>
      <c r="M77" s="0" t="n">
        <v>5104934.5052132</v>
      </c>
      <c r="N77" s="0" t="n">
        <v>5426257.55805195</v>
      </c>
      <c r="O77" s="0" t="n">
        <v>5126099.35405176</v>
      </c>
      <c r="P77" s="0" t="n">
        <v>558991.338881569</v>
      </c>
      <c r="Q77" s="0" t="n">
        <v>542221.598715122</v>
      </c>
    </row>
    <row r="78" customFormat="false" ht="12.8" hidden="false" customHeight="false" outlineLevel="0" collapsed="false">
      <c r="A78" s="0" t="n">
        <v>125</v>
      </c>
      <c r="B78" s="0" t="n">
        <v>32669640.5606803</v>
      </c>
      <c r="C78" s="0" t="n">
        <v>31331304.4203136</v>
      </c>
      <c r="D78" s="0" t="n">
        <v>32804125.0126255</v>
      </c>
      <c r="E78" s="0" t="n">
        <v>31457712.4799078</v>
      </c>
      <c r="F78" s="0" t="n">
        <v>22928463.8692752</v>
      </c>
      <c r="G78" s="0" t="n">
        <v>8402840.55103842</v>
      </c>
      <c r="H78" s="0" t="n">
        <v>23054872.2579084</v>
      </c>
      <c r="I78" s="0" t="n">
        <v>8402840.22199944</v>
      </c>
      <c r="J78" s="0" t="n">
        <v>3451341.11476568</v>
      </c>
      <c r="K78" s="0" t="n">
        <v>3347800.88132271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32838425.2943211</v>
      </c>
      <c r="C79" s="0" t="n">
        <v>31492229.902478</v>
      </c>
      <c r="D79" s="0" t="n">
        <v>32972489.6101873</v>
      </c>
      <c r="E79" s="0" t="n">
        <v>31618243.1921048</v>
      </c>
      <c r="F79" s="0" t="n">
        <v>22973529.5207113</v>
      </c>
      <c r="G79" s="0" t="n">
        <v>8518700.38176675</v>
      </c>
      <c r="H79" s="0" t="n">
        <v>23099543.140237</v>
      </c>
      <c r="I79" s="0" t="n">
        <v>8518700.05186774</v>
      </c>
      <c r="J79" s="0" t="n">
        <v>3469821.57011479</v>
      </c>
      <c r="K79" s="0" t="n">
        <v>3365726.92301135</v>
      </c>
      <c r="L79" s="0" t="n">
        <v>5465004.78198348</v>
      </c>
      <c r="M79" s="0" t="n">
        <v>5163341.99391094</v>
      </c>
      <c r="N79" s="0" t="n">
        <v>5487347.56876159</v>
      </c>
      <c r="O79" s="0" t="n">
        <v>5184345.79359355</v>
      </c>
      <c r="P79" s="0" t="n">
        <v>578303.595019132</v>
      </c>
      <c r="Q79" s="0" t="n">
        <v>560954.487168558</v>
      </c>
    </row>
    <row r="80" customFormat="false" ht="12.8" hidden="false" customHeight="false" outlineLevel="0" collapsed="false">
      <c r="A80" s="0" t="n">
        <v>127</v>
      </c>
      <c r="B80" s="0" t="n">
        <v>32966400.4505228</v>
      </c>
      <c r="C80" s="0" t="n">
        <v>31616570.091041</v>
      </c>
      <c r="D80" s="0" t="n">
        <v>33098995.9962972</v>
      </c>
      <c r="E80" s="0" t="n">
        <v>31741202.715376</v>
      </c>
      <c r="F80" s="0" t="n">
        <v>23055447.5976941</v>
      </c>
      <c r="G80" s="0" t="n">
        <v>8561122.49334695</v>
      </c>
      <c r="H80" s="0" t="n">
        <v>23180080.5529133</v>
      </c>
      <c r="I80" s="0" t="n">
        <v>8561122.16246267</v>
      </c>
      <c r="J80" s="0" t="n">
        <v>3525097.47273177</v>
      </c>
      <c r="K80" s="0" t="n">
        <v>3419344.54854982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33125604.4712696</v>
      </c>
      <c r="C81" s="0" t="n">
        <v>31769923.2246149</v>
      </c>
      <c r="D81" s="0" t="n">
        <v>33258841.8260203</v>
      </c>
      <c r="E81" s="0" t="n">
        <v>31895158.9602544</v>
      </c>
      <c r="F81" s="0" t="n">
        <v>23207058.1268509</v>
      </c>
      <c r="G81" s="0" t="n">
        <v>8562865.09776397</v>
      </c>
      <c r="H81" s="0" t="n">
        <v>23332294.2088881</v>
      </c>
      <c r="I81" s="0" t="n">
        <v>8562864.75136627</v>
      </c>
      <c r="J81" s="0" t="n">
        <v>3585335.00265584</v>
      </c>
      <c r="K81" s="0" t="n">
        <v>3477774.95257617</v>
      </c>
      <c r="L81" s="0" t="n">
        <v>5512927.34424094</v>
      </c>
      <c r="M81" s="0" t="n">
        <v>5209114.94138383</v>
      </c>
      <c r="N81" s="0" t="n">
        <v>5535132.26687033</v>
      </c>
      <c r="O81" s="0" t="n">
        <v>5229989.16188065</v>
      </c>
      <c r="P81" s="0" t="n">
        <v>597555.833775974</v>
      </c>
      <c r="Q81" s="0" t="n">
        <v>579629.158762694</v>
      </c>
    </row>
    <row r="82" customFormat="false" ht="12.8" hidden="false" customHeight="false" outlineLevel="0" collapsed="false">
      <c r="A82" s="0" t="n">
        <v>129</v>
      </c>
      <c r="B82" s="0" t="n">
        <v>33233550.5781582</v>
      </c>
      <c r="C82" s="0" t="n">
        <v>31874653.9616294</v>
      </c>
      <c r="D82" s="0" t="n">
        <v>33366483.4359191</v>
      </c>
      <c r="E82" s="0" t="n">
        <v>31999603.4921138</v>
      </c>
      <c r="F82" s="0" t="n">
        <v>23250711.1125002</v>
      </c>
      <c r="G82" s="0" t="n">
        <v>8623942.84912921</v>
      </c>
      <c r="H82" s="0" t="n">
        <v>23375660.997897</v>
      </c>
      <c r="I82" s="0" t="n">
        <v>8623942.4942168</v>
      </c>
      <c r="J82" s="0" t="n">
        <v>3658550.657212</v>
      </c>
      <c r="K82" s="0" t="n">
        <v>3548794.13749564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33386840.4514609</v>
      </c>
      <c r="C83" s="0" t="n">
        <v>32021010.6515346</v>
      </c>
      <c r="D83" s="0" t="n">
        <v>33517610.238026</v>
      </c>
      <c r="E83" s="0" t="n">
        <v>32143919.5792505</v>
      </c>
      <c r="F83" s="0" t="n">
        <v>23316950.9395022</v>
      </c>
      <c r="G83" s="0" t="n">
        <v>8704059.71203245</v>
      </c>
      <c r="H83" s="0" t="n">
        <v>23439860.2244142</v>
      </c>
      <c r="I83" s="0" t="n">
        <v>8704059.35483632</v>
      </c>
      <c r="J83" s="0" t="n">
        <v>3712876.61629751</v>
      </c>
      <c r="K83" s="0" t="n">
        <v>3601490.31780859</v>
      </c>
      <c r="L83" s="0" t="n">
        <v>5556011.55500541</v>
      </c>
      <c r="M83" s="0" t="n">
        <v>5250204.8924625</v>
      </c>
      <c r="N83" s="0" t="n">
        <v>5577803.92306047</v>
      </c>
      <c r="O83" s="0" t="n">
        <v>5270692.49473798</v>
      </c>
      <c r="P83" s="0" t="n">
        <v>618812.769382919</v>
      </c>
      <c r="Q83" s="0" t="n">
        <v>600248.386301432</v>
      </c>
    </row>
    <row r="84" customFormat="false" ht="12.8" hidden="false" customHeight="false" outlineLevel="0" collapsed="false">
      <c r="A84" s="0" t="n">
        <v>131</v>
      </c>
      <c r="B84" s="0" t="n">
        <v>33519393.3416002</v>
      </c>
      <c r="C84" s="0" t="n">
        <v>32148293.9040555</v>
      </c>
      <c r="D84" s="0" t="n">
        <v>33646002.4935883</v>
      </c>
      <c r="E84" s="0" t="n">
        <v>32267291.8707564</v>
      </c>
      <c r="F84" s="0" t="n">
        <v>23388907.9793467</v>
      </c>
      <c r="G84" s="0" t="n">
        <v>8759385.92470877</v>
      </c>
      <c r="H84" s="0" t="n">
        <v>23507906.3056572</v>
      </c>
      <c r="I84" s="0" t="n">
        <v>8759385.56509922</v>
      </c>
      <c r="J84" s="0" t="n">
        <v>3780463.13340485</v>
      </c>
      <c r="K84" s="0" t="n">
        <v>3667049.2394027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33656835.7083265</v>
      </c>
      <c r="C85" s="0" t="n">
        <v>32280892.9329209</v>
      </c>
      <c r="D85" s="0" t="n">
        <v>33782547.7492613</v>
      </c>
      <c r="E85" s="0" t="n">
        <v>32399048.9641491</v>
      </c>
      <c r="F85" s="0" t="n">
        <v>23485396.5647505</v>
      </c>
      <c r="G85" s="0" t="n">
        <v>8795496.36817046</v>
      </c>
      <c r="H85" s="0" t="n">
        <v>23603552.9560337</v>
      </c>
      <c r="I85" s="0" t="n">
        <v>8795496.00811542</v>
      </c>
      <c r="J85" s="0" t="n">
        <v>3840086.30105688</v>
      </c>
      <c r="K85" s="0" t="n">
        <v>3724883.71202517</v>
      </c>
      <c r="L85" s="0" t="n">
        <v>5600794.0470188</v>
      </c>
      <c r="M85" s="0" t="n">
        <v>5293074.87376642</v>
      </c>
      <c r="N85" s="0" t="n">
        <v>5621743.70294517</v>
      </c>
      <c r="O85" s="0" t="n">
        <v>5312770.33475662</v>
      </c>
      <c r="P85" s="0" t="n">
        <v>640014.383509479</v>
      </c>
      <c r="Q85" s="0" t="n">
        <v>620813.952004195</v>
      </c>
    </row>
    <row r="86" customFormat="false" ht="12.8" hidden="false" customHeight="false" outlineLevel="0" collapsed="false">
      <c r="A86" s="0" t="n">
        <v>133</v>
      </c>
      <c r="B86" s="0" t="n">
        <v>33684755.3587502</v>
      </c>
      <c r="C86" s="0" t="n">
        <v>32309333.7287</v>
      </c>
      <c r="D86" s="0" t="n">
        <v>33809458.1921086</v>
      </c>
      <c r="E86" s="0" t="n">
        <v>32426541.0929472</v>
      </c>
      <c r="F86" s="0" t="n">
        <v>23516070.1621669</v>
      </c>
      <c r="G86" s="0" t="n">
        <v>8793263.56653312</v>
      </c>
      <c r="H86" s="0" t="n">
        <v>23633277.8924897</v>
      </c>
      <c r="I86" s="0" t="n">
        <v>8793263.20045749</v>
      </c>
      <c r="J86" s="0" t="n">
        <v>3903007.44522508</v>
      </c>
      <c r="K86" s="0" t="n">
        <v>3785917.22186833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33806554.8221121</v>
      </c>
      <c r="C87" s="0" t="n">
        <v>32426834.0311019</v>
      </c>
      <c r="D87" s="0" t="n">
        <v>33930429.3610684</v>
      </c>
      <c r="E87" s="0" t="n">
        <v>32543259.6447019</v>
      </c>
      <c r="F87" s="0" t="n">
        <v>23585646.1208237</v>
      </c>
      <c r="G87" s="0" t="n">
        <v>8841187.91027823</v>
      </c>
      <c r="H87" s="0" t="n">
        <v>23702072.1009077</v>
      </c>
      <c r="I87" s="0" t="n">
        <v>8841187.54379428</v>
      </c>
      <c r="J87" s="0" t="n">
        <v>3980326.85511793</v>
      </c>
      <c r="K87" s="0" t="n">
        <v>3860917.0494644</v>
      </c>
      <c r="L87" s="0" t="n">
        <v>5626440.19081324</v>
      </c>
      <c r="M87" s="0" t="n">
        <v>5318196.45320534</v>
      </c>
      <c r="N87" s="0" t="n">
        <v>5647083.03511346</v>
      </c>
      <c r="O87" s="0" t="n">
        <v>5337603.51686063</v>
      </c>
      <c r="P87" s="0" t="n">
        <v>663387.809186322</v>
      </c>
      <c r="Q87" s="0" t="n">
        <v>643486.174910733</v>
      </c>
    </row>
    <row r="88" customFormat="false" ht="12.8" hidden="false" customHeight="false" outlineLevel="0" collapsed="false">
      <c r="A88" s="0" t="n">
        <v>135</v>
      </c>
      <c r="B88" s="0" t="n">
        <v>33895560.5788937</v>
      </c>
      <c r="C88" s="0" t="n">
        <v>32512771.0809586</v>
      </c>
      <c r="D88" s="0" t="n">
        <v>34017766.2603625</v>
      </c>
      <c r="E88" s="0" t="n">
        <v>32627628.3674194</v>
      </c>
      <c r="F88" s="0" t="n">
        <v>23618020.8436923</v>
      </c>
      <c r="G88" s="0" t="n">
        <v>8894750.23726633</v>
      </c>
      <c r="H88" s="0" t="n">
        <v>23732878.4749616</v>
      </c>
      <c r="I88" s="0" t="n">
        <v>8894749.89245779</v>
      </c>
      <c r="J88" s="0" t="n">
        <v>4047912.15919202</v>
      </c>
      <c r="K88" s="0" t="n">
        <v>3926474.79441626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34113188.9839094</v>
      </c>
      <c r="C89" s="0" t="n">
        <v>32723397.9462612</v>
      </c>
      <c r="D89" s="0" t="n">
        <v>34234515.0981799</v>
      </c>
      <c r="E89" s="0" t="n">
        <v>32837427.6869613</v>
      </c>
      <c r="F89" s="0" t="n">
        <v>23802957.2771783</v>
      </c>
      <c r="G89" s="0" t="n">
        <v>8920440.66908288</v>
      </c>
      <c r="H89" s="0" t="n">
        <v>23916987.3629256</v>
      </c>
      <c r="I89" s="0" t="n">
        <v>8920440.32403567</v>
      </c>
      <c r="J89" s="0" t="n">
        <v>4138302.870097</v>
      </c>
      <c r="K89" s="0" t="n">
        <v>4014153.78399409</v>
      </c>
      <c r="L89" s="0" t="n">
        <v>5676906.75799083</v>
      </c>
      <c r="M89" s="0" t="n">
        <v>5366285.00150543</v>
      </c>
      <c r="N89" s="0" t="n">
        <v>5697124.80215518</v>
      </c>
      <c r="O89" s="0" t="n">
        <v>5385292.81498009</v>
      </c>
      <c r="P89" s="0" t="n">
        <v>689717.145016167</v>
      </c>
      <c r="Q89" s="0" t="n">
        <v>669025.630665682</v>
      </c>
    </row>
    <row r="90" customFormat="false" ht="12.8" hidden="false" customHeight="false" outlineLevel="0" collapsed="false">
      <c r="A90" s="0" t="n">
        <v>137</v>
      </c>
      <c r="B90" s="0" t="n">
        <v>34192694.4650291</v>
      </c>
      <c r="C90" s="0" t="n">
        <v>32800337.20696</v>
      </c>
      <c r="D90" s="0" t="n">
        <v>34313693.8871991</v>
      </c>
      <c r="E90" s="0" t="n">
        <v>32914059.7666896</v>
      </c>
      <c r="F90" s="0" t="n">
        <v>23888581.823891</v>
      </c>
      <c r="G90" s="0" t="n">
        <v>8911755.38306901</v>
      </c>
      <c r="H90" s="0" t="n">
        <v>24002304.7345094</v>
      </c>
      <c r="I90" s="0" t="n">
        <v>8911755.03218018</v>
      </c>
      <c r="J90" s="0" t="n">
        <v>4186729.66718868</v>
      </c>
      <c r="K90" s="0" t="n">
        <v>4061127.77717302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34368535.6710481</v>
      </c>
      <c r="C91" s="0" t="n">
        <v>32969354.8872538</v>
      </c>
      <c r="D91" s="0" t="n">
        <v>34489409.6419646</v>
      </c>
      <c r="E91" s="0" t="n">
        <v>33082959.434618</v>
      </c>
      <c r="F91" s="0" t="n">
        <v>24043350.8621058</v>
      </c>
      <c r="G91" s="0" t="n">
        <v>8926004.02514798</v>
      </c>
      <c r="H91" s="0" t="n">
        <v>24156955.7603604</v>
      </c>
      <c r="I91" s="0" t="n">
        <v>8926003.67425762</v>
      </c>
      <c r="J91" s="0" t="n">
        <v>4298696.46441476</v>
      </c>
      <c r="K91" s="0" t="n">
        <v>4169735.57048232</v>
      </c>
      <c r="L91" s="0" t="n">
        <v>5718932.67525225</v>
      </c>
      <c r="M91" s="0" t="n">
        <v>5406676.35591171</v>
      </c>
      <c r="N91" s="0" t="n">
        <v>5739075.3305335</v>
      </c>
      <c r="O91" s="0" t="n">
        <v>5425614.20401211</v>
      </c>
      <c r="P91" s="0" t="n">
        <v>716449.410735793</v>
      </c>
      <c r="Q91" s="0" t="n">
        <v>694955.928413719</v>
      </c>
    </row>
    <row r="92" customFormat="false" ht="12.8" hidden="false" customHeight="false" outlineLevel="0" collapsed="false">
      <c r="A92" s="0" t="n">
        <v>139</v>
      </c>
      <c r="B92" s="0" t="n">
        <v>34527993.1462176</v>
      </c>
      <c r="C92" s="0" t="n">
        <v>33123926.6460887</v>
      </c>
      <c r="D92" s="0" t="n">
        <v>34648352.8177678</v>
      </c>
      <c r="E92" s="0" t="n">
        <v>33237047.7228123</v>
      </c>
      <c r="F92" s="0" t="n">
        <v>24188711.4005169</v>
      </c>
      <c r="G92" s="0" t="n">
        <v>8935215.2455718</v>
      </c>
      <c r="H92" s="0" t="n">
        <v>24301832.8316756</v>
      </c>
      <c r="I92" s="0" t="n">
        <v>8935214.89113668</v>
      </c>
      <c r="J92" s="0" t="n">
        <v>4370795.3064058</v>
      </c>
      <c r="K92" s="0" t="n">
        <v>4239671.44721363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34650298.9054847</v>
      </c>
      <c r="C93" s="0" t="n">
        <v>33242614.7332384</v>
      </c>
      <c r="D93" s="0" t="n">
        <v>34770815.0411486</v>
      </c>
      <c r="E93" s="0" t="n">
        <v>33355882.8689672</v>
      </c>
      <c r="F93" s="0" t="n">
        <v>24277711.3953224</v>
      </c>
      <c r="G93" s="0" t="n">
        <v>8964903.33791597</v>
      </c>
      <c r="H93" s="0" t="n">
        <v>24390979.8858459</v>
      </c>
      <c r="I93" s="0" t="n">
        <v>8964902.98312127</v>
      </c>
      <c r="J93" s="0" t="n">
        <v>4458827.03632969</v>
      </c>
      <c r="K93" s="0" t="n">
        <v>4325062.2252398</v>
      </c>
      <c r="L93" s="0" t="n">
        <v>5766114.60782271</v>
      </c>
      <c r="M93" s="0" t="n">
        <v>5451974.54129119</v>
      </c>
      <c r="N93" s="0" t="n">
        <v>5786197.61566467</v>
      </c>
      <c r="O93" s="0" t="n">
        <v>5470856.35343796</v>
      </c>
      <c r="P93" s="0" t="n">
        <v>743137.839388282</v>
      </c>
      <c r="Q93" s="0" t="n">
        <v>720843.704206634</v>
      </c>
    </row>
    <row r="94" customFormat="false" ht="12.8" hidden="false" customHeight="false" outlineLevel="0" collapsed="false">
      <c r="A94" s="0" t="n">
        <v>141</v>
      </c>
      <c r="B94" s="0" t="n">
        <v>34689312.2717264</v>
      </c>
      <c r="C94" s="0" t="n">
        <v>33279973.341477</v>
      </c>
      <c r="D94" s="0" t="n">
        <v>34808434.2972299</v>
      </c>
      <c r="E94" s="0" t="n">
        <v>33391931.0868076</v>
      </c>
      <c r="F94" s="0" t="n">
        <v>24266222.4866015</v>
      </c>
      <c r="G94" s="0" t="n">
        <v>9013750.85487547</v>
      </c>
      <c r="H94" s="0" t="n">
        <v>24378180.5876473</v>
      </c>
      <c r="I94" s="0" t="n">
        <v>9013750.49916035</v>
      </c>
      <c r="J94" s="0" t="n">
        <v>4517009.4381115</v>
      </c>
      <c r="K94" s="0" t="n">
        <v>4381499.15496816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34773116.4811117</v>
      </c>
      <c r="C95" s="0" t="n">
        <v>33362013.1642786</v>
      </c>
      <c r="D95" s="0" t="n">
        <v>34891954.7869807</v>
      </c>
      <c r="E95" s="0" t="n">
        <v>33473698.5894647</v>
      </c>
      <c r="F95" s="0" t="n">
        <v>24320671.2526379</v>
      </c>
      <c r="G95" s="0" t="n">
        <v>9041341.91164073</v>
      </c>
      <c r="H95" s="0" t="n">
        <v>24432357.035824</v>
      </c>
      <c r="I95" s="0" t="n">
        <v>9041341.55364075</v>
      </c>
      <c r="J95" s="0" t="n">
        <v>4554494.67935494</v>
      </c>
      <c r="K95" s="0" t="n">
        <v>4417859.83897429</v>
      </c>
      <c r="L95" s="0" t="n">
        <v>5786696.48492613</v>
      </c>
      <c r="M95" s="0" t="n">
        <v>5471871.44769393</v>
      </c>
      <c r="N95" s="0" t="n">
        <v>5806498.8703289</v>
      </c>
      <c r="O95" s="0" t="n">
        <v>5490489.47283376</v>
      </c>
      <c r="P95" s="0" t="n">
        <v>759082.446559157</v>
      </c>
      <c r="Q95" s="0" t="n">
        <v>736309.973162382</v>
      </c>
    </row>
    <row r="96" customFormat="false" ht="12.8" hidden="false" customHeight="false" outlineLevel="0" collapsed="false">
      <c r="A96" s="0" t="n">
        <v>143</v>
      </c>
      <c r="B96" s="0" t="n">
        <v>34820567.5349012</v>
      </c>
      <c r="C96" s="0" t="n">
        <v>33408047.5910144</v>
      </c>
      <c r="D96" s="0" t="n">
        <v>34937946.7531309</v>
      </c>
      <c r="E96" s="0" t="n">
        <v>33518361.6681477</v>
      </c>
      <c r="F96" s="0" t="n">
        <v>24341537.5298461</v>
      </c>
      <c r="G96" s="0" t="n">
        <v>9066510.06116828</v>
      </c>
      <c r="H96" s="0" t="n">
        <v>24451851.9655825</v>
      </c>
      <c r="I96" s="0" t="n">
        <v>9066509.7025652</v>
      </c>
      <c r="J96" s="0" t="n">
        <v>4590380.97786296</v>
      </c>
      <c r="K96" s="0" t="n">
        <v>4452669.54852708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34947967.8294434</v>
      </c>
      <c r="C97" s="0" t="n">
        <v>33530519.1185946</v>
      </c>
      <c r="D97" s="0" t="n">
        <v>35065291.4128454</v>
      </c>
      <c r="E97" s="0" t="n">
        <v>33640784.4049583</v>
      </c>
      <c r="F97" s="0" t="n">
        <v>24457335.7636028</v>
      </c>
      <c r="G97" s="0" t="n">
        <v>9073183.35499176</v>
      </c>
      <c r="H97" s="0" t="n">
        <v>24567601.4554597</v>
      </c>
      <c r="I97" s="0" t="n">
        <v>9073182.94949861</v>
      </c>
      <c r="J97" s="0" t="n">
        <v>4657724.23211219</v>
      </c>
      <c r="K97" s="0" t="n">
        <v>4517992.50514882</v>
      </c>
      <c r="L97" s="0" t="n">
        <v>5815636.69123848</v>
      </c>
      <c r="M97" s="0" t="n">
        <v>5499666.07639075</v>
      </c>
      <c r="N97" s="0" t="n">
        <v>5835187.27899893</v>
      </c>
      <c r="O97" s="0" t="n">
        <v>5518047.40520187</v>
      </c>
      <c r="P97" s="0" t="n">
        <v>776287.372018698</v>
      </c>
      <c r="Q97" s="0" t="n">
        <v>752998.750858137</v>
      </c>
    </row>
    <row r="98" customFormat="false" ht="12.8" hidden="false" customHeight="false" outlineLevel="0" collapsed="false">
      <c r="A98" s="0" t="n">
        <v>145</v>
      </c>
      <c r="B98" s="0" t="n">
        <v>35218771.7208618</v>
      </c>
      <c r="C98" s="0" t="n">
        <v>33791000.9654633</v>
      </c>
      <c r="D98" s="0" t="n">
        <v>35335786.6008983</v>
      </c>
      <c r="E98" s="0" t="n">
        <v>33900976.0679665</v>
      </c>
      <c r="F98" s="0" t="n">
        <v>24687713.6343883</v>
      </c>
      <c r="G98" s="0" t="n">
        <v>9103287.33107501</v>
      </c>
      <c r="H98" s="0" t="n">
        <v>24797689.1432516</v>
      </c>
      <c r="I98" s="0" t="n">
        <v>9103286.92471494</v>
      </c>
      <c r="J98" s="0" t="n">
        <v>4800233.41217145</v>
      </c>
      <c r="K98" s="0" t="n">
        <v>4656226.40980631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35336875.0687319</v>
      </c>
      <c r="C99" s="0" t="n">
        <v>33904661.9831015</v>
      </c>
      <c r="D99" s="0" t="n">
        <v>35452426.9900113</v>
      </c>
      <c r="E99" s="0" t="n">
        <v>34013261.9116337</v>
      </c>
      <c r="F99" s="0" t="n">
        <v>24783772.584209</v>
      </c>
      <c r="G99" s="0" t="n">
        <v>9120889.39889248</v>
      </c>
      <c r="H99" s="0" t="n">
        <v>24892372.9201933</v>
      </c>
      <c r="I99" s="0" t="n">
        <v>9120888.99144042</v>
      </c>
      <c r="J99" s="0" t="n">
        <v>4862643.94666135</v>
      </c>
      <c r="K99" s="0" t="n">
        <v>4716764.6282615</v>
      </c>
      <c r="L99" s="0" t="n">
        <v>5880285.42119383</v>
      </c>
      <c r="M99" s="0" t="n">
        <v>5561570.32944968</v>
      </c>
      <c r="N99" s="0" t="n">
        <v>5899540.73275972</v>
      </c>
      <c r="O99" s="0" t="n">
        <v>5579674.11303019</v>
      </c>
      <c r="P99" s="0" t="n">
        <v>810440.657776891</v>
      </c>
      <c r="Q99" s="0" t="n">
        <v>786127.438043584</v>
      </c>
    </row>
    <row r="100" customFormat="false" ht="12.8" hidden="false" customHeight="false" outlineLevel="0" collapsed="false">
      <c r="A100" s="0" t="n">
        <v>147</v>
      </c>
      <c r="B100" s="0" t="n">
        <v>35463394.188796</v>
      </c>
      <c r="C100" s="0" t="n">
        <v>34026875.0240783</v>
      </c>
      <c r="D100" s="0" t="n">
        <v>35577566.9653846</v>
      </c>
      <c r="E100" s="0" t="n">
        <v>34134178.5166258</v>
      </c>
      <c r="F100" s="0" t="n">
        <v>24908546.2504971</v>
      </c>
      <c r="G100" s="0" t="n">
        <v>9118328.77358123</v>
      </c>
      <c r="H100" s="0" t="n">
        <v>25015850.1513594</v>
      </c>
      <c r="I100" s="0" t="n">
        <v>9118328.36526635</v>
      </c>
      <c r="J100" s="0" t="n">
        <v>4999712.70924732</v>
      </c>
      <c r="K100" s="0" t="n">
        <v>4849721.3279699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35779470.0484678</v>
      </c>
      <c r="C101" s="0" t="n">
        <v>34330608.5694007</v>
      </c>
      <c r="D101" s="0" t="n">
        <v>35893593.8950266</v>
      </c>
      <c r="E101" s="0" t="n">
        <v>34437866.0255193</v>
      </c>
      <c r="F101" s="0" t="n">
        <v>25147138.8551024</v>
      </c>
      <c r="G101" s="0" t="n">
        <v>9183469.71429822</v>
      </c>
      <c r="H101" s="0" t="n">
        <v>25254396.7204468</v>
      </c>
      <c r="I101" s="0" t="n">
        <v>9183469.30507246</v>
      </c>
      <c r="J101" s="0" t="n">
        <v>5056668.57369775</v>
      </c>
      <c r="K101" s="0" t="n">
        <v>4904968.51648682</v>
      </c>
      <c r="L101" s="0" t="n">
        <v>5954551.98403711</v>
      </c>
      <c r="M101" s="0" t="n">
        <v>5632457.016338</v>
      </c>
      <c r="N101" s="0" t="n">
        <v>5973569.26860147</v>
      </c>
      <c r="O101" s="0" t="n">
        <v>5650335.88669207</v>
      </c>
      <c r="P101" s="0" t="n">
        <v>842778.095616292</v>
      </c>
      <c r="Q101" s="0" t="n">
        <v>817494.752747803</v>
      </c>
    </row>
    <row r="102" customFormat="false" ht="12.8" hidden="false" customHeight="false" outlineLevel="0" collapsed="false">
      <c r="A102" s="0" t="n">
        <v>149</v>
      </c>
      <c r="B102" s="0" t="n">
        <v>35865140.3805293</v>
      </c>
      <c r="C102" s="0" t="n">
        <v>34413854.4729436</v>
      </c>
      <c r="D102" s="0" t="n">
        <v>35979071.4837987</v>
      </c>
      <c r="E102" s="0" t="n">
        <v>34520930.5460214</v>
      </c>
      <c r="F102" s="0" t="n">
        <v>25266950.2074969</v>
      </c>
      <c r="G102" s="0" t="n">
        <v>9146904.26544673</v>
      </c>
      <c r="H102" s="0" t="n">
        <v>25374026.7414051</v>
      </c>
      <c r="I102" s="0" t="n">
        <v>9146903.80461626</v>
      </c>
      <c r="J102" s="0" t="n">
        <v>5121071.12476881</v>
      </c>
      <c r="K102" s="0" t="n">
        <v>4967438.99102575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35978783.5073159</v>
      </c>
      <c r="C103" s="0" t="n">
        <v>34523899.3917181</v>
      </c>
      <c r="D103" s="0" t="n">
        <v>36091074.0121401</v>
      </c>
      <c r="E103" s="0" t="n">
        <v>34629433.2667698</v>
      </c>
      <c r="F103" s="0" t="n">
        <v>25396907.0149778</v>
      </c>
      <c r="G103" s="0" t="n">
        <v>9126992.37674029</v>
      </c>
      <c r="H103" s="0" t="n">
        <v>25502441.3550238</v>
      </c>
      <c r="I103" s="0" t="n">
        <v>9126991.91174606</v>
      </c>
      <c r="J103" s="0" t="n">
        <v>5223599.46026383</v>
      </c>
      <c r="K103" s="0" t="n">
        <v>5066891.47645591</v>
      </c>
      <c r="L103" s="0" t="n">
        <v>5989033.76632671</v>
      </c>
      <c r="M103" s="0" t="n">
        <v>5666192.77348797</v>
      </c>
      <c r="N103" s="0" t="n">
        <v>6007745.45143014</v>
      </c>
      <c r="O103" s="0" t="n">
        <v>5683784.62712627</v>
      </c>
      <c r="P103" s="0" t="n">
        <v>870599.910043972</v>
      </c>
      <c r="Q103" s="0" t="n">
        <v>844481.912742653</v>
      </c>
    </row>
    <row r="104" customFormat="false" ht="12.8" hidden="false" customHeight="false" outlineLevel="0" collapsed="false">
      <c r="A104" s="0" t="n">
        <v>151</v>
      </c>
      <c r="B104" s="0" t="n">
        <v>36088293.486812</v>
      </c>
      <c r="C104" s="0" t="n">
        <v>34630107.5418096</v>
      </c>
      <c r="D104" s="0" t="n">
        <v>36199102.5407359</v>
      </c>
      <c r="E104" s="0" t="n">
        <v>34734249.5036688</v>
      </c>
      <c r="F104" s="0" t="n">
        <v>25486113.157889</v>
      </c>
      <c r="G104" s="0" t="n">
        <v>9143994.38392068</v>
      </c>
      <c r="H104" s="0" t="n">
        <v>25590255.6499652</v>
      </c>
      <c r="I104" s="0" t="n">
        <v>9143993.85370367</v>
      </c>
      <c r="J104" s="0" t="n">
        <v>5339536.34909671</v>
      </c>
      <c r="K104" s="0" t="n">
        <v>5179350.25862381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36324069.9969596</v>
      </c>
      <c r="C105" s="0" t="n">
        <v>34855362.3162926</v>
      </c>
      <c r="D105" s="0" t="n">
        <v>36434222.4370106</v>
      </c>
      <c r="E105" s="0" t="n">
        <v>34958887.0350987</v>
      </c>
      <c r="F105" s="0" t="n">
        <v>25680629.7829344</v>
      </c>
      <c r="G105" s="0" t="n">
        <v>9174732.53335825</v>
      </c>
      <c r="H105" s="0" t="n">
        <v>25784155.032701</v>
      </c>
      <c r="I105" s="0" t="n">
        <v>9174732.00239767</v>
      </c>
      <c r="J105" s="0" t="n">
        <v>5413181.68602932</v>
      </c>
      <c r="K105" s="0" t="n">
        <v>5250786.23544844</v>
      </c>
      <c r="L105" s="0" t="n">
        <v>6046272.09657971</v>
      </c>
      <c r="M105" s="0" t="n">
        <v>5721117.53306882</v>
      </c>
      <c r="N105" s="0" t="n">
        <v>6064627.54831935</v>
      </c>
      <c r="O105" s="0" t="n">
        <v>5738375.4154241</v>
      </c>
      <c r="P105" s="0" t="n">
        <v>902196.947671553</v>
      </c>
      <c r="Q105" s="0" t="n">
        <v>875131.039241407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92187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0" t="n">
        <v>18733.8129683629</v>
      </c>
      <c r="K9" s="0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0" t="n">
        <v>99239.5036172691</v>
      </c>
      <c r="K11" s="0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0" t="n">
        <v>162721.178424523</v>
      </c>
      <c r="K13" s="0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0" t="n">
        <v>202742.650637218</v>
      </c>
      <c r="K15" s="0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0" t="n">
        <v>230971.30147243</v>
      </c>
      <c r="K17" s="0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0" t="n">
        <v>189500.232062338</v>
      </c>
      <c r="K19" s="0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17821762.9625865</v>
      </c>
      <c r="C20" s="0" t="n">
        <v>17112006.527072</v>
      </c>
      <c r="D20" s="0" t="n">
        <v>17897795.9099235</v>
      </c>
      <c r="E20" s="0" t="n">
        <v>17183477.4961752</v>
      </c>
      <c r="F20" s="0" t="n">
        <v>13968164.7461853</v>
      </c>
      <c r="G20" s="0" t="n">
        <v>3143841.7808867</v>
      </c>
      <c r="H20" s="0" t="n">
        <v>14039635.843415</v>
      </c>
      <c r="I20" s="0" t="n">
        <v>3143841.65276024</v>
      </c>
      <c r="J20" s="0" t="n">
        <v>204565.659219299</v>
      </c>
      <c r="K20" s="0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17545256.0522553</v>
      </c>
      <c r="C21" s="0" t="n">
        <v>16846593.8776009</v>
      </c>
      <c r="D21" s="0" t="n">
        <v>17621153.161358</v>
      </c>
      <c r="E21" s="0" t="n">
        <v>16917937.158817</v>
      </c>
      <c r="F21" s="0" t="n">
        <v>13749116.8933573</v>
      </c>
      <c r="G21" s="0" t="n">
        <v>3097476.98424359</v>
      </c>
      <c r="H21" s="0" t="n">
        <v>13820460.2994739</v>
      </c>
      <c r="I21" s="0" t="n">
        <v>3097476.85934312</v>
      </c>
      <c r="J21" s="0" t="n">
        <v>222675.54785813</v>
      </c>
      <c r="K21" s="0" t="n">
        <v>215995.281422386</v>
      </c>
      <c r="L21" s="0" t="n">
        <v>2927332.2808852</v>
      </c>
      <c r="M21" s="0" t="n">
        <v>2767975.43252117</v>
      </c>
      <c r="N21" s="0" t="n">
        <v>2939981.80229916</v>
      </c>
      <c r="O21" s="0" t="n">
        <v>2779866.34982263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17971411.2455757</v>
      </c>
      <c r="C22" s="0" t="n">
        <v>17255658.8307575</v>
      </c>
      <c r="D22" s="0" t="n">
        <v>18049160.6997297</v>
      </c>
      <c r="E22" s="0" t="n">
        <v>17328743.3164667</v>
      </c>
      <c r="F22" s="0" t="n">
        <v>14083809.2914802</v>
      </c>
      <c r="G22" s="0" t="n">
        <v>3171849.53927728</v>
      </c>
      <c r="H22" s="0" t="n">
        <v>14156893.9770738</v>
      </c>
      <c r="I22" s="0" t="n">
        <v>3171849.33939295</v>
      </c>
      <c r="J22" s="0" t="n">
        <v>243953.655904947</v>
      </c>
      <c r="K22" s="0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18623669.8847362</v>
      </c>
      <c r="C23" s="0" t="n">
        <v>17892199.1208848</v>
      </c>
      <c r="D23" s="0" t="n">
        <v>18627879.2636555</v>
      </c>
      <c r="E23" s="0" t="n">
        <v>17895308.1987133</v>
      </c>
      <c r="F23" s="0" t="n">
        <v>14538774.4425994</v>
      </c>
      <c r="G23" s="0" t="n">
        <v>3353424.67828542</v>
      </c>
      <c r="H23" s="0" t="n">
        <v>14610053.1906148</v>
      </c>
      <c r="I23" s="0" t="n">
        <v>3285255.00809853</v>
      </c>
      <c r="J23" s="0" t="n">
        <v>291414.597735527</v>
      </c>
      <c r="K23" s="0" t="n">
        <v>282672.159803461</v>
      </c>
      <c r="L23" s="0" t="n">
        <v>3106965.95547387</v>
      </c>
      <c r="M23" s="0" t="n">
        <v>2933076.72554658</v>
      </c>
      <c r="N23" s="0" t="n">
        <v>3107579.37205786</v>
      </c>
      <c r="O23" s="0" t="n">
        <v>2933611.31534107</v>
      </c>
      <c r="P23" s="0" t="n">
        <v>48569.0996225878</v>
      </c>
      <c r="Q23" s="0" t="n">
        <v>47112.0266339102</v>
      </c>
    </row>
    <row r="24" customFormat="false" ht="12.8" hidden="false" customHeight="false" outlineLevel="0" collapsed="false">
      <c r="A24" s="0" t="n">
        <v>71</v>
      </c>
      <c r="B24" s="0" t="n">
        <v>18518646.0269766</v>
      </c>
      <c r="C24" s="0" t="n">
        <v>17789410.2793709</v>
      </c>
      <c r="D24" s="0" t="n">
        <v>18525378.6557178</v>
      </c>
      <c r="E24" s="0" t="n">
        <v>17794938.9466172</v>
      </c>
      <c r="F24" s="0" t="n">
        <v>14404478.4314199</v>
      </c>
      <c r="G24" s="0" t="n">
        <v>3384931.84795098</v>
      </c>
      <c r="H24" s="0" t="n">
        <v>14476260.3144043</v>
      </c>
      <c r="I24" s="0" t="n">
        <v>3318678.63221288</v>
      </c>
      <c r="J24" s="0" t="n">
        <v>298143.848798639</v>
      </c>
      <c r="K24" s="0" t="n">
        <v>289199.53333468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18008351.825069</v>
      </c>
      <c r="C25" s="0" t="n">
        <v>17297729.4015697</v>
      </c>
      <c r="D25" s="0" t="n">
        <v>18015850.7767894</v>
      </c>
      <c r="E25" s="0" t="n">
        <v>17304017.3812953</v>
      </c>
      <c r="F25" s="0" t="n">
        <v>13964605.9421103</v>
      </c>
      <c r="G25" s="0" t="n">
        <v>3333123.45945943</v>
      </c>
      <c r="H25" s="0" t="n">
        <v>14034847.3391958</v>
      </c>
      <c r="I25" s="0" t="n">
        <v>3269170.04209949</v>
      </c>
      <c r="J25" s="0" t="n">
        <v>297773.859648287</v>
      </c>
      <c r="K25" s="0" t="n">
        <v>288840.643858838</v>
      </c>
      <c r="L25" s="0" t="n">
        <v>3004207.94039488</v>
      </c>
      <c r="M25" s="0" t="n">
        <v>2835445.65358461</v>
      </c>
      <c r="N25" s="0" t="n">
        <v>3005380.15159663</v>
      </c>
      <c r="O25" s="0" t="n">
        <v>2836513.92072482</v>
      </c>
      <c r="P25" s="0" t="n">
        <v>49628.9766080478</v>
      </c>
      <c r="Q25" s="0" t="n">
        <v>48140.1073098064</v>
      </c>
    </row>
    <row r="26" customFormat="false" ht="12.8" hidden="false" customHeight="false" outlineLevel="0" collapsed="false">
      <c r="A26" s="0" t="n">
        <v>73</v>
      </c>
      <c r="B26" s="0" t="n">
        <v>17378618.5030734</v>
      </c>
      <c r="C26" s="0" t="n">
        <v>16690959.1209427</v>
      </c>
      <c r="D26" s="0" t="n">
        <v>17387785.8903874</v>
      </c>
      <c r="E26" s="0" t="n">
        <v>16698846.118855</v>
      </c>
      <c r="F26" s="0" t="n">
        <v>13432656.3321527</v>
      </c>
      <c r="G26" s="0" t="n">
        <v>3258302.78878996</v>
      </c>
      <c r="H26" s="0" t="n">
        <v>13501917.8209762</v>
      </c>
      <c r="I26" s="0" t="n">
        <v>3196928.29787876</v>
      </c>
      <c r="J26" s="0" t="n">
        <v>299291.069335594</v>
      </c>
      <c r="K26" s="0" t="n">
        <v>290312.337255526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17736639.8093</v>
      </c>
      <c r="C27" s="0" t="n">
        <v>17033788.7272671</v>
      </c>
      <c r="D27" s="0" t="n">
        <v>17748980.3520945</v>
      </c>
      <c r="E27" s="0" t="n">
        <v>17044667.6217227</v>
      </c>
      <c r="F27" s="0" t="n">
        <v>13644318.7378709</v>
      </c>
      <c r="G27" s="0" t="n">
        <v>3389469.98939623</v>
      </c>
      <c r="H27" s="0" t="n">
        <v>13716539.9403453</v>
      </c>
      <c r="I27" s="0" t="n">
        <v>3328127.6813774</v>
      </c>
      <c r="J27" s="0" t="n">
        <v>323090.984380113</v>
      </c>
      <c r="K27" s="0" t="n">
        <v>313398.254848709</v>
      </c>
      <c r="L27" s="0" t="n">
        <v>2958790.1799308</v>
      </c>
      <c r="M27" s="0" t="n">
        <v>2792010.24260259</v>
      </c>
      <c r="N27" s="0" t="n">
        <v>2960773.19478985</v>
      </c>
      <c r="O27" s="0" t="n">
        <v>2793843.39849605</v>
      </c>
      <c r="P27" s="0" t="n">
        <v>53848.4973966854</v>
      </c>
      <c r="Q27" s="0" t="n">
        <v>52233.0424747849</v>
      </c>
    </row>
    <row r="28" customFormat="false" ht="12.8" hidden="false" customHeight="false" outlineLevel="0" collapsed="false">
      <c r="A28" s="0" t="n">
        <v>75</v>
      </c>
      <c r="B28" s="0" t="n">
        <v>18053209.8671933</v>
      </c>
      <c r="C28" s="0" t="n">
        <v>17337000.6294009</v>
      </c>
      <c r="D28" s="0" t="n">
        <v>18068969.6780004</v>
      </c>
      <c r="E28" s="0" t="n">
        <v>17351149.5948422</v>
      </c>
      <c r="F28" s="0" t="n">
        <v>13813169.3851563</v>
      </c>
      <c r="G28" s="0" t="n">
        <v>3523831.24424465</v>
      </c>
      <c r="H28" s="0" t="n">
        <v>13887499.5664083</v>
      </c>
      <c r="I28" s="0" t="n">
        <v>3463650.02843389</v>
      </c>
      <c r="J28" s="0" t="n">
        <v>339060.717492506</v>
      </c>
      <c r="K28" s="0" t="n">
        <v>328888.895967731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18705522.018013</v>
      </c>
      <c r="C29" s="0" t="n">
        <v>17961643.0994725</v>
      </c>
      <c r="D29" s="0" t="n">
        <v>18722912.8886294</v>
      </c>
      <c r="E29" s="0" t="n">
        <v>17977312.516878</v>
      </c>
      <c r="F29" s="0" t="n">
        <v>14256964.9438401</v>
      </c>
      <c r="G29" s="0" t="n">
        <v>3704678.15563241</v>
      </c>
      <c r="H29" s="0" t="n">
        <v>14334468.3383213</v>
      </c>
      <c r="I29" s="0" t="n">
        <v>3642844.17855669</v>
      </c>
      <c r="J29" s="0" t="n">
        <v>353569.935548353</v>
      </c>
      <c r="K29" s="0" t="n">
        <v>342962.837481902</v>
      </c>
      <c r="L29" s="0" t="n">
        <v>3120461.84148751</v>
      </c>
      <c r="M29" s="0" t="n">
        <v>2944189.57376729</v>
      </c>
      <c r="N29" s="0" t="n">
        <v>3123294.13111868</v>
      </c>
      <c r="O29" s="0" t="n">
        <v>2946830.3935777</v>
      </c>
      <c r="P29" s="0" t="n">
        <v>58928.3225913921</v>
      </c>
      <c r="Q29" s="0" t="n">
        <v>57160.4729136503</v>
      </c>
    </row>
    <row r="30" customFormat="false" ht="12.8" hidden="false" customHeight="false" outlineLevel="0" collapsed="false">
      <c r="A30" s="0" t="n">
        <v>77</v>
      </c>
      <c r="B30" s="0" t="n">
        <v>19361854.3022869</v>
      </c>
      <c r="C30" s="0" t="n">
        <v>18591243.5443241</v>
      </c>
      <c r="D30" s="0" t="n">
        <v>19389869.5723449</v>
      </c>
      <c r="E30" s="0" t="n">
        <v>18617040.0771782</v>
      </c>
      <c r="F30" s="0" t="n">
        <v>14726160.1727764</v>
      </c>
      <c r="G30" s="0" t="n">
        <v>3865083.37154765</v>
      </c>
      <c r="H30" s="0" t="n">
        <v>14807855.0959416</v>
      </c>
      <c r="I30" s="0" t="n">
        <v>3809184.98123658</v>
      </c>
      <c r="J30" s="0" t="n">
        <v>399600.515924354</v>
      </c>
      <c r="K30" s="0" t="n">
        <v>387612.500446623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19598094.8967034</v>
      </c>
      <c r="C31" s="0" t="n">
        <v>18817543.8571604</v>
      </c>
      <c r="D31" s="0" t="n">
        <v>19627885.5184962</v>
      </c>
      <c r="E31" s="0" t="n">
        <v>18845028.3453293</v>
      </c>
      <c r="F31" s="0" t="n">
        <v>14854215.3069096</v>
      </c>
      <c r="G31" s="0" t="n">
        <v>3963328.55025083</v>
      </c>
      <c r="H31" s="0" t="n">
        <v>14937444.5065417</v>
      </c>
      <c r="I31" s="0" t="n">
        <v>3907583.83878758</v>
      </c>
      <c r="J31" s="0" t="n">
        <v>412333.03677514</v>
      </c>
      <c r="K31" s="0" t="n">
        <v>399963.045671886</v>
      </c>
      <c r="L31" s="0" t="n">
        <v>3269042.35618593</v>
      </c>
      <c r="M31" s="0" t="n">
        <v>3084283.49967946</v>
      </c>
      <c r="N31" s="0" t="n">
        <v>3273967.97294975</v>
      </c>
      <c r="O31" s="0" t="n">
        <v>3088897.66344561</v>
      </c>
      <c r="P31" s="0" t="n">
        <v>68722.1727958567</v>
      </c>
      <c r="Q31" s="0" t="n">
        <v>66660.507611981</v>
      </c>
    </row>
    <row r="32" customFormat="false" ht="12.8" hidden="false" customHeight="false" outlineLevel="0" collapsed="false">
      <c r="A32" s="0" t="n">
        <v>79</v>
      </c>
      <c r="B32" s="0" t="n">
        <v>19894653.9683722</v>
      </c>
      <c r="C32" s="0" t="n">
        <v>19100290.8626657</v>
      </c>
      <c r="D32" s="0" t="n">
        <v>19928384.7122171</v>
      </c>
      <c r="E32" s="0" t="n">
        <v>19131521.3905926</v>
      </c>
      <c r="F32" s="0" t="n">
        <v>15030526.8694298</v>
      </c>
      <c r="G32" s="0" t="n">
        <v>4069763.99323587</v>
      </c>
      <c r="H32" s="0" t="n">
        <v>15116625.5409472</v>
      </c>
      <c r="I32" s="0" t="n">
        <v>4014895.84964543</v>
      </c>
      <c r="J32" s="0" t="n">
        <v>436733.564186849</v>
      </c>
      <c r="K32" s="0" t="n">
        <v>423631.557261243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20210619.0821306</v>
      </c>
      <c r="C33" s="0" t="n">
        <v>19402412.3875806</v>
      </c>
      <c r="D33" s="0" t="n">
        <v>20245578.3230987</v>
      </c>
      <c r="E33" s="0" t="n">
        <v>19434790.618752</v>
      </c>
      <c r="F33" s="0" t="n">
        <v>15217307.6994708</v>
      </c>
      <c r="G33" s="0" t="n">
        <v>4185104.68810974</v>
      </c>
      <c r="H33" s="0" t="n">
        <v>15305281.2126462</v>
      </c>
      <c r="I33" s="0" t="n">
        <v>4129509.40610584</v>
      </c>
      <c r="J33" s="0" t="n">
        <v>456758.908793747</v>
      </c>
      <c r="K33" s="0" t="n">
        <v>443056.141529935</v>
      </c>
      <c r="L33" s="0" t="n">
        <v>3370789.93735714</v>
      </c>
      <c r="M33" s="0" t="n">
        <v>3179754.65703183</v>
      </c>
      <c r="N33" s="0" t="n">
        <v>3376584.57219301</v>
      </c>
      <c r="O33" s="0" t="n">
        <v>3185193.62055161</v>
      </c>
      <c r="P33" s="0" t="n">
        <v>76126.4847989579</v>
      </c>
      <c r="Q33" s="0" t="n">
        <v>73842.6902549892</v>
      </c>
    </row>
    <row r="34" customFormat="false" ht="12.8" hidden="false" customHeight="false" outlineLevel="0" collapsed="false">
      <c r="A34" s="0" t="n">
        <v>81</v>
      </c>
      <c r="B34" s="0" t="n">
        <v>20494517.808144</v>
      </c>
      <c r="C34" s="0" t="n">
        <v>19673810.6669272</v>
      </c>
      <c r="D34" s="0" t="n">
        <v>20528806.9186097</v>
      </c>
      <c r="E34" s="0" t="n">
        <v>19705553.2695692</v>
      </c>
      <c r="F34" s="0" t="n">
        <v>15355745.537645</v>
      </c>
      <c r="G34" s="0" t="n">
        <v>4318065.12928226</v>
      </c>
      <c r="H34" s="0" t="n">
        <v>15443739.5712921</v>
      </c>
      <c r="I34" s="0" t="n">
        <v>4261813.6982771</v>
      </c>
      <c r="J34" s="0" t="n">
        <v>484735.892228308</v>
      </c>
      <c r="K34" s="0" t="n">
        <v>470193.815461459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20755852.377821</v>
      </c>
      <c r="C35" s="0" t="n">
        <v>19923147.8405667</v>
      </c>
      <c r="D35" s="0" t="n">
        <v>20792901.4732623</v>
      </c>
      <c r="E35" s="0" t="n">
        <v>19957506.8200635</v>
      </c>
      <c r="F35" s="0" t="n">
        <v>15519504.7487163</v>
      </c>
      <c r="G35" s="0" t="n">
        <v>4403643.09185043</v>
      </c>
      <c r="H35" s="0" t="n">
        <v>15609816.037626</v>
      </c>
      <c r="I35" s="0" t="n">
        <v>4347690.7824375</v>
      </c>
      <c r="J35" s="0" t="n">
        <v>497205.834025712</v>
      </c>
      <c r="K35" s="0" t="n">
        <v>482289.659004941</v>
      </c>
      <c r="L35" s="0" t="n">
        <v>3462203.80216397</v>
      </c>
      <c r="M35" s="0" t="n">
        <v>3265618.34667337</v>
      </c>
      <c r="N35" s="0" t="n">
        <v>3468348.72866103</v>
      </c>
      <c r="O35" s="0" t="n">
        <v>3271389.40508516</v>
      </c>
      <c r="P35" s="0" t="n">
        <v>82867.6390042853</v>
      </c>
      <c r="Q35" s="0" t="n">
        <v>80381.6098341568</v>
      </c>
    </row>
    <row r="36" customFormat="false" ht="12.8" hidden="false" customHeight="false" outlineLevel="0" collapsed="false">
      <c r="A36" s="0" t="n">
        <v>83</v>
      </c>
      <c r="B36" s="0" t="n">
        <v>21032370.7810294</v>
      </c>
      <c r="C36" s="0" t="n">
        <v>20186926.6898548</v>
      </c>
      <c r="D36" s="0" t="n">
        <v>21072071.7209023</v>
      </c>
      <c r="E36" s="0" t="n">
        <v>20223777.7858541</v>
      </c>
      <c r="F36" s="0" t="n">
        <v>15692583.9544467</v>
      </c>
      <c r="G36" s="0" t="n">
        <v>4494342.73540814</v>
      </c>
      <c r="H36" s="0" t="n">
        <v>15785846.6823663</v>
      </c>
      <c r="I36" s="0" t="n">
        <v>4437931.1034878</v>
      </c>
      <c r="J36" s="0" t="n">
        <v>517657.092811081</v>
      </c>
      <c r="K36" s="0" t="n">
        <v>502127.380026748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21285555.5150892</v>
      </c>
      <c r="C37" s="0" t="n">
        <v>20429186.2064322</v>
      </c>
      <c r="D37" s="0" t="n">
        <v>21327424.5921176</v>
      </c>
      <c r="E37" s="0" t="n">
        <v>20468090.5753281</v>
      </c>
      <c r="F37" s="0" t="n">
        <v>15833252.6814496</v>
      </c>
      <c r="G37" s="0" t="n">
        <v>4595933.52498261</v>
      </c>
      <c r="H37" s="0" t="n">
        <v>15928515.8865307</v>
      </c>
      <c r="I37" s="0" t="n">
        <v>4539574.68879742</v>
      </c>
      <c r="J37" s="0" t="n">
        <v>536727.968542343</v>
      </c>
      <c r="K37" s="0" t="n">
        <v>520626.129486073</v>
      </c>
      <c r="L37" s="0" t="n">
        <v>3550023.16550245</v>
      </c>
      <c r="M37" s="0" t="n">
        <v>3347825.3961818</v>
      </c>
      <c r="N37" s="0" t="n">
        <v>3556975.15041918</v>
      </c>
      <c r="O37" s="0" t="n">
        <v>3354359.2189972</v>
      </c>
      <c r="P37" s="0" t="n">
        <v>89454.6614237239</v>
      </c>
      <c r="Q37" s="0" t="n">
        <v>86771.0215810121</v>
      </c>
    </row>
    <row r="38" customFormat="false" ht="12.8" hidden="false" customHeight="false" outlineLevel="0" collapsed="false">
      <c r="A38" s="0" t="n">
        <v>85</v>
      </c>
      <c r="B38" s="0" t="n">
        <v>21569214.52243</v>
      </c>
      <c r="C38" s="0" t="n">
        <v>20700502.3494708</v>
      </c>
      <c r="D38" s="0" t="n">
        <v>21612355.871626</v>
      </c>
      <c r="E38" s="0" t="n">
        <v>20740597.8826289</v>
      </c>
      <c r="F38" s="0" t="n">
        <v>16006482.1489097</v>
      </c>
      <c r="G38" s="0" t="n">
        <v>4694020.20056118</v>
      </c>
      <c r="H38" s="0" t="n">
        <v>16103530.7323416</v>
      </c>
      <c r="I38" s="0" t="n">
        <v>4637067.15028723</v>
      </c>
      <c r="J38" s="0" t="n">
        <v>573053.8821087</v>
      </c>
      <c r="K38" s="0" t="n">
        <v>555862.265645439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21810603.5161775</v>
      </c>
      <c r="C39" s="0" t="n">
        <v>20929874.0318706</v>
      </c>
      <c r="D39" s="0" t="n">
        <v>21854073.2411628</v>
      </c>
      <c r="E39" s="0" t="n">
        <v>20970273.9291524</v>
      </c>
      <c r="F39" s="0" t="n">
        <v>16139904.5757498</v>
      </c>
      <c r="G39" s="0" t="n">
        <v>4789969.45612073</v>
      </c>
      <c r="H39" s="0" t="n">
        <v>16237794.1460276</v>
      </c>
      <c r="I39" s="0" t="n">
        <v>4732479.78312475</v>
      </c>
      <c r="J39" s="0" t="n">
        <v>612423.611325514</v>
      </c>
      <c r="K39" s="0" t="n">
        <v>594050.902985748</v>
      </c>
      <c r="L39" s="0" t="n">
        <v>3638070.21363847</v>
      </c>
      <c r="M39" s="0" t="n">
        <v>3430658.0123751</v>
      </c>
      <c r="N39" s="0" t="n">
        <v>3645288.44761462</v>
      </c>
      <c r="O39" s="0" t="n">
        <v>3437442.12517798</v>
      </c>
      <c r="P39" s="0" t="n">
        <v>102070.601887586</v>
      </c>
      <c r="Q39" s="0" t="n">
        <v>99008.4838309581</v>
      </c>
    </row>
    <row r="40" customFormat="false" ht="12.8" hidden="false" customHeight="false" outlineLevel="0" collapsed="false">
      <c r="A40" s="0" t="n">
        <v>87</v>
      </c>
      <c r="B40" s="0" t="n">
        <v>22007171.8822057</v>
      </c>
      <c r="C40" s="0" t="n">
        <v>21117184.232431</v>
      </c>
      <c r="D40" s="0" t="n">
        <v>22050144.6782172</v>
      </c>
      <c r="E40" s="0" t="n">
        <v>21157114.4403292</v>
      </c>
      <c r="F40" s="0" t="n">
        <v>16211146.0593133</v>
      </c>
      <c r="G40" s="0" t="n">
        <v>4906038.17311769</v>
      </c>
      <c r="H40" s="0" t="n">
        <v>16308886.7663958</v>
      </c>
      <c r="I40" s="0" t="n">
        <v>4848227.67393332</v>
      </c>
      <c r="J40" s="0" t="n">
        <v>626654.025236689</v>
      </c>
      <c r="K40" s="0" t="n">
        <v>607854.404479588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22275114.349106</v>
      </c>
      <c r="C41" s="0" t="n">
        <v>21372967.1952028</v>
      </c>
      <c r="D41" s="0" t="n">
        <v>22345955.2748548</v>
      </c>
      <c r="E41" s="0" t="n">
        <v>21439209.0924915</v>
      </c>
      <c r="F41" s="0" t="n">
        <v>16425374.9161361</v>
      </c>
      <c r="G41" s="0" t="n">
        <v>4947592.27906676</v>
      </c>
      <c r="H41" s="0" t="n">
        <v>16526145.5565401</v>
      </c>
      <c r="I41" s="0" t="n">
        <v>4913063.53595139</v>
      </c>
      <c r="J41" s="0" t="n">
        <v>703278.426321826</v>
      </c>
      <c r="K41" s="0" t="n">
        <v>682180.073532171</v>
      </c>
      <c r="L41" s="0" t="n">
        <v>3715432.03700768</v>
      </c>
      <c r="M41" s="0" t="n">
        <v>3503651.16811275</v>
      </c>
      <c r="N41" s="0" t="n">
        <v>3727208.25144741</v>
      </c>
      <c r="O41" s="0" t="n">
        <v>3514716.26901778</v>
      </c>
      <c r="P41" s="0" t="n">
        <v>117213.071053638</v>
      </c>
      <c r="Q41" s="0" t="n">
        <v>113696.678922028</v>
      </c>
    </row>
    <row r="42" customFormat="false" ht="12.8" hidden="false" customHeight="false" outlineLevel="0" collapsed="false">
      <c r="A42" s="0" t="n">
        <v>89</v>
      </c>
      <c r="B42" s="0" t="n">
        <v>22551335.3873609</v>
      </c>
      <c r="C42" s="0" t="n">
        <v>21637624.1930883</v>
      </c>
      <c r="D42" s="0" t="n">
        <v>22623855.3007375</v>
      </c>
      <c r="E42" s="0" t="n">
        <v>21705442.3260748</v>
      </c>
      <c r="F42" s="0" t="n">
        <v>16618226.6096673</v>
      </c>
      <c r="G42" s="0" t="n">
        <v>5019397.58342102</v>
      </c>
      <c r="H42" s="0" t="n">
        <v>16720781.3259047</v>
      </c>
      <c r="I42" s="0" t="n">
        <v>4984661.00017009</v>
      </c>
      <c r="J42" s="0" t="n">
        <v>792493.420804721</v>
      </c>
      <c r="K42" s="0" t="n">
        <v>768718.618180579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22768886.7587667</v>
      </c>
      <c r="C43" s="0" t="n">
        <v>21845840.9955439</v>
      </c>
      <c r="D43" s="0" t="n">
        <v>22849938.2305014</v>
      </c>
      <c r="E43" s="0" t="n">
        <v>21921805.0186674</v>
      </c>
      <c r="F43" s="0" t="n">
        <v>16764440.8081447</v>
      </c>
      <c r="G43" s="0" t="n">
        <v>5081400.18739916</v>
      </c>
      <c r="H43" s="0" t="n">
        <v>16867960.5705592</v>
      </c>
      <c r="I43" s="0" t="n">
        <v>5053844.44810822</v>
      </c>
      <c r="J43" s="0" t="n">
        <v>862814.846513078</v>
      </c>
      <c r="K43" s="0" t="n">
        <v>836930.401117685</v>
      </c>
      <c r="L43" s="0" t="n">
        <v>3797378.15163179</v>
      </c>
      <c r="M43" s="0" t="n">
        <v>3581517.25064803</v>
      </c>
      <c r="N43" s="0" t="n">
        <v>3810851.46223552</v>
      </c>
      <c r="O43" s="0" t="n">
        <v>3594173.44969969</v>
      </c>
      <c r="P43" s="0" t="n">
        <v>143802.474418846</v>
      </c>
      <c r="Q43" s="0" t="n">
        <v>139488.400186281</v>
      </c>
    </row>
    <row r="44" customFormat="false" ht="12.8" hidden="false" customHeight="false" outlineLevel="0" collapsed="false">
      <c r="A44" s="0" t="n">
        <v>91</v>
      </c>
      <c r="B44" s="0" t="n">
        <v>22937868.2648458</v>
      </c>
      <c r="C44" s="0" t="n">
        <v>22007808.5012948</v>
      </c>
      <c r="D44" s="0" t="n">
        <v>23020949.6417877</v>
      </c>
      <c r="E44" s="0" t="n">
        <v>22085685.5423764</v>
      </c>
      <c r="F44" s="0" t="n">
        <v>16879973.2535546</v>
      </c>
      <c r="G44" s="0" t="n">
        <v>5127835.24774017</v>
      </c>
      <c r="H44" s="0" t="n">
        <v>16985318.0442547</v>
      </c>
      <c r="I44" s="0" t="n">
        <v>5100367.4981217</v>
      </c>
      <c r="J44" s="0" t="n">
        <v>910451.079181874</v>
      </c>
      <c r="K44" s="0" t="n">
        <v>883137.546806418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23058945.5745503</v>
      </c>
      <c r="C45" s="0" t="n">
        <v>22123788.6777462</v>
      </c>
      <c r="D45" s="0" t="n">
        <v>23141429.6973508</v>
      </c>
      <c r="E45" s="0" t="n">
        <v>22201106.8263347</v>
      </c>
      <c r="F45" s="0" t="n">
        <v>16935133.4513319</v>
      </c>
      <c r="G45" s="0" t="n">
        <v>5188655.22641429</v>
      </c>
      <c r="H45" s="0" t="n">
        <v>17039887.0248357</v>
      </c>
      <c r="I45" s="0" t="n">
        <v>5161219.80149902</v>
      </c>
      <c r="J45" s="0" t="n">
        <v>978052.708220034</v>
      </c>
      <c r="K45" s="0" t="n">
        <v>948711.126973433</v>
      </c>
      <c r="L45" s="0" t="n">
        <v>3845309.26560634</v>
      </c>
      <c r="M45" s="0" t="n">
        <v>3627080.25973455</v>
      </c>
      <c r="N45" s="0" t="n">
        <v>3859022.69769703</v>
      </c>
      <c r="O45" s="0" t="n">
        <v>3639963.64052785</v>
      </c>
      <c r="P45" s="0" t="n">
        <v>163008.784703339</v>
      </c>
      <c r="Q45" s="0" t="n">
        <v>158118.521162239</v>
      </c>
    </row>
    <row r="46" customFormat="false" ht="12.8" hidden="false" customHeight="false" outlineLevel="0" collapsed="false">
      <c r="A46" s="0" t="n">
        <v>93</v>
      </c>
      <c r="B46" s="0" t="n">
        <v>23335274.5359361</v>
      </c>
      <c r="C46" s="0" t="n">
        <v>22388355.6114935</v>
      </c>
      <c r="D46" s="0" t="n">
        <v>23419119.7041346</v>
      </c>
      <c r="E46" s="0" t="n">
        <v>22466951.5853288</v>
      </c>
      <c r="F46" s="0" t="n">
        <v>17144150.5897863</v>
      </c>
      <c r="G46" s="0" t="n">
        <v>5244205.02170716</v>
      </c>
      <c r="H46" s="0" t="n">
        <v>17250378.9612893</v>
      </c>
      <c r="I46" s="0" t="n">
        <v>5216572.62403953</v>
      </c>
      <c r="J46" s="0" t="n">
        <v>1074181.53047732</v>
      </c>
      <c r="K46" s="0" t="n">
        <v>1041956.084563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23666529.3981172</v>
      </c>
      <c r="C47" s="0" t="n">
        <v>22705727.1988085</v>
      </c>
      <c r="D47" s="0" t="n">
        <v>23752092.1661368</v>
      </c>
      <c r="E47" s="0" t="n">
        <v>22785934.6517489</v>
      </c>
      <c r="F47" s="0" t="n">
        <v>17371974.754777</v>
      </c>
      <c r="G47" s="0" t="n">
        <v>5333752.44403143</v>
      </c>
      <c r="H47" s="0" t="n">
        <v>17480124.8255445</v>
      </c>
      <c r="I47" s="0" t="n">
        <v>5305809.82620443</v>
      </c>
      <c r="J47" s="0" t="n">
        <v>1168400.71483134</v>
      </c>
      <c r="K47" s="0" t="n">
        <v>1133348.6933864</v>
      </c>
      <c r="L47" s="0" t="n">
        <v>3947465.0449762</v>
      </c>
      <c r="M47" s="0" t="n">
        <v>3724589.32014589</v>
      </c>
      <c r="N47" s="0" t="n">
        <v>3961690.8446125</v>
      </c>
      <c r="O47" s="0" t="n">
        <v>3737954.05812707</v>
      </c>
      <c r="P47" s="0" t="n">
        <v>194733.45247189</v>
      </c>
      <c r="Q47" s="0" t="n">
        <v>188891.448897734</v>
      </c>
    </row>
    <row r="48" customFormat="false" ht="12.8" hidden="false" customHeight="false" outlineLevel="0" collapsed="false">
      <c r="A48" s="0" t="n">
        <v>95</v>
      </c>
      <c r="B48" s="0" t="n">
        <v>23907782.5919135</v>
      </c>
      <c r="C48" s="0" t="n">
        <v>22936296.8844934</v>
      </c>
      <c r="D48" s="0" t="n">
        <v>23992990.5052584</v>
      </c>
      <c r="E48" s="0" t="n">
        <v>23016181.3470738</v>
      </c>
      <c r="F48" s="0" t="n">
        <v>17517439.4363089</v>
      </c>
      <c r="G48" s="0" t="n">
        <v>5418857.44818452</v>
      </c>
      <c r="H48" s="0" t="n">
        <v>17625064.9142285</v>
      </c>
      <c r="I48" s="0" t="n">
        <v>5391116.43284531</v>
      </c>
      <c r="J48" s="0" t="n">
        <v>1201954.89414153</v>
      </c>
      <c r="K48" s="0" t="n">
        <v>1165896.24731729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24157285.5291194</v>
      </c>
      <c r="C49" s="0" t="n">
        <v>23175134.3871524</v>
      </c>
      <c r="D49" s="0" t="n">
        <v>24244320.7157169</v>
      </c>
      <c r="E49" s="0" t="n">
        <v>23256741.2457224</v>
      </c>
      <c r="F49" s="0" t="n">
        <v>17664337.3035918</v>
      </c>
      <c r="G49" s="0" t="n">
        <v>5510797.08356059</v>
      </c>
      <c r="H49" s="0" t="n">
        <v>17773700.076031</v>
      </c>
      <c r="I49" s="0" t="n">
        <v>5483041.16969143</v>
      </c>
      <c r="J49" s="0" t="n">
        <v>1255937.17700596</v>
      </c>
      <c r="K49" s="0" t="n">
        <v>1218259.06169578</v>
      </c>
      <c r="L49" s="0" t="n">
        <v>4028533.39188904</v>
      </c>
      <c r="M49" s="0" t="n">
        <v>3801154.96862461</v>
      </c>
      <c r="N49" s="0" t="n">
        <v>4043007.3828464</v>
      </c>
      <c r="O49" s="0" t="n">
        <v>3814756.13022579</v>
      </c>
      <c r="P49" s="0" t="n">
        <v>209322.862834326</v>
      </c>
      <c r="Q49" s="0" t="n">
        <v>203043.176949297</v>
      </c>
    </row>
    <row r="50" customFormat="false" ht="12.8" hidden="false" customHeight="false" outlineLevel="0" collapsed="false">
      <c r="A50" s="0" t="n">
        <v>97</v>
      </c>
      <c r="B50" s="0" t="n">
        <v>24201733.8453437</v>
      </c>
      <c r="C50" s="0" t="n">
        <v>23217759.6276131</v>
      </c>
      <c r="D50" s="0" t="n">
        <v>24288506.0272437</v>
      </c>
      <c r="E50" s="0" t="n">
        <v>23299143.6160714</v>
      </c>
      <c r="F50" s="0" t="n">
        <v>17652267.4159547</v>
      </c>
      <c r="G50" s="0" t="n">
        <v>5565492.21165844</v>
      </c>
      <c r="H50" s="0" t="n">
        <v>17761389.0628558</v>
      </c>
      <c r="I50" s="0" t="n">
        <v>5537754.55321558</v>
      </c>
      <c r="J50" s="0" t="n">
        <v>1311074.25105119</v>
      </c>
      <c r="K50" s="0" t="n">
        <v>1271742.02351965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24275127.187472</v>
      </c>
      <c r="C51" s="0" t="n">
        <v>23287738.3315945</v>
      </c>
      <c r="D51" s="0" t="n">
        <v>24360669.7308556</v>
      </c>
      <c r="E51" s="0" t="n">
        <v>23367976.5242052</v>
      </c>
      <c r="F51" s="0" t="n">
        <v>17683416.7064002</v>
      </c>
      <c r="G51" s="0" t="n">
        <v>5604321.62519426</v>
      </c>
      <c r="H51" s="0" t="n">
        <v>17792606.2375577</v>
      </c>
      <c r="I51" s="0" t="n">
        <v>5575370.28664744</v>
      </c>
      <c r="J51" s="0" t="n">
        <v>1395667.98267308</v>
      </c>
      <c r="K51" s="0" t="n">
        <v>1353797.94319289</v>
      </c>
      <c r="L51" s="0" t="n">
        <v>4048437.36265241</v>
      </c>
      <c r="M51" s="0" t="n">
        <v>3820756.06543176</v>
      </c>
      <c r="N51" s="0" t="n">
        <v>4062666.40947081</v>
      </c>
      <c r="O51" s="0" t="n">
        <v>3834130.67046124</v>
      </c>
      <c r="P51" s="0" t="n">
        <v>232611.330445513</v>
      </c>
      <c r="Q51" s="0" t="n">
        <v>225632.990532148</v>
      </c>
    </row>
    <row r="52" customFormat="false" ht="12.8" hidden="false" customHeight="false" outlineLevel="0" collapsed="false">
      <c r="A52" s="0" t="n">
        <v>99</v>
      </c>
      <c r="B52" s="0" t="n">
        <v>24491470.3221526</v>
      </c>
      <c r="C52" s="0" t="n">
        <v>23494700.4253535</v>
      </c>
      <c r="D52" s="0" t="n">
        <v>24577209.9575714</v>
      </c>
      <c r="E52" s="0" t="n">
        <v>23575122.8890747</v>
      </c>
      <c r="F52" s="0" t="n">
        <v>17786855.5706168</v>
      </c>
      <c r="G52" s="0" t="n">
        <v>5707844.85473674</v>
      </c>
      <c r="H52" s="0" t="n">
        <v>17896397.1030742</v>
      </c>
      <c r="I52" s="0" t="n">
        <v>5678725.78600052</v>
      </c>
      <c r="J52" s="0" t="n">
        <v>1480412.44606638</v>
      </c>
      <c r="K52" s="0" t="n">
        <v>1436000.07268439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24588949.4176248</v>
      </c>
      <c r="C53" s="0" t="n">
        <v>23588456.4847364</v>
      </c>
      <c r="D53" s="0" t="n">
        <v>24673588.6125106</v>
      </c>
      <c r="E53" s="0" t="n">
        <v>23667843.3777619</v>
      </c>
      <c r="F53" s="0" t="n">
        <v>17848865.2284372</v>
      </c>
      <c r="G53" s="0" t="n">
        <v>5739591.25629921</v>
      </c>
      <c r="H53" s="0" t="n">
        <v>17957510.0039756</v>
      </c>
      <c r="I53" s="0" t="n">
        <v>5710333.37378628</v>
      </c>
      <c r="J53" s="0" t="n">
        <v>1529577.38757372</v>
      </c>
      <c r="K53" s="0" t="n">
        <v>1483690.06594651</v>
      </c>
      <c r="L53" s="0" t="n">
        <v>4101146.96222741</v>
      </c>
      <c r="M53" s="0" t="n">
        <v>3871150.91469741</v>
      </c>
      <c r="N53" s="0" t="n">
        <v>4115225.09388155</v>
      </c>
      <c r="O53" s="0" t="n">
        <v>3884383.58152969</v>
      </c>
      <c r="P53" s="0" t="n">
        <v>254929.564595619</v>
      </c>
      <c r="Q53" s="0" t="n">
        <v>247281.677657751</v>
      </c>
    </row>
    <row r="54" customFormat="false" ht="12.8" hidden="false" customHeight="false" outlineLevel="0" collapsed="false">
      <c r="A54" s="0" t="n">
        <v>101</v>
      </c>
      <c r="B54" s="0" t="n">
        <v>24694257.5501839</v>
      </c>
      <c r="C54" s="0" t="n">
        <v>23688728.0650146</v>
      </c>
      <c r="D54" s="0" t="n">
        <v>24781360.2622716</v>
      </c>
      <c r="E54" s="0" t="n">
        <v>23770430.285983</v>
      </c>
      <c r="F54" s="0" t="n">
        <v>17869376.260325</v>
      </c>
      <c r="G54" s="0" t="n">
        <v>5819351.80468958</v>
      </c>
      <c r="H54" s="0" t="n">
        <v>17977639.9948011</v>
      </c>
      <c r="I54" s="0" t="n">
        <v>5792790.2911819</v>
      </c>
      <c r="J54" s="0" t="n">
        <v>1587265.64499515</v>
      </c>
      <c r="K54" s="0" t="n">
        <v>1539647.6756453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24671327.5791935</v>
      </c>
      <c r="C55" s="0" t="n">
        <v>23667046.3919447</v>
      </c>
      <c r="D55" s="0" t="n">
        <v>24760715.2843466</v>
      </c>
      <c r="E55" s="0" t="n">
        <v>23750931.8689465</v>
      </c>
      <c r="F55" s="0" t="n">
        <v>17805930.2632694</v>
      </c>
      <c r="G55" s="0" t="n">
        <v>5861116.12867529</v>
      </c>
      <c r="H55" s="0" t="n">
        <v>17914861.1682987</v>
      </c>
      <c r="I55" s="0" t="n">
        <v>5836070.70064779</v>
      </c>
      <c r="J55" s="0" t="n">
        <v>1603329.92610958</v>
      </c>
      <c r="K55" s="0" t="n">
        <v>1555230.02832629</v>
      </c>
      <c r="L55" s="0" t="n">
        <v>4113319.51147317</v>
      </c>
      <c r="M55" s="0" t="n">
        <v>3882715.50428832</v>
      </c>
      <c r="N55" s="0" t="n">
        <v>4128191.87627147</v>
      </c>
      <c r="O55" s="0" t="n">
        <v>3896697.57768022</v>
      </c>
      <c r="P55" s="0" t="n">
        <v>267221.654351597</v>
      </c>
      <c r="Q55" s="0" t="n">
        <v>259205.004721049</v>
      </c>
    </row>
    <row r="56" customFormat="false" ht="12.8" hidden="false" customHeight="false" outlineLevel="0" collapsed="false">
      <c r="A56" s="0" t="n">
        <v>103</v>
      </c>
      <c r="B56" s="0" t="n">
        <v>24906701.1291568</v>
      </c>
      <c r="C56" s="0" t="n">
        <v>23891889.3106915</v>
      </c>
      <c r="D56" s="0" t="n">
        <v>24996139.5707137</v>
      </c>
      <c r="E56" s="0" t="n">
        <v>23975822.0725845</v>
      </c>
      <c r="F56" s="0" t="n">
        <v>17940720.537959</v>
      </c>
      <c r="G56" s="0" t="n">
        <v>5951168.77273254</v>
      </c>
      <c r="H56" s="0" t="n">
        <v>18050253.0658804</v>
      </c>
      <c r="I56" s="0" t="n">
        <v>5925569.00670408</v>
      </c>
      <c r="J56" s="0" t="n">
        <v>1685374.75806425</v>
      </c>
      <c r="K56" s="0" t="n">
        <v>1634813.51532232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25177766.934693</v>
      </c>
      <c r="C57" s="0" t="n">
        <v>24151003.1031075</v>
      </c>
      <c r="D57" s="0" t="n">
        <v>25267981.1379708</v>
      </c>
      <c r="E57" s="0" t="n">
        <v>24235664.4056984</v>
      </c>
      <c r="F57" s="0" t="n">
        <v>18106870.0359089</v>
      </c>
      <c r="G57" s="0" t="n">
        <v>6044133.06719861</v>
      </c>
      <c r="H57" s="0" t="n">
        <v>18217234.2901817</v>
      </c>
      <c r="I57" s="0" t="n">
        <v>6018430.11551668</v>
      </c>
      <c r="J57" s="0" t="n">
        <v>1763723.34426435</v>
      </c>
      <c r="K57" s="0" t="n">
        <v>1710811.64393642</v>
      </c>
      <c r="L57" s="0" t="n">
        <v>4195672.22573597</v>
      </c>
      <c r="M57" s="0" t="n">
        <v>3960547.99355602</v>
      </c>
      <c r="N57" s="0" t="n">
        <v>4210709.44562134</v>
      </c>
      <c r="O57" s="0" t="n">
        <v>3974685.02095763</v>
      </c>
      <c r="P57" s="0" t="n">
        <v>293953.890710726</v>
      </c>
      <c r="Q57" s="0" t="n">
        <v>285135.273989404</v>
      </c>
    </row>
    <row r="58" customFormat="false" ht="12.8" hidden="false" customHeight="false" outlineLevel="0" collapsed="false">
      <c r="A58" s="0" t="n">
        <v>105</v>
      </c>
      <c r="B58" s="0" t="n">
        <v>25396410.721711</v>
      </c>
      <c r="C58" s="0" t="n">
        <v>24359976.1513828</v>
      </c>
      <c r="D58" s="0" t="n">
        <v>25486481.9890448</v>
      </c>
      <c r="E58" s="0" t="n">
        <v>24444502.8409402</v>
      </c>
      <c r="F58" s="0" t="n">
        <v>18248763.67167</v>
      </c>
      <c r="G58" s="0" t="n">
        <v>6111212.47971283</v>
      </c>
      <c r="H58" s="0" t="n">
        <v>18359067.3306433</v>
      </c>
      <c r="I58" s="0" t="n">
        <v>6085435.51029691</v>
      </c>
      <c r="J58" s="0" t="n">
        <v>1809410.42348387</v>
      </c>
      <c r="K58" s="0" t="n">
        <v>1755128.11077936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25437385.4585112</v>
      </c>
      <c r="C59" s="0" t="n">
        <v>24400427.5390963</v>
      </c>
      <c r="D59" s="0" t="n">
        <v>25527110.9284905</v>
      </c>
      <c r="E59" s="0" t="n">
        <v>24484628.9811161</v>
      </c>
      <c r="F59" s="0" t="n">
        <v>18256287.6003893</v>
      </c>
      <c r="G59" s="0" t="n">
        <v>6144139.93870695</v>
      </c>
      <c r="H59" s="0" t="n">
        <v>18366302.4016763</v>
      </c>
      <c r="I59" s="0" t="n">
        <v>6118326.57943973</v>
      </c>
      <c r="J59" s="0" t="n">
        <v>1878997.73567128</v>
      </c>
      <c r="K59" s="0" t="n">
        <v>1822627.80360114</v>
      </c>
      <c r="L59" s="0" t="n">
        <v>4238598.18972332</v>
      </c>
      <c r="M59" s="0" t="n">
        <v>4001466.46176975</v>
      </c>
      <c r="N59" s="0" t="n">
        <v>4253553.98725719</v>
      </c>
      <c r="O59" s="0" t="n">
        <v>4015526.96110413</v>
      </c>
      <c r="P59" s="0" t="n">
        <v>313166.289278546</v>
      </c>
      <c r="Q59" s="0" t="n">
        <v>303771.30060019</v>
      </c>
    </row>
    <row r="60" customFormat="false" ht="12.8" hidden="false" customHeight="false" outlineLevel="0" collapsed="false">
      <c r="A60" s="0" t="n">
        <v>107</v>
      </c>
      <c r="B60" s="0" t="n">
        <v>25568541.4077066</v>
      </c>
      <c r="C60" s="0" t="n">
        <v>24526671.3198397</v>
      </c>
      <c r="D60" s="0" t="n">
        <v>25659292.0627003</v>
      </c>
      <c r="E60" s="0" t="n">
        <v>24611836.2859909</v>
      </c>
      <c r="F60" s="0" t="n">
        <v>18335950.1659404</v>
      </c>
      <c r="G60" s="0" t="n">
        <v>6190721.15389936</v>
      </c>
      <c r="H60" s="0" t="n">
        <v>18446956.0101432</v>
      </c>
      <c r="I60" s="0" t="n">
        <v>6164880.27584762</v>
      </c>
      <c r="J60" s="0" t="n">
        <v>1943719.14352413</v>
      </c>
      <c r="K60" s="0" t="n">
        <v>1885407.56921841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25606391.8131683</v>
      </c>
      <c r="C61" s="0" t="n">
        <v>24563456.7934092</v>
      </c>
      <c r="D61" s="0" t="n">
        <v>25724420.8153536</v>
      </c>
      <c r="E61" s="0" t="n">
        <v>24674382.6218688</v>
      </c>
      <c r="F61" s="0" t="n">
        <v>18362240.2309997</v>
      </c>
      <c r="G61" s="0" t="n">
        <v>6201216.56240948</v>
      </c>
      <c r="H61" s="0" t="n">
        <v>18473808.9311559</v>
      </c>
      <c r="I61" s="0" t="n">
        <v>6200573.69071288</v>
      </c>
      <c r="J61" s="0" t="n">
        <v>1975522.93224901</v>
      </c>
      <c r="K61" s="0" t="n">
        <v>1916257.24428154</v>
      </c>
      <c r="L61" s="0" t="n">
        <v>4267371.51632954</v>
      </c>
      <c r="M61" s="0" t="n">
        <v>4029316.83873126</v>
      </c>
      <c r="N61" s="0" t="n">
        <v>4287039.22055013</v>
      </c>
      <c r="O61" s="0" t="n">
        <v>4047801.34287338</v>
      </c>
      <c r="P61" s="0" t="n">
        <v>329253.822041501</v>
      </c>
      <c r="Q61" s="0" t="n">
        <v>319376.207380256</v>
      </c>
    </row>
    <row r="62" customFormat="false" ht="12.8" hidden="false" customHeight="false" outlineLevel="0" collapsed="false">
      <c r="A62" s="0" t="n">
        <v>109</v>
      </c>
      <c r="B62" s="0" t="n">
        <v>25657333.355727</v>
      </c>
      <c r="C62" s="0" t="n">
        <v>24611588.5915689</v>
      </c>
      <c r="D62" s="0" t="n">
        <v>25773272.6737801</v>
      </c>
      <c r="E62" s="0" t="n">
        <v>24720559.7481034</v>
      </c>
      <c r="F62" s="0" t="n">
        <v>18363101.9939698</v>
      </c>
      <c r="G62" s="0" t="n">
        <v>6248486.59759913</v>
      </c>
      <c r="H62" s="0" t="n">
        <v>18472404.6065492</v>
      </c>
      <c r="I62" s="0" t="n">
        <v>6248155.14155419</v>
      </c>
      <c r="J62" s="0" t="n">
        <v>2005681.58528368</v>
      </c>
      <c r="K62" s="0" t="n">
        <v>1945511.13772517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25701669.91599</v>
      </c>
      <c r="C63" s="0" t="n">
        <v>24653891.7722394</v>
      </c>
      <c r="D63" s="0" t="n">
        <v>25817186.7007452</v>
      </c>
      <c r="E63" s="0" t="n">
        <v>24762465.7432376</v>
      </c>
      <c r="F63" s="0" t="n">
        <v>18351442.8165354</v>
      </c>
      <c r="G63" s="0" t="n">
        <v>6302448.95570399</v>
      </c>
      <c r="H63" s="0" t="n">
        <v>18460396.5017513</v>
      </c>
      <c r="I63" s="0" t="n">
        <v>6302069.2414863</v>
      </c>
      <c r="J63" s="0" t="n">
        <v>2076471.57264447</v>
      </c>
      <c r="K63" s="0" t="n">
        <v>2014177.42546514</v>
      </c>
      <c r="L63" s="0" t="n">
        <v>4281550.68620088</v>
      </c>
      <c r="M63" s="0" t="n">
        <v>4042814.81288618</v>
      </c>
      <c r="N63" s="0" t="n">
        <v>4300801.39441985</v>
      </c>
      <c r="O63" s="0" t="n">
        <v>4060908.99677129</v>
      </c>
      <c r="P63" s="0" t="n">
        <v>346078.595440746</v>
      </c>
      <c r="Q63" s="0" t="n">
        <v>335696.237577523</v>
      </c>
    </row>
    <row r="64" customFormat="false" ht="12.8" hidden="false" customHeight="false" outlineLevel="0" collapsed="false">
      <c r="A64" s="0" t="n">
        <v>111</v>
      </c>
      <c r="B64" s="0" t="n">
        <v>25895023.3158997</v>
      </c>
      <c r="C64" s="0" t="n">
        <v>24838213.9779948</v>
      </c>
      <c r="D64" s="0" t="n">
        <v>26011846.9779003</v>
      </c>
      <c r="E64" s="0" t="n">
        <v>24948023.2484575</v>
      </c>
      <c r="F64" s="0" t="n">
        <v>18493519.4634723</v>
      </c>
      <c r="G64" s="0" t="n">
        <v>6344694.5145225</v>
      </c>
      <c r="H64" s="0" t="n">
        <v>18603487.4510714</v>
      </c>
      <c r="I64" s="0" t="n">
        <v>6344535.79738605</v>
      </c>
      <c r="J64" s="0" t="n">
        <v>2117334.98029792</v>
      </c>
      <c r="K64" s="0" t="n">
        <v>2053814.93088898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26129294.2408881</v>
      </c>
      <c r="C65" s="0" t="n">
        <v>25062206.8900477</v>
      </c>
      <c r="D65" s="0" t="n">
        <v>26248192.3670505</v>
      </c>
      <c r="E65" s="0" t="n">
        <v>25173966.1431963</v>
      </c>
      <c r="F65" s="0" t="n">
        <v>18632605.0084035</v>
      </c>
      <c r="G65" s="0" t="n">
        <v>6429601.88164416</v>
      </c>
      <c r="H65" s="0" t="n">
        <v>18744523.4136849</v>
      </c>
      <c r="I65" s="0" t="n">
        <v>6429442.72951145</v>
      </c>
      <c r="J65" s="0" t="n">
        <v>2171706.74510726</v>
      </c>
      <c r="K65" s="0" t="n">
        <v>2106555.54275404</v>
      </c>
      <c r="L65" s="0" t="n">
        <v>4353073.07643926</v>
      </c>
      <c r="M65" s="0" t="n">
        <v>4110619.16565939</v>
      </c>
      <c r="N65" s="0" t="n">
        <v>4372888.55101541</v>
      </c>
      <c r="O65" s="0" t="n">
        <v>4129245.40551688</v>
      </c>
      <c r="P65" s="0" t="n">
        <v>361951.124184544</v>
      </c>
      <c r="Q65" s="0" t="n">
        <v>351092.590459007</v>
      </c>
    </row>
    <row r="66" customFormat="false" ht="12.8" hidden="false" customHeight="false" outlineLevel="0" collapsed="false">
      <c r="A66" s="0" t="n">
        <v>113</v>
      </c>
      <c r="B66" s="0" t="n">
        <v>26186934.1387198</v>
      </c>
      <c r="C66" s="0" t="n">
        <v>25119108.9354137</v>
      </c>
      <c r="D66" s="0" t="n">
        <v>26302509.925648</v>
      </c>
      <c r="E66" s="0" t="n">
        <v>25227748.0320029</v>
      </c>
      <c r="F66" s="0" t="n">
        <v>18670603.2303461</v>
      </c>
      <c r="G66" s="0" t="n">
        <v>6448505.7050676</v>
      </c>
      <c r="H66" s="0" t="n">
        <v>18779401.6386178</v>
      </c>
      <c r="I66" s="0" t="n">
        <v>6448346.39338509</v>
      </c>
      <c r="J66" s="0" t="n">
        <v>2270933.90466947</v>
      </c>
      <c r="K66" s="0" t="n">
        <v>2202805.88752938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26327737.6062996</v>
      </c>
      <c r="C67" s="0" t="n">
        <v>25254030.7389959</v>
      </c>
      <c r="D67" s="0" t="n">
        <v>26443506.5486473</v>
      </c>
      <c r="E67" s="0" t="n">
        <v>25362850.2042121</v>
      </c>
      <c r="F67" s="0" t="n">
        <v>18756045.5287549</v>
      </c>
      <c r="G67" s="0" t="n">
        <v>6497985.21024104</v>
      </c>
      <c r="H67" s="0" t="n">
        <v>18865063.0922227</v>
      </c>
      <c r="I67" s="0" t="n">
        <v>6497787.11198941</v>
      </c>
      <c r="J67" s="0" t="n">
        <v>2357449.78070632</v>
      </c>
      <c r="K67" s="0" t="n">
        <v>2286726.28728513</v>
      </c>
      <c r="L67" s="0" t="n">
        <v>4384160.98505472</v>
      </c>
      <c r="M67" s="0" t="n">
        <v>4140413.6119943</v>
      </c>
      <c r="N67" s="0" t="n">
        <v>4403455.22064302</v>
      </c>
      <c r="O67" s="0" t="n">
        <v>4158549.68099321</v>
      </c>
      <c r="P67" s="0" t="n">
        <v>392908.296784387</v>
      </c>
      <c r="Q67" s="0" t="n">
        <v>381121.047880856</v>
      </c>
    </row>
    <row r="68" customFormat="false" ht="12.8" hidden="false" customHeight="false" outlineLevel="0" collapsed="false">
      <c r="A68" s="0" t="n">
        <v>115</v>
      </c>
      <c r="B68" s="0" t="n">
        <v>26487259.7522602</v>
      </c>
      <c r="C68" s="0" t="n">
        <v>25406645.7611983</v>
      </c>
      <c r="D68" s="0" t="n">
        <v>26602996.9183541</v>
      </c>
      <c r="E68" s="0" t="n">
        <v>25515436.2969148</v>
      </c>
      <c r="F68" s="0" t="n">
        <v>18871111.4507497</v>
      </c>
      <c r="G68" s="0" t="n">
        <v>6535534.31044859</v>
      </c>
      <c r="H68" s="0" t="n">
        <v>18980100.3873134</v>
      </c>
      <c r="I68" s="0" t="n">
        <v>6535335.90960148</v>
      </c>
      <c r="J68" s="0" t="n">
        <v>2418773.11448332</v>
      </c>
      <c r="K68" s="0" t="n">
        <v>2346209.92104882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26627682.2072268</v>
      </c>
      <c r="C69" s="0" t="n">
        <v>25540170.5099031</v>
      </c>
      <c r="D69" s="0" t="n">
        <v>26743983.9037955</v>
      </c>
      <c r="E69" s="0" t="n">
        <v>25649498.337832</v>
      </c>
      <c r="F69" s="0" t="n">
        <v>18963396.9054439</v>
      </c>
      <c r="G69" s="0" t="n">
        <v>6576773.60445923</v>
      </c>
      <c r="H69" s="0" t="n">
        <v>19072711.4235396</v>
      </c>
      <c r="I69" s="0" t="n">
        <v>6576786.9142924</v>
      </c>
      <c r="J69" s="0" t="n">
        <v>2459634.32750093</v>
      </c>
      <c r="K69" s="0" t="n">
        <v>2385845.29767591</v>
      </c>
      <c r="L69" s="0" t="n">
        <v>4434288.03514222</v>
      </c>
      <c r="M69" s="0" t="n">
        <v>4188186.43744917</v>
      </c>
      <c r="N69" s="0" t="n">
        <v>4453672.4059741</v>
      </c>
      <c r="O69" s="0" t="n">
        <v>4206408.56894837</v>
      </c>
      <c r="P69" s="0" t="n">
        <v>409939.054583489</v>
      </c>
      <c r="Q69" s="0" t="n">
        <v>397640.882945984</v>
      </c>
    </row>
    <row r="70" customFormat="false" ht="12.8" hidden="false" customHeight="false" outlineLevel="0" collapsed="false">
      <c r="A70" s="0" t="n">
        <v>117</v>
      </c>
      <c r="B70" s="0" t="n">
        <v>26812206.7030638</v>
      </c>
      <c r="C70" s="0" t="n">
        <v>25716376.9043259</v>
      </c>
      <c r="D70" s="0" t="n">
        <v>26928028.4152451</v>
      </c>
      <c r="E70" s="0" t="n">
        <v>25825253.549109</v>
      </c>
      <c r="F70" s="0" t="n">
        <v>19050995.6983899</v>
      </c>
      <c r="G70" s="0" t="n">
        <v>6665381.20593601</v>
      </c>
      <c r="H70" s="0" t="n">
        <v>19159859.0336511</v>
      </c>
      <c r="I70" s="0" t="n">
        <v>6665394.51545791</v>
      </c>
      <c r="J70" s="0" t="n">
        <v>2526212.66721148</v>
      </c>
      <c r="K70" s="0" t="n">
        <v>2450426.28719514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26955344.231791</v>
      </c>
      <c r="C71" s="0" t="n">
        <v>25853829.2171638</v>
      </c>
      <c r="D71" s="0" t="n">
        <v>27070131.3103235</v>
      </c>
      <c r="E71" s="0" t="n">
        <v>25961732.8843941</v>
      </c>
      <c r="F71" s="0" t="n">
        <v>19160343.2310735</v>
      </c>
      <c r="G71" s="0" t="n">
        <v>6693485.98609033</v>
      </c>
      <c r="H71" s="0" t="n">
        <v>19268247.2611966</v>
      </c>
      <c r="I71" s="0" t="n">
        <v>6693485.62319745</v>
      </c>
      <c r="J71" s="0" t="n">
        <v>2603159.54363267</v>
      </c>
      <c r="K71" s="0" t="n">
        <v>2525064.75732369</v>
      </c>
      <c r="L71" s="0" t="n">
        <v>4489087.47462528</v>
      </c>
      <c r="M71" s="0" t="n">
        <v>4240609.13647693</v>
      </c>
      <c r="N71" s="0" t="n">
        <v>4508219.33469816</v>
      </c>
      <c r="O71" s="0" t="n">
        <v>4258593.83574459</v>
      </c>
      <c r="P71" s="0" t="n">
        <v>433859.923938778</v>
      </c>
      <c r="Q71" s="0" t="n">
        <v>420844.126220614</v>
      </c>
    </row>
    <row r="72" customFormat="false" ht="12.8" hidden="false" customHeight="false" outlineLevel="0" collapsed="false">
      <c r="A72" s="0" t="n">
        <v>119</v>
      </c>
      <c r="B72" s="0" t="n">
        <v>27037613.1338287</v>
      </c>
      <c r="C72" s="0" t="n">
        <v>25932856.2491983</v>
      </c>
      <c r="D72" s="0" t="n">
        <v>27152199.353501</v>
      </c>
      <c r="E72" s="0" t="n">
        <v>26040571.1159034</v>
      </c>
      <c r="F72" s="0" t="n">
        <v>19196551.9826856</v>
      </c>
      <c r="G72" s="0" t="n">
        <v>6736304.26651276</v>
      </c>
      <c r="H72" s="0" t="n">
        <v>19304267.2129309</v>
      </c>
      <c r="I72" s="0" t="n">
        <v>6736303.90297245</v>
      </c>
      <c r="J72" s="0" t="n">
        <v>2673410.18428265</v>
      </c>
      <c r="K72" s="0" t="n">
        <v>2593207.87875417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27108781.9541064</v>
      </c>
      <c r="C73" s="0" t="n">
        <v>26002227.1525156</v>
      </c>
      <c r="D73" s="0" t="n">
        <v>27223189.5914871</v>
      </c>
      <c r="E73" s="0" t="n">
        <v>26109774.1947607</v>
      </c>
      <c r="F73" s="0" t="n">
        <v>19261560.8370534</v>
      </c>
      <c r="G73" s="0" t="n">
        <v>6740666.31546218</v>
      </c>
      <c r="H73" s="0" t="n">
        <v>19369108.2449237</v>
      </c>
      <c r="I73" s="0" t="n">
        <v>6740665.94983694</v>
      </c>
      <c r="J73" s="0" t="n">
        <v>2755855.85275837</v>
      </c>
      <c r="K73" s="0" t="n">
        <v>2673180.17717561</v>
      </c>
      <c r="L73" s="0" t="n">
        <v>4512988.07398545</v>
      </c>
      <c r="M73" s="0" t="n">
        <v>4263454.89377541</v>
      </c>
      <c r="N73" s="0" t="n">
        <v>4532056.70269409</v>
      </c>
      <c r="O73" s="0" t="n">
        <v>4281380.15844625</v>
      </c>
      <c r="P73" s="0" t="n">
        <v>459309.308793061</v>
      </c>
      <c r="Q73" s="0" t="n">
        <v>445530.029529269</v>
      </c>
    </row>
    <row r="74" customFormat="false" ht="12.8" hidden="false" customHeight="false" outlineLevel="0" collapsed="false">
      <c r="A74" s="0" t="n">
        <v>121</v>
      </c>
      <c r="B74" s="0" t="n">
        <v>27170750.6913505</v>
      </c>
      <c r="C74" s="0" t="n">
        <v>26061426.2715082</v>
      </c>
      <c r="D74" s="0" t="n">
        <v>27285300.5791181</v>
      </c>
      <c r="E74" s="0" t="n">
        <v>26169107.496569</v>
      </c>
      <c r="F74" s="0" t="n">
        <v>19261992.5963098</v>
      </c>
      <c r="G74" s="0" t="n">
        <v>6799433.67519843</v>
      </c>
      <c r="H74" s="0" t="n">
        <v>19369674.1872375</v>
      </c>
      <c r="I74" s="0" t="n">
        <v>6799433.30933141</v>
      </c>
      <c r="J74" s="0" t="n">
        <v>2825331.28696487</v>
      </c>
      <c r="K74" s="0" t="n">
        <v>2740571.34835592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27301158.1882338</v>
      </c>
      <c r="C75" s="0" t="n">
        <v>26186815.4890972</v>
      </c>
      <c r="D75" s="0" t="n">
        <v>27414977.1781431</v>
      </c>
      <c r="E75" s="0" t="n">
        <v>26293809.6728194</v>
      </c>
      <c r="F75" s="0" t="n">
        <v>19355147.3120627</v>
      </c>
      <c r="G75" s="0" t="n">
        <v>6831668.17703452</v>
      </c>
      <c r="H75" s="0" t="n">
        <v>19462141.8618756</v>
      </c>
      <c r="I75" s="0" t="n">
        <v>6831667.81094375</v>
      </c>
      <c r="J75" s="0" t="n">
        <v>2880252.09400045</v>
      </c>
      <c r="K75" s="0" t="n">
        <v>2793844.53118043</v>
      </c>
      <c r="L75" s="0" t="n">
        <v>4547285.99315515</v>
      </c>
      <c r="M75" s="0" t="n">
        <v>4297192.29511855</v>
      </c>
      <c r="N75" s="0" t="n">
        <v>4566256.59730833</v>
      </c>
      <c r="O75" s="0" t="n">
        <v>4315025.42442042</v>
      </c>
      <c r="P75" s="0" t="n">
        <v>480042.015666742</v>
      </c>
      <c r="Q75" s="0" t="n">
        <v>465640.755196739</v>
      </c>
    </row>
    <row r="76" customFormat="false" ht="12.8" hidden="false" customHeight="false" outlineLevel="0" collapsed="false">
      <c r="A76" s="0" t="n">
        <v>123</v>
      </c>
      <c r="B76" s="0" t="n">
        <v>27405787.4690355</v>
      </c>
      <c r="C76" s="0" t="n">
        <v>26288417.9297539</v>
      </c>
      <c r="D76" s="0" t="n">
        <v>27519910.5669259</v>
      </c>
      <c r="E76" s="0" t="n">
        <v>26395698.7946009</v>
      </c>
      <c r="F76" s="0" t="n">
        <v>19422721.6007911</v>
      </c>
      <c r="G76" s="0" t="n">
        <v>6865696.3289628</v>
      </c>
      <c r="H76" s="0" t="n">
        <v>19530002.8276438</v>
      </c>
      <c r="I76" s="0" t="n">
        <v>6865695.96695717</v>
      </c>
      <c r="J76" s="0" t="n">
        <v>2927887.83111394</v>
      </c>
      <c r="K76" s="0" t="n">
        <v>2840051.19618052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27623838.3130134</v>
      </c>
      <c r="C77" s="0" t="n">
        <v>26496895.2436481</v>
      </c>
      <c r="D77" s="0" t="n">
        <v>27738524.9004643</v>
      </c>
      <c r="E77" s="0" t="n">
        <v>26604705.4111028</v>
      </c>
      <c r="F77" s="0" t="n">
        <v>19517713.0266585</v>
      </c>
      <c r="G77" s="0" t="n">
        <v>6979182.21698957</v>
      </c>
      <c r="H77" s="0" t="n">
        <v>19625523.5571914</v>
      </c>
      <c r="I77" s="0" t="n">
        <v>6979181.85391139</v>
      </c>
      <c r="J77" s="0" t="n">
        <v>2971963.25690275</v>
      </c>
      <c r="K77" s="0" t="n">
        <v>2882804.35919567</v>
      </c>
      <c r="L77" s="0" t="n">
        <v>4602036.80326252</v>
      </c>
      <c r="M77" s="0" t="n">
        <v>4349531.08354737</v>
      </c>
      <c r="N77" s="0" t="n">
        <v>4621152.08540515</v>
      </c>
      <c r="O77" s="0" t="n">
        <v>4367500.27408388</v>
      </c>
      <c r="P77" s="0" t="n">
        <v>495327.209483791</v>
      </c>
      <c r="Q77" s="0" t="n">
        <v>480467.393199278</v>
      </c>
    </row>
    <row r="78" customFormat="false" ht="12.8" hidden="false" customHeight="false" outlineLevel="0" collapsed="false">
      <c r="A78" s="0" t="n">
        <v>125</v>
      </c>
      <c r="B78" s="0" t="n">
        <v>27774391.5774271</v>
      </c>
      <c r="C78" s="0" t="n">
        <v>26640226.3466464</v>
      </c>
      <c r="D78" s="0" t="n">
        <v>27888533.6119746</v>
      </c>
      <c r="E78" s="0" t="n">
        <v>26747524.7542512</v>
      </c>
      <c r="F78" s="0" t="n">
        <v>19588547.3177327</v>
      </c>
      <c r="G78" s="0" t="n">
        <v>7051679.02891374</v>
      </c>
      <c r="H78" s="0" t="n">
        <v>19695846.0892401</v>
      </c>
      <c r="I78" s="0" t="n">
        <v>7051678.66501112</v>
      </c>
      <c r="J78" s="0" t="n">
        <v>3047079.76026831</v>
      </c>
      <c r="K78" s="0" t="n">
        <v>2955667.36746026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27825146.8112032</v>
      </c>
      <c r="C79" s="0" t="n">
        <v>26689000.9363187</v>
      </c>
      <c r="D79" s="0" t="n">
        <v>27938301.3880948</v>
      </c>
      <c r="E79" s="0" t="n">
        <v>26795371.1399533</v>
      </c>
      <c r="F79" s="0" t="n">
        <v>19609888.5907321</v>
      </c>
      <c r="G79" s="0" t="n">
        <v>7079112.34558654</v>
      </c>
      <c r="H79" s="0" t="n">
        <v>19716259.1587322</v>
      </c>
      <c r="I79" s="0" t="n">
        <v>7079111.98122106</v>
      </c>
      <c r="J79" s="0" t="n">
        <v>3071391.33311788</v>
      </c>
      <c r="K79" s="0" t="n">
        <v>2979249.59312434</v>
      </c>
      <c r="L79" s="0" t="n">
        <v>4634576.51376164</v>
      </c>
      <c r="M79" s="0" t="n">
        <v>4380389.30499094</v>
      </c>
      <c r="N79" s="0" t="n">
        <v>4653436.48318519</v>
      </c>
      <c r="O79" s="0" t="n">
        <v>4398118.53179024</v>
      </c>
      <c r="P79" s="0" t="n">
        <v>511898.555519647</v>
      </c>
      <c r="Q79" s="0" t="n">
        <v>496541.598854058</v>
      </c>
    </row>
    <row r="80" customFormat="false" ht="12.8" hidden="false" customHeight="false" outlineLevel="0" collapsed="false">
      <c r="A80" s="0" t="n">
        <v>127</v>
      </c>
      <c r="B80" s="0" t="n">
        <v>27946325.6148887</v>
      </c>
      <c r="C80" s="0" t="n">
        <v>26804706.1821665</v>
      </c>
      <c r="D80" s="0" t="n">
        <v>28059336.7880043</v>
      </c>
      <c r="E80" s="0" t="n">
        <v>26910941.5919604</v>
      </c>
      <c r="F80" s="0" t="n">
        <v>19677566.5652672</v>
      </c>
      <c r="G80" s="0" t="n">
        <v>7127139.61689929</v>
      </c>
      <c r="H80" s="0" t="n">
        <v>19783802.339851</v>
      </c>
      <c r="I80" s="0" t="n">
        <v>7127139.25210942</v>
      </c>
      <c r="J80" s="0" t="n">
        <v>3118201.26866818</v>
      </c>
      <c r="K80" s="0" t="n">
        <v>3024655.23060814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28041475.7981078</v>
      </c>
      <c r="C81" s="0" t="n">
        <v>26896383.3351673</v>
      </c>
      <c r="D81" s="0" t="n">
        <v>28153238.5714945</v>
      </c>
      <c r="E81" s="0" t="n">
        <v>27001443.8214508</v>
      </c>
      <c r="F81" s="0" t="n">
        <v>19694447.5053055</v>
      </c>
      <c r="G81" s="0" t="n">
        <v>7201935.8298618</v>
      </c>
      <c r="H81" s="0" t="n">
        <v>19799508.3572462</v>
      </c>
      <c r="I81" s="0" t="n">
        <v>7201935.46420459</v>
      </c>
      <c r="J81" s="0" t="n">
        <v>3167699.42377764</v>
      </c>
      <c r="K81" s="0" t="n">
        <v>3072668.44106431</v>
      </c>
      <c r="L81" s="0" t="n">
        <v>4671725.51989956</v>
      </c>
      <c r="M81" s="0" t="n">
        <v>4416264.38045733</v>
      </c>
      <c r="N81" s="0" t="n">
        <v>4690353.26994368</v>
      </c>
      <c r="O81" s="0" t="n">
        <v>4433775.32286989</v>
      </c>
      <c r="P81" s="0" t="n">
        <v>527949.90396294</v>
      </c>
      <c r="Q81" s="0" t="n">
        <v>512111.406844052</v>
      </c>
    </row>
    <row r="82" customFormat="false" ht="12.8" hidden="false" customHeight="false" outlineLevel="0" collapsed="false">
      <c r="A82" s="0" t="n">
        <v>129</v>
      </c>
      <c r="B82" s="0" t="n">
        <v>28021131.5811823</v>
      </c>
      <c r="C82" s="0" t="n">
        <v>26877745.8621296</v>
      </c>
      <c r="D82" s="0" t="n">
        <v>28131719.8138251</v>
      </c>
      <c r="E82" s="0" t="n">
        <v>26981702.9364063</v>
      </c>
      <c r="F82" s="0" t="n">
        <v>19648659.5925213</v>
      </c>
      <c r="G82" s="0" t="n">
        <v>7229086.2696083</v>
      </c>
      <c r="H82" s="0" t="n">
        <v>19752617.0326326</v>
      </c>
      <c r="I82" s="0" t="n">
        <v>7229085.90377368</v>
      </c>
      <c r="J82" s="0" t="n">
        <v>3248654.87162807</v>
      </c>
      <c r="K82" s="0" t="n">
        <v>3151195.22547923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28142349.279527</v>
      </c>
      <c r="C83" s="0" t="n">
        <v>26994102.6661258</v>
      </c>
      <c r="D83" s="0" t="n">
        <v>28252395.4811358</v>
      </c>
      <c r="E83" s="0" t="n">
        <v>27097550.2332658</v>
      </c>
      <c r="F83" s="0" t="n">
        <v>19694444.5142447</v>
      </c>
      <c r="G83" s="0" t="n">
        <v>7299658.15188112</v>
      </c>
      <c r="H83" s="0" t="n">
        <v>19797892.4473994</v>
      </c>
      <c r="I83" s="0" t="n">
        <v>7299657.78586647</v>
      </c>
      <c r="J83" s="0" t="n">
        <v>3323613.67313239</v>
      </c>
      <c r="K83" s="0" t="n">
        <v>3223905.26293842</v>
      </c>
      <c r="L83" s="0" t="n">
        <v>4685868.69462353</v>
      </c>
      <c r="M83" s="0" t="n">
        <v>4429661.36920997</v>
      </c>
      <c r="N83" s="0" t="n">
        <v>4704210.46610027</v>
      </c>
      <c r="O83" s="0" t="n">
        <v>4446903.61894753</v>
      </c>
      <c r="P83" s="0" t="n">
        <v>553935.612188732</v>
      </c>
      <c r="Q83" s="0" t="n">
        <v>537317.54382307</v>
      </c>
    </row>
    <row r="84" customFormat="false" ht="12.8" hidden="false" customHeight="false" outlineLevel="0" collapsed="false">
      <c r="A84" s="0" t="n">
        <v>131</v>
      </c>
      <c r="B84" s="0" t="n">
        <v>28201699.1825124</v>
      </c>
      <c r="C84" s="0" t="n">
        <v>27051397.1868147</v>
      </c>
      <c r="D84" s="0" t="n">
        <v>28311743.7373993</v>
      </c>
      <c r="E84" s="0" t="n">
        <v>27154843.2103486</v>
      </c>
      <c r="F84" s="0" t="n">
        <v>19775240.8674001</v>
      </c>
      <c r="G84" s="0" t="n">
        <v>7276156.31941458</v>
      </c>
      <c r="H84" s="0" t="n">
        <v>19878687.2573302</v>
      </c>
      <c r="I84" s="0" t="n">
        <v>7276155.95301845</v>
      </c>
      <c r="J84" s="0" t="n">
        <v>3374501.8479058</v>
      </c>
      <c r="K84" s="0" t="n">
        <v>3273266.79246862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28300928.74417</v>
      </c>
      <c r="C85" s="0" t="n">
        <v>27146842.9784055</v>
      </c>
      <c r="D85" s="0" t="n">
        <v>28409625.6863617</v>
      </c>
      <c r="E85" s="0" t="n">
        <v>27249022.2491117</v>
      </c>
      <c r="F85" s="0" t="n">
        <v>19787779.0385879</v>
      </c>
      <c r="G85" s="0" t="n">
        <v>7359063.9398176</v>
      </c>
      <c r="H85" s="0" t="n">
        <v>19889958.6767741</v>
      </c>
      <c r="I85" s="0" t="n">
        <v>7359063.57233756</v>
      </c>
      <c r="J85" s="0" t="n">
        <v>3424076.03703539</v>
      </c>
      <c r="K85" s="0" t="n">
        <v>3321353.75592432</v>
      </c>
      <c r="L85" s="0" t="n">
        <v>4713035.47099085</v>
      </c>
      <c r="M85" s="0" t="n">
        <v>4456145.41715638</v>
      </c>
      <c r="N85" s="0" t="n">
        <v>4731152.36722102</v>
      </c>
      <c r="O85" s="0" t="n">
        <v>4473176.28593161</v>
      </c>
      <c r="P85" s="0" t="n">
        <v>570679.339505898</v>
      </c>
      <c r="Q85" s="0" t="n">
        <v>553558.959320721</v>
      </c>
    </row>
    <row r="86" customFormat="false" ht="12.8" hidden="false" customHeight="false" outlineLevel="0" collapsed="false">
      <c r="A86" s="0" t="n">
        <v>133</v>
      </c>
      <c r="B86" s="0" t="n">
        <v>28374912.79953</v>
      </c>
      <c r="C86" s="0" t="n">
        <v>27217825.6031335</v>
      </c>
      <c r="D86" s="0" t="n">
        <v>28483202.5822701</v>
      </c>
      <c r="E86" s="0" t="n">
        <v>27319621.7836928</v>
      </c>
      <c r="F86" s="0" t="n">
        <v>19844221.5554817</v>
      </c>
      <c r="G86" s="0" t="n">
        <v>7373604.04765185</v>
      </c>
      <c r="H86" s="0" t="n">
        <v>19946018.1033523</v>
      </c>
      <c r="I86" s="0" t="n">
        <v>7373603.6803405</v>
      </c>
      <c r="J86" s="0" t="n">
        <v>3489482.14997322</v>
      </c>
      <c r="K86" s="0" t="n">
        <v>3384797.68547402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28450245.420943</v>
      </c>
      <c r="C87" s="0" t="n">
        <v>27291491.8418112</v>
      </c>
      <c r="D87" s="0" t="n">
        <v>28557734.164375</v>
      </c>
      <c r="E87" s="0" t="n">
        <v>27392535.0475109</v>
      </c>
      <c r="F87" s="0" t="n">
        <v>19880217.7364501</v>
      </c>
      <c r="G87" s="0" t="n">
        <v>7411274.10536112</v>
      </c>
      <c r="H87" s="0" t="n">
        <v>19981261.3096639</v>
      </c>
      <c r="I87" s="0" t="n">
        <v>7411273.73784693</v>
      </c>
      <c r="J87" s="0" t="n">
        <v>3535597.57382015</v>
      </c>
      <c r="K87" s="0" t="n">
        <v>3429529.64660554</v>
      </c>
      <c r="L87" s="0" t="n">
        <v>4738306.82193448</v>
      </c>
      <c r="M87" s="0" t="n">
        <v>4480668.45282864</v>
      </c>
      <c r="N87" s="0" t="n">
        <v>4756222.28819935</v>
      </c>
      <c r="O87" s="0" t="n">
        <v>4497509.97752811</v>
      </c>
      <c r="P87" s="0" t="n">
        <v>589266.262303358</v>
      </c>
      <c r="Q87" s="0" t="n">
        <v>571588.274434257</v>
      </c>
    </row>
    <row r="88" customFormat="false" ht="12.8" hidden="false" customHeight="false" outlineLevel="0" collapsed="false">
      <c r="A88" s="0" t="n">
        <v>135</v>
      </c>
      <c r="B88" s="0" t="n">
        <v>28473264.0136933</v>
      </c>
      <c r="C88" s="0" t="n">
        <v>27314396.874523</v>
      </c>
      <c r="D88" s="0" t="n">
        <v>28579880.1047223</v>
      </c>
      <c r="E88" s="0" t="n">
        <v>27414619.9255991</v>
      </c>
      <c r="F88" s="0" t="n">
        <v>19865012.460446</v>
      </c>
      <c r="G88" s="0" t="n">
        <v>7449384.41407703</v>
      </c>
      <c r="H88" s="0" t="n">
        <v>19965235.8826653</v>
      </c>
      <c r="I88" s="0" t="n">
        <v>7449384.04293378</v>
      </c>
      <c r="J88" s="0" t="n">
        <v>3598216.42788693</v>
      </c>
      <c r="K88" s="0" t="n">
        <v>3490269.93505032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28618222.8658222</v>
      </c>
      <c r="C89" s="0" t="n">
        <v>27453147.358872</v>
      </c>
      <c r="D89" s="0" t="n">
        <v>28724382.5708961</v>
      </c>
      <c r="E89" s="0" t="n">
        <v>27552942.6648597</v>
      </c>
      <c r="F89" s="0" t="n">
        <v>19952727.1688413</v>
      </c>
      <c r="G89" s="0" t="n">
        <v>7500420.19003078</v>
      </c>
      <c r="H89" s="0" t="n">
        <v>20052522.8292322</v>
      </c>
      <c r="I89" s="0" t="n">
        <v>7500419.83562757</v>
      </c>
      <c r="J89" s="0" t="n">
        <v>3652164.61520009</v>
      </c>
      <c r="K89" s="0" t="n">
        <v>3542599.67674408</v>
      </c>
      <c r="L89" s="0" t="n">
        <v>4765991.20012183</v>
      </c>
      <c r="M89" s="0" t="n">
        <v>4507282.49274528</v>
      </c>
      <c r="N89" s="0" t="n">
        <v>4783685.40758888</v>
      </c>
      <c r="O89" s="0" t="n">
        <v>4523916.03789436</v>
      </c>
      <c r="P89" s="0" t="n">
        <v>608694.102533348</v>
      </c>
      <c r="Q89" s="0" t="n">
        <v>590433.279457347</v>
      </c>
    </row>
    <row r="90" customFormat="false" ht="12.8" hidden="false" customHeight="false" outlineLevel="0" collapsed="false">
      <c r="A90" s="0" t="n">
        <v>137</v>
      </c>
      <c r="B90" s="0" t="n">
        <v>28754098.1686254</v>
      </c>
      <c r="C90" s="0" t="n">
        <v>27584420.0646991</v>
      </c>
      <c r="D90" s="0" t="n">
        <v>28859448.3936544</v>
      </c>
      <c r="E90" s="0" t="n">
        <v>27683454.4679943</v>
      </c>
      <c r="F90" s="0" t="n">
        <v>20028625.1224186</v>
      </c>
      <c r="G90" s="0" t="n">
        <v>7555794.94228054</v>
      </c>
      <c r="H90" s="0" t="n">
        <v>20127659.8807015</v>
      </c>
      <c r="I90" s="0" t="n">
        <v>7555794.58729275</v>
      </c>
      <c r="J90" s="0" t="n">
        <v>3730612.6661395</v>
      </c>
      <c r="K90" s="0" t="n">
        <v>3618694.28615532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28967354.3065098</v>
      </c>
      <c r="C91" s="0" t="n">
        <v>27788765.8159757</v>
      </c>
      <c r="D91" s="0" t="n">
        <v>29070557.4880987</v>
      </c>
      <c r="E91" s="0" t="n">
        <v>27885781.6042547</v>
      </c>
      <c r="F91" s="0" t="n">
        <v>20180266.0350281</v>
      </c>
      <c r="G91" s="0" t="n">
        <v>7608499.78094764</v>
      </c>
      <c r="H91" s="0" t="n">
        <v>20277282.1784469</v>
      </c>
      <c r="I91" s="0" t="n">
        <v>7608499.4258078</v>
      </c>
      <c r="J91" s="0" t="n">
        <v>3820740.52088209</v>
      </c>
      <c r="K91" s="0" t="n">
        <v>3706118.30525562</v>
      </c>
      <c r="L91" s="0" t="n">
        <v>4821593.28115276</v>
      </c>
      <c r="M91" s="0" t="n">
        <v>4559794.79047171</v>
      </c>
      <c r="N91" s="0" t="n">
        <v>4838794.66633992</v>
      </c>
      <c r="O91" s="0" t="n">
        <v>4575964.63611163</v>
      </c>
      <c r="P91" s="0" t="n">
        <v>636790.086813681</v>
      </c>
      <c r="Q91" s="0" t="n">
        <v>617686.384209271</v>
      </c>
    </row>
    <row r="92" customFormat="false" ht="12.8" hidden="false" customHeight="false" outlineLevel="0" collapsed="false">
      <c r="A92" s="0" t="n">
        <v>139</v>
      </c>
      <c r="B92" s="0" t="n">
        <v>29108988.0388644</v>
      </c>
      <c r="C92" s="0" t="n">
        <v>27925247.1558651</v>
      </c>
      <c r="D92" s="0" t="n">
        <v>29212076.0628389</v>
      </c>
      <c r="E92" s="0" t="n">
        <v>28022152.8377678</v>
      </c>
      <c r="F92" s="0" t="n">
        <v>20290710.171443</v>
      </c>
      <c r="G92" s="0" t="n">
        <v>7634536.98442211</v>
      </c>
      <c r="H92" s="0" t="n">
        <v>20387616.2089097</v>
      </c>
      <c r="I92" s="0" t="n">
        <v>7634536.62885808</v>
      </c>
      <c r="J92" s="0" t="n">
        <v>3912287.00828444</v>
      </c>
      <c r="K92" s="0" t="n">
        <v>3794918.39803591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29193839.0533496</v>
      </c>
      <c r="C93" s="0" t="n">
        <v>28007870.3417046</v>
      </c>
      <c r="D93" s="0" t="n">
        <v>29296208.4599004</v>
      </c>
      <c r="E93" s="0" t="n">
        <v>28104100.6768014</v>
      </c>
      <c r="F93" s="0" t="n">
        <v>20411849.2103589</v>
      </c>
      <c r="G93" s="0" t="n">
        <v>7596021.13134565</v>
      </c>
      <c r="H93" s="0" t="n">
        <v>20508079.880295</v>
      </c>
      <c r="I93" s="0" t="n">
        <v>7596020.79650641</v>
      </c>
      <c r="J93" s="0" t="n">
        <v>3934412.84440017</v>
      </c>
      <c r="K93" s="0" t="n">
        <v>3816380.45906816</v>
      </c>
      <c r="L93" s="0" t="n">
        <v>4859475.42624729</v>
      </c>
      <c r="M93" s="0" t="n">
        <v>4596199.02265361</v>
      </c>
      <c r="N93" s="0" t="n">
        <v>4876537.54669549</v>
      </c>
      <c r="O93" s="0" t="n">
        <v>4612238.91727084</v>
      </c>
      <c r="P93" s="0" t="n">
        <v>655735.474066695</v>
      </c>
      <c r="Q93" s="0" t="n">
        <v>636063.409844694</v>
      </c>
    </row>
    <row r="94" customFormat="false" ht="12.8" hidden="false" customHeight="false" outlineLevel="0" collapsed="false">
      <c r="A94" s="0" t="n">
        <v>141</v>
      </c>
      <c r="B94" s="0" t="n">
        <v>29193397.7961813</v>
      </c>
      <c r="C94" s="0" t="n">
        <v>28008000.5629352</v>
      </c>
      <c r="D94" s="0" t="n">
        <v>29293843.121086</v>
      </c>
      <c r="E94" s="0" t="n">
        <v>28102422.5639541</v>
      </c>
      <c r="F94" s="0" t="n">
        <v>20336459.8563079</v>
      </c>
      <c r="G94" s="0" t="n">
        <v>7671540.70662726</v>
      </c>
      <c r="H94" s="0" t="n">
        <v>20430882.1923598</v>
      </c>
      <c r="I94" s="0" t="n">
        <v>7671540.3715943</v>
      </c>
      <c r="J94" s="0" t="n">
        <v>3953268.95195869</v>
      </c>
      <c r="K94" s="0" t="n">
        <v>3834670.88339993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29196585.1641656</v>
      </c>
      <c r="C95" s="0" t="n">
        <v>28012367.519984</v>
      </c>
      <c r="D95" s="0" t="n">
        <v>29295486.0551041</v>
      </c>
      <c r="E95" s="0" t="n">
        <v>28105337.7548391</v>
      </c>
      <c r="F95" s="0" t="n">
        <v>20369093.5286425</v>
      </c>
      <c r="G95" s="0" t="n">
        <v>7643273.99134153</v>
      </c>
      <c r="H95" s="0" t="n">
        <v>20462064.1072731</v>
      </c>
      <c r="I95" s="0" t="n">
        <v>7643273.64756594</v>
      </c>
      <c r="J95" s="0" t="n">
        <v>4034138.35301399</v>
      </c>
      <c r="K95" s="0" t="n">
        <v>3913114.20242357</v>
      </c>
      <c r="L95" s="0" t="n">
        <v>4860566.55849765</v>
      </c>
      <c r="M95" s="0" t="n">
        <v>4598048.7964818</v>
      </c>
      <c r="N95" s="0" t="n">
        <v>4877050.64699314</v>
      </c>
      <c r="O95" s="0" t="n">
        <v>4613545.42836829</v>
      </c>
      <c r="P95" s="0" t="n">
        <v>672356.392168998</v>
      </c>
      <c r="Q95" s="0" t="n">
        <v>652185.700403928</v>
      </c>
    </row>
    <row r="96" customFormat="false" ht="12.8" hidden="false" customHeight="false" outlineLevel="0" collapsed="false">
      <c r="A96" s="0" t="n">
        <v>143</v>
      </c>
      <c r="B96" s="0" t="n">
        <v>29413544.3819621</v>
      </c>
      <c r="C96" s="0" t="n">
        <v>28221208.6874205</v>
      </c>
      <c r="D96" s="0" t="n">
        <v>29512777.2146011</v>
      </c>
      <c r="E96" s="0" t="n">
        <v>28314491.2480514</v>
      </c>
      <c r="F96" s="0" t="n">
        <v>20543757.3744024</v>
      </c>
      <c r="G96" s="0" t="n">
        <v>7677451.31301809</v>
      </c>
      <c r="H96" s="0" t="n">
        <v>20637040.2797602</v>
      </c>
      <c r="I96" s="0" t="n">
        <v>7677450.9682912</v>
      </c>
      <c r="J96" s="0" t="n">
        <v>4127523.69509001</v>
      </c>
      <c r="K96" s="0" t="n">
        <v>4003697.98423731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29666395.5338915</v>
      </c>
      <c r="C97" s="0" t="n">
        <v>28463927.465885</v>
      </c>
      <c r="D97" s="0" t="n">
        <v>29765274.906018</v>
      </c>
      <c r="E97" s="0" t="n">
        <v>28556878.0235553</v>
      </c>
      <c r="F97" s="0" t="n">
        <v>20725957.8021618</v>
      </c>
      <c r="G97" s="0" t="n">
        <v>7737969.66372312</v>
      </c>
      <c r="H97" s="0" t="n">
        <v>20818908.7053187</v>
      </c>
      <c r="I97" s="0" t="n">
        <v>7737969.31823667</v>
      </c>
      <c r="J97" s="0" t="n">
        <v>4231582.09592003</v>
      </c>
      <c r="K97" s="0" t="n">
        <v>4104634.63304243</v>
      </c>
      <c r="L97" s="0" t="n">
        <v>4936135.80423995</v>
      </c>
      <c r="M97" s="0" t="n">
        <v>4669058.44676236</v>
      </c>
      <c r="N97" s="0" t="n">
        <v>4952616.40389431</v>
      </c>
      <c r="O97" s="0" t="n">
        <v>4684551.80704467</v>
      </c>
      <c r="P97" s="0" t="n">
        <v>705263.682653339</v>
      </c>
      <c r="Q97" s="0" t="n">
        <v>684105.772173739</v>
      </c>
    </row>
    <row r="98" customFormat="false" ht="12.8" hidden="false" customHeight="false" outlineLevel="0" collapsed="false">
      <c r="A98" s="0" t="n">
        <v>145</v>
      </c>
      <c r="B98" s="0" t="n">
        <v>29773955.1258641</v>
      </c>
      <c r="C98" s="0" t="n">
        <v>28567614.0021853</v>
      </c>
      <c r="D98" s="0" t="n">
        <v>29871748.1700488</v>
      </c>
      <c r="E98" s="0" t="n">
        <v>28659543.3356423</v>
      </c>
      <c r="F98" s="0" t="n">
        <v>20839010.6360849</v>
      </c>
      <c r="G98" s="0" t="n">
        <v>7728603.36610038</v>
      </c>
      <c r="H98" s="0" t="n">
        <v>20930940.3151856</v>
      </c>
      <c r="I98" s="0" t="n">
        <v>7728603.02045671</v>
      </c>
      <c r="J98" s="0" t="n">
        <v>4335670.08207789</v>
      </c>
      <c r="K98" s="0" t="n">
        <v>4205599.97961555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29906732.5896092</v>
      </c>
      <c r="C99" s="0" t="n">
        <v>28696378.0438243</v>
      </c>
      <c r="D99" s="0" t="n">
        <v>30002911.4871694</v>
      </c>
      <c r="E99" s="0" t="n">
        <v>28786790.0814549</v>
      </c>
      <c r="F99" s="0" t="n">
        <v>20969644.0788765</v>
      </c>
      <c r="G99" s="0" t="n">
        <v>7726733.96494785</v>
      </c>
      <c r="H99" s="0" t="n">
        <v>21060056.4616916</v>
      </c>
      <c r="I99" s="0" t="n">
        <v>7726733.61976327</v>
      </c>
      <c r="J99" s="0" t="n">
        <v>4384271.83717244</v>
      </c>
      <c r="K99" s="0" t="n">
        <v>4252743.68205727</v>
      </c>
      <c r="L99" s="0" t="n">
        <v>4977361.61678173</v>
      </c>
      <c r="M99" s="0" t="n">
        <v>4709059.40101525</v>
      </c>
      <c r="N99" s="0" t="n">
        <v>4993392.12423465</v>
      </c>
      <c r="O99" s="0" t="n">
        <v>4724129.67620635</v>
      </c>
      <c r="P99" s="0" t="n">
        <v>730711.972862073</v>
      </c>
      <c r="Q99" s="0" t="n">
        <v>708790.613676211</v>
      </c>
    </row>
    <row r="100" customFormat="false" ht="12.8" hidden="false" customHeight="false" outlineLevel="0" collapsed="false">
      <c r="A100" s="0" t="n">
        <v>147</v>
      </c>
      <c r="B100" s="0" t="n">
        <v>29955876.1479474</v>
      </c>
      <c r="C100" s="0" t="n">
        <v>28744273.4558971</v>
      </c>
      <c r="D100" s="0" t="n">
        <v>30051352.4031871</v>
      </c>
      <c r="E100" s="0" t="n">
        <v>28834024.9656235</v>
      </c>
      <c r="F100" s="0" t="n">
        <v>21059209.2935363</v>
      </c>
      <c r="G100" s="0" t="n">
        <v>7685064.1623608</v>
      </c>
      <c r="H100" s="0" t="n">
        <v>21148961.0729189</v>
      </c>
      <c r="I100" s="0" t="n">
        <v>7685063.89270461</v>
      </c>
      <c r="J100" s="0" t="n">
        <v>4427105.41531493</v>
      </c>
      <c r="K100" s="0" t="n">
        <v>4294292.25285548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30110360.0957085</v>
      </c>
      <c r="C101" s="0" t="n">
        <v>28893387.0181179</v>
      </c>
      <c r="D101" s="0" t="n">
        <v>30204832.836459</v>
      </c>
      <c r="E101" s="0" t="n">
        <v>28982195.4825416</v>
      </c>
      <c r="F101" s="0" t="n">
        <v>21197024.9439268</v>
      </c>
      <c r="G101" s="0" t="n">
        <v>7696362.07419113</v>
      </c>
      <c r="H101" s="0" t="n">
        <v>21285833.6785628</v>
      </c>
      <c r="I101" s="0" t="n">
        <v>7696361.80397879</v>
      </c>
      <c r="J101" s="0" t="n">
        <v>4519471.45935214</v>
      </c>
      <c r="K101" s="0" t="n">
        <v>4383887.31557158</v>
      </c>
      <c r="L101" s="0" t="n">
        <v>5011121.76819824</v>
      </c>
      <c r="M101" s="0" t="n">
        <v>4741418.28977832</v>
      </c>
      <c r="N101" s="0" t="n">
        <v>5026867.9541653</v>
      </c>
      <c r="O101" s="0" t="n">
        <v>4756221.30606806</v>
      </c>
      <c r="P101" s="0" t="n">
        <v>753245.243225357</v>
      </c>
      <c r="Q101" s="0" t="n">
        <v>730647.885928596</v>
      </c>
    </row>
    <row r="102" customFormat="false" ht="12.8" hidden="false" customHeight="false" outlineLevel="0" collapsed="false">
      <c r="A102" s="0" t="n">
        <v>149</v>
      </c>
      <c r="B102" s="0" t="n">
        <v>30092618.3366654</v>
      </c>
      <c r="C102" s="0" t="n">
        <v>28876633.2610679</v>
      </c>
      <c r="D102" s="0" t="n">
        <v>30185663.0461331</v>
      </c>
      <c r="E102" s="0" t="n">
        <v>28964099.3695436</v>
      </c>
      <c r="F102" s="0" t="n">
        <v>21210290.2860737</v>
      </c>
      <c r="G102" s="0" t="n">
        <v>7666342.97499421</v>
      </c>
      <c r="H102" s="0" t="n">
        <v>21297756.6865668</v>
      </c>
      <c r="I102" s="0" t="n">
        <v>7666342.68297681</v>
      </c>
      <c r="J102" s="0" t="n">
        <v>4573154.72504794</v>
      </c>
      <c r="K102" s="0" t="n">
        <v>4435960.0832965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30056999.6600644</v>
      </c>
      <c r="C103" s="0" t="n">
        <v>28844422.5659756</v>
      </c>
      <c r="D103" s="0" t="n">
        <v>30148256.2640169</v>
      </c>
      <c r="E103" s="0" t="n">
        <v>28930207.8491004</v>
      </c>
      <c r="F103" s="0" t="n">
        <v>21228478.4983494</v>
      </c>
      <c r="G103" s="0" t="n">
        <v>7615944.06762614</v>
      </c>
      <c r="H103" s="0" t="n">
        <v>21314264.0730505</v>
      </c>
      <c r="I103" s="0" t="n">
        <v>7615943.77604992</v>
      </c>
      <c r="J103" s="0" t="n">
        <v>4651414.41047305</v>
      </c>
      <c r="K103" s="0" t="n">
        <v>4511871.97815886</v>
      </c>
      <c r="L103" s="0" t="n">
        <v>5002655.29900919</v>
      </c>
      <c r="M103" s="0" t="n">
        <v>4734166.87824961</v>
      </c>
      <c r="N103" s="0" t="n">
        <v>5017865.45990981</v>
      </c>
      <c r="O103" s="0" t="n">
        <v>4748466.16272103</v>
      </c>
      <c r="P103" s="0" t="n">
        <v>775235.735078842</v>
      </c>
      <c r="Q103" s="0" t="n">
        <v>751978.663026477</v>
      </c>
    </row>
    <row r="104" customFormat="false" ht="12.8" hidden="false" customHeight="false" outlineLevel="0" collapsed="false">
      <c r="A104" s="0" t="n">
        <v>151</v>
      </c>
      <c r="B104" s="0" t="n">
        <v>30013635.2897698</v>
      </c>
      <c r="C104" s="0" t="n">
        <v>28802558.9009512</v>
      </c>
      <c r="D104" s="0" t="n">
        <v>30101956.782019</v>
      </c>
      <c r="E104" s="0" t="n">
        <v>28885586.8458501</v>
      </c>
      <c r="F104" s="0" t="n">
        <v>21159956.5498407</v>
      </c>
      <c r="G104" s="0" t="n">
        <v>7642602.35111052</v>
      </c>
      <c r="H104" s="0" t="n">
        <v>21242984.7862376</v>
      </c>
      <c r="I104" s="0" t="n">
        <v>7642602.05961252</v>
      </c>
      <c r="J104" s="0" t="n">
        <v>4693222.66348485</v>
      </c>
      <c r="K104" s="0" t="n">
        <v>4552425.9835803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30051160.9050091</v>
      </c>
      <c r="C105" s="0" t="n">
        <v>28838181.5307593</v>
      </c>
      <c r="D105" s="0" t="n">
        <v>30138956.2685072</v>
      </c>
      <c r="E105" s="0" t="n">
        <v>28920714.9740533</v>
      </c>
      <c r="F105" s="0" t="n">
        <v>21207428.3227392</v>
      </c>
      <c r="G105" s="0" t="n">
        <v>7630753.20802014</v>
      </c>
      <c r="H105" s="0" t="n">
        <v>21289962.0574114</v>
      </c>
      <c r="I105" s="0" t="n">
        <v>7630752.91664182</v>
      </c>
      <c r="J105" s="0" t="n">
        <v>4760246.12147233</v>
      </c>
      <c r="K105" s="0" t="n">
        <v>4617438.73782816</v>
      </c>
      <c r="L105" s="0" t="n">
        <v>5001962.51619433</v>
      </c>
      <c r="M105" s="0" t="n">
        <v>4734307.63258896</v>
      </c>
      <c r="N105" s="0" t="n">
        <v>5016596.1097461</v>
      </c>
      <c r="O105" s="0" t="n">
        <v>4748064.94257606</v>
      </c>
      <c r="P105" s="0" t="n">
        <v>793374.353578721</v>
      </c>
      <c r="Q105" s="0" t="n">
        <v>769573.12297136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92187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0" t="n">
        <v>18733.8129683629</v>
      </c>
      <c r="K9" s="0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0" t="n">
        <v>99239.5036172691</v>
      </c>
      <c r="K11" s="0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0" t="n">
        <v>162721.178424523</v>
      </c>
      <c r="K13" s="0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0" t="n">
        <v>202742.650637218</v>
      </c>
      <c r="K15" s="0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0" t="n">
        <v>230971.30147243</v>
      </c>
      <c r="K17" s="0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0" t="n">
        <v>189500.232062338</v>
      </c>
      <c r="K19" s="0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17811068.7178842</v>
      </c>
      <c r="C20" s="0" t="n">
        <v>17101668.9038181</v>
      </c>
      <c r="D20" s="0" t="n">
        <v>17887101.6652212</v>
      </c>
      <c r="E20" s="0" t="n">
        <v>17173139.8729213</v>
      </c>
      <c r="F20" s="0" t="n">
        <v>13957827.1229314</v>
      </c>
      <c r="G20" s="0" t="n">
        <v>3143841.7808867</v>
      </c>
      <c r="H20" s="0" t="n">
        <v>14029298.220161</v>
      </c>
      <c r="I20" s="0" t="n">
        <v>3143841.65276024</v>
      </c>
      <c r="J20" s="0" t="n">
        <v>204565.659219299</v>
      </c>
      <c r="K20" s="0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17515775.0799979</v>
      </c>
      <c r="C21" s="0" t="n">
        <v>16818562.2515557</v>
      </c>
      <c r="D21" s="0" t="n">
        <v>17591672.1891006</v>
      </c>
      <c r="E21" s="0" t="n">
        <v>16889905.5327719</v>
      </c>
      <c r="F21" s="0" t="n">
        <v>13721085.2673121</v>
      </c>
      <c r="G21" s="0" t="n">
        <v>3097476.98424359</v>
      </c>
      <c r="H21" s="0" t="n">
        <v>13792428.6734288</v>
      </c>
      <c r="I21" s="0" t="n">
        <v>3097476.85934312</v>
      </c>
      <c r="J21" s="0" t="n">
        <v>222675.54785813</v>
      </c>
      <c r="K21" s="0" t="n">
        <v>215995.281422386</v>
      </c>
      <c r="L21" s="0" t="n">
        <v>2922426.19013286</v>
      </c>
      <c r="M21" s="0" t="n">
        <v>2764329.05886401</v>
      </c>
      <c r="N21" s="0" t="n">
        <v>2935075.71154681</v>
      </c>
      <c r="O21" s="0" t="n">
        <v>2776219.97616547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17939591.0034252</v>
      </c>
      <c r="C22" s="0" t="n">
        <v>17225685.9497302</v>
      </c>
      <c r="D22" s="0" t="n">
        <v>18017338.5433451</v>
      </c>
      <c r="E22" s="0" t="n">
        <v>17298768.6360594</v>
      </c>
      <c r="F22" s="0" t="n">
        <v>14053836.4104529</v>
      </c>
      <c r="G22" s="0" t="n">
        <v>3171849.53927728</v>
      </c>
      <c r="H22" s="0" t="n">
        <v>14126919.2966664</v>
      </c>
      <c r="I22" s="0" t="n">
        <v>3171849.33939295</v>
      </c>
      <c r="J22" s="0" t="n">
        <v>243953.655904947</v>
      </c>
      <c r="K22" s="0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18606030.7978075</v>
      </c>
      <c r="C23" s="0" t="n">
        <v>17875156.9491039</v>
      </c>
      <c r="D23" s="0" t="n">
        <v>18610237.6341331</v>
      </c>
      <c r="E23" s="0" t="n">
        <v>17878263.6368943</v>
      </c>
      <c r="F23" s="0" t="n">
        <v>14521732.2708185</v>
      </c>
      <c r="G23" s="0" t="n">
        <v>3353424.67828542</v>
      </c>
      <c r="H23" s="0" t="n">
        <v>14593008.6287958</v>
      </c>
      <c r="I23" s="0" t="n">
        <v>3285255.00809853</v>
      </c>
      <c r="J23" s="0" t="n">
        <v>290149.534573842</v>
      </c>
      <c r="K23" s="0" t="n">
        <v>281445.048536626</v>
      </c>
      <c r="L23" s="0" t="n">
        <v>3104000.35317582</v>
      </c>
      <c r="M23" s="0" t="n">
        <v>2930656.452081</v>
      </c>
      <c r="N23" s="0" t="n">
        <v>3104613.34599419</v>
      </c>
      <c r="O23" s="0" t="n">
        <v>2931190.64353581</v>
      </c>
      <c r="P23" s="0" t="n">
        <v>48358.2557623069</v>
      </c>
      <c r="Q23" s="0" t="n">
        <v>46907.5080894377</v>
      </c>
    </row>
    <row r="24" customFormat="false" ht="12.8" hidden="false" customHeight="false" outlineLevel="0" collapsed="false">
      <c r="A24" s="0" t="n">
        <v>71</v>
      </c>
      <c r="B24" s="0" t="n">
        <v>18502741.2917604</v>
      </c>
      <c r="C24" s="0" t="n">
        <v>17774034.8252844</v>
      </c>
      <c r="D24" s="0" t="n">
        <v>18509471.4014059</v>
      </c>
      <c r="E24" s="0" t="n">
        <v>17779561.1245809</v>
      </c>
      <c r="F24" s="0" t="n">
        <v>14389093.7569861</v>
      </c>
      <c r="G24" s="0" t="n">
        <v>3384941.06829834</v>
      </c>
      <c r="H24" s="0" t="n">
        <v>14460873.2720206</v>
      </c>
      <c r="I24" s="0" t="n">
        <v>3318687.85256025</v>
      </c>
      <c r="J24" s="0" t="n">
        <v>299240.648287684</v>
      </c>
      <c r="K24" s="0" t="n">
        <v>290263.428839053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17993108.6811682</v>
      </c>
      <c r="C25" s="0" t="n">
        <v>17283210.2224899</v>
      </c>
      <c r="D25" s="0" t="n">
        <v>18000667.4831861</v>
      </c>
      <c r="E25" s="0" t="n">
        <v>17289554.4614951</v>
      </c>
      <c r="F25" s="0" t="n">
        <v>13947750.5038221</v>
      </c>
      <c r="G25" s="0" t="n">
        <v>3335459.71866784</v>
      </c>
      <c r="H25" s="0" t="n">
        <v>14018048.1601872</v>
      </c>
      <c r="I25" s="0" t="n">
        <v>3271506.3013079</v>
      </c>
      <c r="J25" s="0" t="n">
        <v>296566.738145225</v>
      </c>
      <c r="K25" s="0" t="n">
        <v>287669.736000868</v>
      </c>
      <c r="L25" s="0" t="n">
        <v>3001264.68051494</v>
      </c>
      <c r="M25" s="0" t="n">
        <v>2832866.40447794</v>
      </c>
      <c r="N25" s="0" t="n">
        <v>3002446.86676627</v>
      </c>
      <c r="O25" s="0" t="n">
        <v>2833944.04816476</v>
      </c>
      <c r="P25" s="0" t="n">
        <v>49427.7896908708</v>
      </c>
      <c r="Q25" s="0" t="n">
        <v>47944.9560001447</v>
      </c>
    </row>
    <row r="26" customFormat="false" ht="12.8" hidden="false" customHeight="false" outlineLevel="0" collapsed="false">
      <c r="A26" s="0" t="n">
        <v>73</v>
      </c>
      <c r="B26" s="0" t="n">
        <v>17449499.5811465</v>
      </c>
      <c r="C26" s="0" t="n">
        <v>16759385.6217794</v>
      </c>
      <c r="D26" s="0" t="n">
        <v>17458745.5463566</v>
      </c>
      <c r="E26" s="0" t="n">
        <v>16767342.5253206</v>
      </c>
      <c r="F26" s="0" t="n">
        <v>13483295.5832847</v>
      </c>
      <c r="G26" s="0" t="n">
        <v>3276090.03849466</v>
      </c>
      <c r="H26" s="0" t="n">
        <v>13552959.5532941</v>
      </c>
      <c r="I26" s="0" t="n">
        <v>3214382.97202647</v>
      </c>
      <c r="J26" s="0" t="n">
        <v>301014.834971356</v>
      </c>
      <c r="K26" s="0" t="n">
        <v>291984.389922215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17990194.9386516</v>
      </c>
      <c r="C27" s="0" t="n">
        <v>17277563.6204982</v>
      </c>
      <c r="D27" s="0" t="n">
        <v>18002800.0028252</v>
      </c>
      <c r="E27" s="0" t="n">
        <v>17288680.0737043</v>
      </c>
      <c r="F27" s="0" t="n">
        <v>13835795.5689762</v>
      </c>
      <c r="G27" s="0" t="n">
        <v>3441768.0515221</v>
      </c>
      <c r="H27" s="0" t="n">
        <v>13909197.6938729</v>
      </c>
      <c r="I27" s="0" t="n">
        <v>3379482.37983141</v>
      </c>
      <c r="J27" s="0" t="n">
        <v>328378.37315231</v>
      </c>
      <c r="K27" s="0" t="n">
        <v>318527.021957741</v>
      </c>
      <c r="L27" s="0" t="n">
        <v>3001090.56763831</v>
      </c>
      <c r="M27" s="0" t="n">
        <v>2832212.25260534</v>
      </c>
      <c r="N27" s="0" t="n">
        <v>3003116.53533511</v>
      </c>
      <c r="O27" s="0" t="n">
        <v>2834085.3093023</v>
      </c>
      <c r="P27" s="0" t="n">
        <v>54729.7288587184</v>
      </c>
      <c r="Q27" s="0" t="n">
        <v>53087.8369929569</v>
      </c>
    </row>
    <row r="28" customFormat="false" ht="12.8" hidden="false" customHeight="false" outlineLevel="0" collapsed="false">
      <c r="A28" s="0" t="n">
        <v>75</v>
      </c>
      <c r="B28" s="0" t="n">
        <v>18581331.4083693</v>
      </c>
      <c r="C28" s="0" t="n">
        <v>17844525.8269067</v>
      </c>
      <c r="D28" s="0" t="n">
        <v>18597309.6583073</v>
      </c>
      <c r="E28" s="0" t="n">
        <v>17858859.8629008</v>
      </c>
      <c r="F28" s="0" t="n">
        <v>14214517.1534666</v>
      </c>
      <c r="G28" s="0" t="n">
        <v>3630008.67344013</v>
      </c>
      <c r="H28" s="0" t="n">
        <v>14290865.3903642</v>
      </c>
      <c r="I28" s="0" t="n">
        <v>3567994.47253665</v>
      </c>
      <c r="J28" s="0" t="n">
        <v>351274.850768367</v>
      </c>
      <c r="K28" s="0" t="n">
        <v>340736.605245316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19553134.7066715</v>
      </c>
      <c r="C29" s="0" t="n">
        <v>18775335.7612195</v>
      </c>
      <c r="D29" s="0" t="n">
        <v>19571442.9302431</v>
      </c>
      <c r="E29" s="0" t="n">
        <v>18791836.5351218</v>
      </c>
      <c r="F29" s="0" t="n">
        <v>14899890.2732736</v>
      </c>
      <c r="G29" s="0" t="n">
        <v>3875445.48794597</v>
      </c>
      <c r="H29" s="0" t="n">
        <v>14981048.1590529</v>
      </c>
      <c r="I29" s="0" t="n">
        <v>3810788.37606889</v>
      </c>
      <c r="J29" s="0" t="n">
        <v>368204.086175228</v>
      </c>
      <c r="K29" s="0" t="n">
        <v>357157.963589971</v>
      </c>
      <c r="L29" s="0" t="n">
        <v>3261550.08983703</v>
      </c>
      <c r="M29" s="0" t="n">
        <v>3077467.53274232</v>
      </c>
      <c r="N29" s="0" t="n">
        <v>3264532.24966557</v>
      </c>
      <c r="O29" s="0" t="n">
        <v>3080248.24743816</v>
      </c>
      <c r="P29" s="0" t="n">
        <v>61367.3476958713</v>
      </c>
      <c r="Q29" s="0" t="n">
        <v>59526.3272649951</v>
      </c>
    </row>
    <row r="30" customFormat="false" ht="12.8" hidden="false" customHeight="false" outlineLevel="0" collapsed="false">
      <c r="A30" s="0" t="n">
        <v>77</v>
      </c>
      <c r="B30" s="0" t="n">
        <v>20369077.2358096</v>
      </c>
      <c r="C30" s="0" t="n">
        <v>19558265.2423529</v>
      </c>
      <c r="D30" s="0" t="n">
        <v>20398796.0707739</v>
      </c>
      <c r="E30" s="0" t="n">
        <v>19585634.8802601</v>
      </c>
      <c r="F30" s="0" t="n">
        <v>15492192.6527395</v>
      </c>
      <c r="G30" s="0" t="n">
        <v>4066072.58961335</v>
      </c>
      <c r="H30" s="0" t="n">
        <v>15578396.4228279</v>
      </c>
      <c r="I30" s="0" t="n">
        <v>4007238.45743215</v>
      </c>
      <c r="J30" s="0" t="n">
        <v>414686.308303236</v>
      </c>
      <c r="K30" s="0" t="n">
        <v>402245.719054139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20968979.7910146</v>
      </c>
      <c r="C31" s="0" t="n">
        <v>20133478.6082027</v>
      </c>
      <c r="D31" s="0" t="n">
        <v>21001078.0636445</v>
      </c>
      <c r="E31" s="0" t="n">
        <v>20163096.0803125</v>
      </c>
      <c r="F31" s="0" t="n">
        <v>15888881.9558526</v>
      </c>
      <c r="G31" s="0" t="n">
        <v>4244596.65235008</v>
      </c>
      <c r="H31" s="0" t="n">
        <v>15978124.9831878</v>
      </c>
      <c r="I31" s="0" t="n">
        <v>4184971.09712471</v>
      </c>
      <c r="J31" s="0" t="n">
        <v>442501.64020012</v>
      </c>
      <c r="K31" s="0" t="n">
        <v>429226.590994116</v>
      </c>
      <c r="L31" s="0" t="n">
        <v>3496825.16040494</v>
      </c>
      <c r="M31" s="0" t="n">
        <v>3298957.31155953</v>
      </c>
      <c r="N31" s="0" t="n">
        <v>3502132.6194106</v>
      </c>
      <c r="O31" s="0" t="n">
        <v>3303929.29899107</v>
      </c>
      <c r="P31" s="0" t="n">
        <v>73750.2733666867</v>
      </c>
      <c r="Q31" s="0" t="n">
        <v>71537.7651656861</v>
      </c>
    </row>
    <row r="32" customFormat="false" ht="12.8" hidden="false" customHeight="false" outlineLevel="0" collapsed="false">
      <c r="A32" s="0" t="n">
        <v>79</v>
      </c>
      <c r="B32" s="0" t="n">
        <v>21573301.4304257</v>
      </c>
      <c r="C32" s="0" t="n">
        <v>20711599.5932259</v>
      </c>
      <c r="D32" s="0" t="n">
        <v>21610450.2926771</v>
      </c>
      <c r="E32" s="0" t="n">
        <v>20746003.0943017</v>
      </c>
      <c r="F32" s="0" t="n">
        <v>16299550.7673124</v>
      </c>
      <c r="G32" s="0" t="n">
        <v>4412048.82591357</v>
      </c>
      <c r="H32" s="0" t="n">
        <v>16393424.8006979</v>
      </c>
      <c r="I32" s="0" t="n">
        <v>4352578.29360386</v>
      </c>
      <c r="J32" s="0" t="n">
        <v>480125.603482832</v>
      </c>
      <c r="K32" s="0" t="n">
        <v>465721.835378346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22187588.2966232</v>
      </c>
      <c r="C33" s="0" t="n">
        <v>21299994.3378404</v>
      </c>
      <c r="D33" s="0" t="n">
        <v>22226640.9348603</v>
      </c>
      <c r="E33" s="0" t="n">
        <v>21336173.1673869</v>
      </c>
      <c r="F33" s="0" t="n">
        <v>16711344.3905018</v>
      </c>
      <c r="G33" s="0" t="n">
        <v>4588649.94733865</v>
      </c>
      <c r="H33" s="0" t="n">
        <v>16808533.9751141</v>
      </c>
      <c r="I33" s="0" t="n">
        <v>4527639.19227283</v>
      </c>
      <c r="J33" s="0" t="n">
        <v>503240.748284703</v>
      </c>
      <c r="K33" s="0" t="n">
        <v>488143.525836161</v>
      </c>
      <c r="L33" s="0" t="n">
        <v>3701350.7293617</v>
      </c>
      <c r="M33" s="0" t="n">
        <v>3491769.78311826</v>
      </c>
      <c r="N33" s="0" t="n">
        <v>3707824.47108948</v>
      </c>
      <c r="O33" s="0" t="n">
        <v>3497846.3285054</v>
      </c>
      <c r="P33" s="0" t="n">
        <v>83873.4580474504</v>
      </c>
      <c r="Q33" s="0" t="n">
        <v>81357.2543060269</v>
      </c>
    </row>
    <row r="34" customFormat="false" ht="12.8" hidden="false" customHeight="false" outlineLevel="0" collapsed="false">
      <c r="A34" s="0" t="n">
        <v>81</v>
      </c>
      <c r="B34" s="0" t="n">
        <v>22661518.170001</v>
      </c>
      <c r="C34" s="0" t="n">
        <v>21753630.5557596</v>
      </c>
      <c r="D34" s="0" t="n">
        <v>22700154.9976559</v>
      </c>
      <c r="E34" s="0" t="n">
        <v>21789408.8048048</v>
      </c>
      <c r="F34" s="0" t="n">
        <v>16982786.7824709</v>
      </c>
      <c r="G34" s="0" t="n">
        <v>4770843.77328861</v>
      </c>
      <c r="H34" s="0" t="n">
        <v>17080693.1631384</v>
      </c>
      <c r="I34" s="0" t="n">
        <v>4708715.64166642</v>
      </c>
      <c r="J34" s="0" t="n">
        <v>545665.50917318</v>
      </c>
      <c r="K34" s="0" t="n">
        <v>529295.543897985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23086498.7532127</v>
      </c>
      <c r="C35" s="0" t="n">
        <v>22159881.2570311</v>
      </c>
      <c r="D35" s="0" t="n">
        <v>23128444.6874145</v>
      </c>
      <c r="E35" s="0" t="n">
        <v>22198791.4138425</v>
      </c>
      <c r="F35" s="0" t="n">
        <v>17268142.3284437</v>
      </c>
      <c r="G35" s="0" t="n">
        <v>4891738.92858741</v>
      </c>
      <c r="H35" s="0" t="n">
        <v>17369202.3342433</v>
      </c>
      <c r="I35" s="0" t="n">
        <v>4829589.07959923</v>
      </c>
      <c r="J35" s="0" t="n">
        <v>559641.337777928</v>
      </c>
      <c r="K35" s="0" t="n">
        <v>542852.09764459</v>
      </c>
      <c r="L35" s="0" t="n">
        <v>3851293.71294041</v>
      </c>
      <c r="M35" s="0" t="n">
        <v>3632712.61457398</v>
      </c>
      <c r="N35" s="0" t="n">
        <v>3858251.44620227</v>
      </c>
      <c r="O35" s="0" t="n">
        <v>3639247.14459658</v>
      </c>
      <c r="P35" s="0" t="n">
        <v>93273.5562963213</v>
      </c>
      <c r="Q35" s="0" t="n">
        <v>90475.3496074316</v>
      </c>
    </row>
    <row r="36" customFormat="false" ht="12.8" hidden="false" customHeight="false" outlineLevel="0" collapsed="false">
      <c r="A36" s="0" t="n">
        <v>83</v>
      </c>
      <c r="B36" s="0" t="n">
        <v>23440934.8635776</v>
      </c>
      <c r="C36" s="0" t="n">
        <v>22498315.992509</v>
      </c>
      <c r="D36" s="0" t="n">
        <v>23485547.2754925</v>
      </c>
      <c r="E36" s="0" t="n">
        <v>22539730.723965</v>
      </c>
      <c r="F36" s="0" t="n">
        <v>17498300.3597195</v>
      </c>
      <c r="G36" s="0" t="n">
        <v>5000015.63278954</v>
      </c>
      <c r="H36" s="0" t="n">
        <v>17602523.1532581</v>
      </c>
      <c r="I36" s="0" t="n">
        <v>4937207.57070683</v>
      </c>
      <c r="J36" s="0" t="n">
        <v>578404.871050438</v>
      </c>
      <c r="K36" s="0" t="n">
        <v>561052.724918925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23781042.869589</v>
      </c>
      <c r="C37" s="0" t="n">
        <v>22823949.1182822</v>
      </c>
      <c r="D37" s="0" t="n">
        <v>23828214.2409754</v>
      </c>
      <c r="E37" s="0" t="n">
        <v>22867784.8879173</v>
      </c>
      <c r="F37" s="0" t="n">
        <v>17704669.8550346</v>
      </c>
      <c r="G37" s="0" t="n">
        <v>5119279.26324769</v>
      </c>
      <c r="H37" s="0" t="n">
        <v>17811420.8438952</v>
      </c>
      <c r="I37" s="0" t="n">
        <v>5056364.04402215</v>
      </c>
      <c r="J37" s="0" t="n">
        <v>601357.257845695</v>
      </c>
      <c r="K37" s="0" t="n">
        <v>583316.540110324</v>
      </c>
      <c r="L37" s="0" t="n">
        <v>3967036.48077713</v>
      </c>
      <c r="M37" s="0" t="n">
        <v>3741269.88922399</v>
      </c>
      <c r="N37" s="0" t="n">
        <v>3974869.11498733</v>
      </c>
      <c r="O37" s="0" t="n">
        <v>3748631.40738573</v>
      </c>
      <c r="P37" s="0" t="n">
        <v>100226.209640949</v>
      </c>
      <c r="Q37" s="0" t="n">
        <v>97219.4233517207</v>
      </c>
    </row>
    <row r="38" customFormat="false" ht="12.8" hidden="false" customHeight="false" outlineLevel="0" collapsed="false">
      <c r="A38" s="0" t="n">
        <v>85</v>
      </c>
      <c r="B38" s="0" t="n">
        <v>24120311.0653735</v>
      </c>
      <c r="C38" s="0" t="n">
        <v>23148454.0237383</v>
      </c>
      <c r="D38" s="0" t="n">
        <v>24168849.0436189</v>
      </c>
      <c r="E38" s="0" t="n">
        <v>23193568.5280258</v>
      </c>
      <c r="F38" s="0" t="n">
        <v>17910236.2862784</v>
      </c>
      <c r="G38" s="0" t="n">
        <v>5238217.73745995</v>
      </c>
      <c r="H38" s="0" t="n">
        <v>18018997.5785244</v>
      </c>
      <c r="I38" s="0" t="n">
        <v>5174570.9495014</v>
      </c>
      <c r="J38" s="0" t="n">
        <v>650477.985674343</v>
      </c>
      <c r="K38" s="0" t="n">
        <v>630963.646104112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24481422.7789673</v>
      </c>
      <c r="C39" s="0" t="n">
        <v>23493321.9414212</v>
      </c>
      <c r="D39" s="0" t="n">
        <v>24531422.6199434</v>
      </c>
      <c r="E39" s="0" t="n">
        <v>23539804.5102154</v>
      </c>
      <c r="F39" s="0" t="n">
        <v>18142805.6344815</v>
      </c>
      <c r="G39" s="0" t="n">
        <v>5350516.30693969</v>
      </c>
      <c r="H39" s="0" t="n">
        <v>18253692.7943344</v>
      </c>
      <c r="I39" s="0" t="n">
        <v>5286111.71588097</v>
      </c>
      <c r="J39" s="0" t="n">
        <v>693993.908031363</v>
      </c>
      <c r="K39" s="0" t="n">
        <v>673174.090790422</v>
      </c>
      <c r="L39" s="0" t="n">
        <v>4083450.27895663</v>
      </c>
      <c r="M39" s="0" t="n">
        <v>3850626.85062055</v>
      </c>
      <c r="N39" s="0" t="n">
        <v>4091753.63208066</v>
      </c>
      <c r="O39" s="0" t="n">
        <v>3858430.85909299</v>
      </c>
      <c r="P39" s="0" t="n">
        <v>115665.65133856</v>
      </c>
      <c r="Q39" s="0" t="n">
        <v>112195.681798404</v>
      </c>
    </row>
    <row r="40" customFormat="false" ht="12.8" hidden="false" customHeight="false" outlineLevel="0" collapsed="false">
      <c r="A40" s="0" t="n">
        <v>87</v>
      </c>
      <c r="B40" s="0" t="n">
        <v>24826764.6317153</v>
      </c>
      <c r="C40" s="0" t="n">
        <v>23823827.7496972</v>
      </c>
      <c r="D40" s="0" t="n">
        <v>24877757.2212417</v>
      </c>
      <c r="E40" s="0" t="n">
        <v>23871237.4123548</v>
      </c>
      <c r="F40" s="0" t="n">
        <v>18295835.0963187</v>
      </c>
      <c r="G40" s="0" t="n">
        <v>5527992.65337848</v>
      </c>
      <c r="H40" s="0" t="n">
        <v>18408407.5761207</v>
      </c>
      <c r="I40" s="0" t="n">
        <v>5462829.83623411</v>
      </c>
      <c r="J40" s="0" t="n">
        <v>724205.953422706</v>
      </c>
      <c r="K40" s="0" t="n">
        <v>702479.774820025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25303958.4887096</v>
      </c>
      <c r="C41" s="0" t="n">
        <v>24280712.3352528</v>
      </c>
      <c r="D41" s="0" t="n">
        <v>25386412.6696364</v>
      </c>
      <c r="E41" s="0" t="n">
        <v>24357824.2213615</v>
      </c>
      <c r="F41" s="0" t="n">
        <v>18640307.1549621</v>
      </c>
      <c r="G41" s="0" t="n">
        <v>5640405.18029073</v>
      </c>
      <c r="H41" s="0" t="n">
        <v>18756539.9060244</v>
      </c>
      <c r="I41" s="0" t="n">
        <v>5601284.31533714</v>
      </c>
      <c r="J41" s="0" t="n">
        <v>825214.239653497</v>
      </c>
      <c r="K41" s="0" t="n">
        <v>800457.812463892</v>
      </c>
      <c r="L41" s="0" t="n">
        <v>4219491.06256664</v>
      </c>
      <c r="M41" s="0" t="n">
        <v>3978802.79983001</v>
      </c>
      <c r="N41" s="0" t="n">
        <v>4233198.72903522</v>
      </c>
      <c r="O41" s="0" t="n">
        <v>3991682.86913183</v>
      </c>
      <c r="P41" s="0" t="n">
        <v>137535.706608916</v>
      </c>
      <c r="Q41" s="0" t="n">
        <v>133409.635410649</v>
      </c>
    </row>
    <row r="42" customFormat="false" ht="12.8" hidden="false" customHeight="false" outlineLevel="0" collapsed="false">
      <c r="A42" s="0" t="n">
        <v>89</v>
      </c>
      <c r="B42" s="0" t="n">
        <v>25606567.0473643</v>
      </c>
      <c r="C42" s="0" t="n">
        <v>24568757.3859647</v>
      </c>
      <c r="D42" s="0" t="n">
        <v>25688074.2359778</v>
      </c>
      <c r="E42" s="0" t="n">
        <v>24644976.1376702</v>
      </c>
      <c r="F42" s="0" t="n">
        <v>18789524.9251115</v>
      </c>
      <c r="G42" s="0" t="n">
        <v>5779232.46085327</v>
      </c>
      <c r="H42" s="0" t="n">
        <v>18905167.446658</v>
      </c>
      <c r="I42" s="0" t="n">
        <v>5739808.69101218</v>
      </c>
      <c r="J42" s="0" t="n">
        <v>888517.757747041</v>
      </c>
      <c r="K42" s="0" t="n">
        <v>861862.22501463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25872361.6677856</v>
      </c>
      <c r="C43" s="0" t="n">
        <v>24823056.8379286</v>
      </c>
      <c r="D43" s="0" t="n">
        <v>25963272.8709802</v>
      </c>
      <c r="E43" s="0" t="n">
        <v>24908259.0525441</v>
      </c>
      <c r="F43" s="0" t="n">
        <v>18969221.6468859</v>
      </c>
      <c r="G43" s="0" t="n">
        <v>5853835.19104266</v>
      </c>
      <c r="H43" s="0" t="n">
        <v>19085691.0997613</v>
      </c>
      <c r="I43" s="0" t="n">
        <v>5822567.95278283</v>
      </c>
      <c r="J43" s="0" t="n">
        <v>961753.062837395</v>
      </c>
      <c r="K43" s="0" t="n">
        <v>932900.470952273</v>
      </c>
      <c r="L43" s="0" t="n">
        <v>4313593.18069499</v>
      </c>
      <c r="M43" s="0" t="n">
        <v>4068005.43513323</v>
      </c>
      <c r="N43" s="0" t="n">
        <v>4328705.07626185</v>
      </c>
      <c r="O43" s="0" t="n">
        <v>4082200.7379753</v>
      </c>
      <c r="P43" s="0" t="n">
        <v>160292.177139566</v>
      </c>
      <c r="Q43" s="0" t="n">
        <v>155483.411825379</v>
      </c>
    </row>
    <row r="44" customFormat="false" ht="12.8" hidden="false" customHeight="false" outlineLevel="0" collapsed="false">
      <c r="A44" s="0" t="n">
        <v>91</v>
      </c>
      <c r="B44" s="0" t="n">
        <v>26227322.258265</v>
      </c>
      <c r="C44" s="0" t="n">
        <v>25162755.3737921</v>
      </c>
      <c r="D44" s="0" t="n">
        <v>26320341.085058</v>
      </c>
      <c r="E44" s="0" t="n">
        <v>25249943.4343313</v>
      </c>
      <c r="F44" s="0" t="n">
        <v>19245369.5956528</v>
      </c>
      <c r="G44" s="0" t="n">
        <v>5917385.77813929</v>
      </c>
      <c r="H44" s="0" t="n">
        <v>19363836.4598059</v>
      </c>
      <c r="I44" s="0" t="n">
        <v>5886106.97452544</v>
      </c>
      <c r="J44" s="0" t="n">
        <v>1038902.78587224</v>
      </c>
      <c r="K44" s="0" t="n">
        <v>1007735.70229607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26539704.2861769</v>
      </c>
      <c r="C45" s="0" t="n">
        <v>25460759.9655006</v>
      </c>
      <c r="D45" s="0" t="n">
        <v>26634413.6457903</v>
      </c>
      <c r="E45" s="0" t="n">
        <v>25549537.3144842</v>
      </c>
      <c r="F45" s="0" t="n">
        <v>19432813.9377505</v>
      </c>
      <c r="G45" s="0" t="n">
        <v>6027946.02775013</v>
      </c>
      <c r="H45" s="0" t="n">
        <v>19552963.3512815</v>
      </c>
      <c r="I45" s="0" t="n">
        <v>5996573.96320267</v>
      </c>
      <c r="J45" s="0" t="n">
        <v>1089205.44386638</v>
      </c>
      <c r="K45" s="0" t="n">
        <v>1056529.28055039</v>
      </c>
      <c r="L45" s="0" t="n">
        <v>4424771.8005407</v>
      </c>
      <c r="M45" s="0" t="n">
        <v>4173337.14716942</v>
      </c>
      <c r="N45" s="0" t="n">
        <v>4440517.65725759</v>
      </c>
      <c r="O45" s="0" t="n">
        <v>4188130.01837759</v>
      </c>
      <c r="P45" s="0" t="n">
        <v>181534.240644397</v>
      </c>
      <c r="Q45" s="0" t="n">
        <v>176088.213425065</v>
      </c>
    </row>
    <row r="46" customFormat="false" ht="12.8" hidden="false" customHeight="false" outlineLevel="0" collapsed="false">
      <c r="A46" s="0" t="n">
        <v>93</v>
      </c>
      <c r="B46" s="0" t="n">
        <v>26972386.6408316</v>
      </c>
      <c r="C46" s="0" t="n">
        <v>25876805.6395577</v>
      </c>
      <c r="D46" s="0" t="n">
        <v>27068848.3590828</v>
      </c>
      <c r="E46" s="0" t="n">
        <v>25967227.0969429</v>
      </c>
      <c r="F46" s="0" t="n">
        <v>19757196.5251226</v>
      </c>
      <c r="G46" s="0" t="n">
        <v>6119609.11443511</v>
      </c>
      <c r="H46" s="0" t="n">
        <v>19879381.0162536</v>
      </c>
      <c r="I46" s="0" t="n">
        <v>6087846.08068934</v>
      </c>
      <c r="J46" s="0" t="n">
        <v>1215537.51619375</v>
      </c>
      <c r="K46" s="0" t="n">
        <v>1179071.39070793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27463227.4436362</v>
      </c>
      <c r="C47" s="0" t="n">
        <v>26347580.3439476</v>
      </c>
      <c r="D47" s="0" t="n">
        <v>27560413.158679</v>
      </c>
      <c r="E47" s="0" t="n">
        <v>26438677.566664</v>
      </c>
      <c r="F47" s="0" t="n">
        <v>20072093.7804655</v>
      </c>
      <c r="G47" s="0" t="n">
        <v>6275486.56348214</v>
      </c>
      <c r="H47" s="0" t="n">
        <v>20195467.9439787</v>
      </c>
      <c r="I47" s="0" t="n">
        <v>6243209.62268527</v>
      </c>
      <c r="J47" s="0" t="n">
        <v>1313965.05619991</v>
      </c>
      <c r="K47" s="0" t="n">
        <v>1274546.10451391</v>
      </c>
      <c r="L47" s="0" t="n">
        <v>4580850.90480239</v>
      </c>
      <c r="M47" s="0" t="n">
        <v>4322173.35155959</v>
      </c>
      <c r="N47" s="0" t="n">
        <v>4597008.23132246</v>
      </c>
      <c r="O47" s="0" t="n">
        <v>4337352.61163066</v>
      </c>
      <c r="P47" s="0" t="n">
        <v>218994.176033318</v>
      </c>
      <c r="Q47" s="0" t="n">
        <v>212424.350752318</v>
      </c>
    </row>
    <row r="48" customFormat="false" ht="12.8" hidden="false" customHeight="false" outlineLevel="0" collapsed="false">
      <c r="A48" s="0" t="n">
        <v>95</v>
      </c>
      <c r="B48" s="0" t="n">
        <v>27869200.6563175</v>
      </c>
      <c r="C48" s="0" t="n">
        <v>26735926.4294227</v>
      </c>
      <c r="D48" s="0" t="n">
        <v>27968713.2600197</v>
      </c>
      <c r="E48" s="0" t="n">
        <v>26829222.19051</v>
      </c>
      <c r="F48" s="0" t="n">
        <v>20336122.4116416</v>
      </c>
      <c r="G48" s="0" t="n">
        <v>6399804.01778117</v>
      </c>
      <c r="H48" s="0" t="n">
        <v>20461563.1984473</v>
      </c>
      <c r="I48" s="0" t="n">
        <v>6367658.99206266</v>
      </c>
      <c r="J48" s="0" t="n">
        <v>1377743.7696818</v>
      </c>
      <c r="K48" s="0" t="n">
        <v>1336411.45659135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28097298.713594</v>
      </c>
      <c r="C49" s="0" t="n">
        <v>26954664.5854068</v>
      </c>
      <c r="D49" s="0" t="n">
        <v>28198370.7613174</v>
      </c>
      <c r="E49" s="0" t="n">
        <v>27049431.8191565</v>
      </c>
      <c r="F49" s="0" t="n">
        <v>20459124.596425</v>
      </c>
      <c r="G49" s="0" t="n">
        <v>6495539.98898184</v>
      </c>
      <c r="H49" s="0" t="n">
        <v>20586051.5154498</v>
      </c>
      <c r="I49" s="0" t="n">
        <v>6463380.3037067</v>
      </c>
      <c r="J49" s="0" t="n">
        <v>1417446.15050907</v>
      </c>
      <c r="K49" s="0" t="n">
        <v>1374922.7659938</v>
      </c>
      <c r="L49" s="0" t="n">
        <v>4685563.73812684</v>
      </c>
      <c r="M49" s="0" t="n">
        <v>4421001.80545626</v>
      </c>
      <c r="N49" s="0" t="n">
        <v>4702371.87302881</v>
      </c>
      <c r="O49" s="0" t="n">
        <v>4436796.41914352</v>
      </c>
      <c r="P49" s="0" t="n">
        <v>236241.025084845</v>
      </c>
      <c r="Q49" s="0" t="n">
        <v>229153.7943323</v>
      </c>
    </row>
    <row r="50" customFormat="false" ht="12.8" hidden="false" customHeight="false" outlineLevel="0" collapsed="false">
      <c r="A50" s="0" t="n">
        <v>97</v>
      </c>
      <c r="B50" s="0" t="n">
        <v>28457643.4171691</v>
      </c>
      <c r="C50" s="0" t="n">
        <v>27299965.0103296</v>
      </c>
      <c r="D50" s="0" t="n">
        <v>28560901.8423276</v>
      </c>
      <c r="E50" s="0" t="n">
        <v>27396784.3812061</v>
      </c>
      <c r="F50" s="0" t="n">
        <v>20704528.2324065</v>
      </c>
      <c r="G50" s="0" t="n">
        <v>6595436.77792312</v>
      </c>
      <c r="H50" s="0" t="n">
        <v>20833856.3902302</v>
      </c>
      <c r="I50" s="0" t="n">
        <v>6562927.99097595</v>
      </c>
      <c r="J50" s="0" t="n">
        <v>1453881.67042225</v>
      </c>
      <c r="K50" s="0" t="n">
        <v>1410265.22030958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28873224.398729</v>
      </c>
      <c r="C51" s="0" t="n">
        <v>27698773.6206333</v>
      </c>
      <c r="D51" s="0" t="n">
        <v>28978269.6079513</v>
      </c>
      <c r="E51" s="0" t="n">
        <v>27797281.839131</v>
      </c>
      <c r="F51" s="0" t="n">
        <v>20972607.575735</v>
      </c>
      <c r="G51" s="0" t="n">
        <v>6726166.04489838</v>
      </c>
      <c r="H51" s="0" t="n">
        <v>21103072.717214</v>
      </c>
      <c r="I51" s="0" t="n">
        <v>6694209.12191702</v>
      </c>
      <c r="J51" s="0" t="n">
        <v>1568574.47845386</v>
      </c>
      <c r="K51" s="0" t="n">
        <v>1521517.24410025</v>
      </c>
      <c r="L51" s="0" t="n">
        <v>4815760.11557781</v>
      </c>
      <c r="M51" s="0" t="n">
        <v>4544766.42312069</v>
      </c>
      <c r="N51" s="0" t="n">
        <v>4833228.97199793</v>
      </c>
      <c r="O51" s="0" t="n">
        <v>4561181.47204134</v>
      </c>
      <c r="P51" s="0" t="n">
        <v>261429.07974231</v>
      </c>
      <c r="Q51" s="0" t="n">
        <v>253586.207350041</v>
      </c>
    </row>
    <row r="52" customFormat="false" ht="12.8" hidden="false" customHeight="false" outlineLevel="0" collapsed="false">
      <c r="A52" s="0" t="n">
        <v>99</v>
      </c>
      <c r="B52" s="0" t="n">
        <v>29129287.6883968</v>
      </c>
      <c r="C52" s="0" t="n">
        <v>27944941.096385</v>
      </c>
      <c r="D52" s="0" t="n">
        <v>29236083.2064311</v>
      </c>
      <c r="E52" s="0" t="n">
        <v>28045092.8618606</v>
      </c>
      <c r="F52" s="0" t="n">
        <v>21129655.1412252</v>
      </c>
      <c r="G52" s="0" t="n">
        <v>6815285.95515973</v>
      </c>
      <c r="H52" s="0" t="n">
        <v>21262001.6101561</v>
      </c>
      <c r="I52" s="0" t="n">
        <v>6783091.25170455</v>
      </c>
      <c r="J52" s="0" t="n">
        <v>1638623.62628371</v>
      </c>
      <c r="K52" s="0" t="n">
        <v>1589464.9174952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29366752.8710857</v>
      </c>
      <c r="C53" s="0" t="n">
        <v>28172341.8444998</v>
      </c>
      <c r="D53" s="0" t="n">
        <v>29473766.2789375</v>
      </c>
      <c r="E53" s="0" t="n">
        <v>28272696.080548</v>
      </c>
      <c r="F53" s="0" t="n">
        <v>21279780.3433352</v>
      </c>
      <c r="G53" s="0" t="n">
        <v>6892561.50116455</v>
      </c>
      <c r="H53" s="0" t="n">
        <v>21412598.275304</v>
      </c>
      <c r="I53" s="0" t="n">
        <v>6860097.80524395</v>
      </c>
      <c r="J53" s="0" t="n">
        <v>1679522.12235862</v>
      </c>
      <c r="K53" s="0" t="n">
        <v>1629136.45868786</v>
      </c>
      <c r="L53" s="0" t="n">
        <v>4898134.94807963</v>
      </c>
      <c r="M53" s="0" t="n">
        <v>4623044.22976214</v>
      </c>
      <c r="N53" s="0" t="n">
        <v>4915931.15651522</v>
      </c>
      <c r="O53" s="0" t="n">
        <v>4639766.81804886</v>
      </c>
      <c r="P53" s="0" t="n">
        <v>279920.353726436</v>
      </c>
      <c r="Q53" s="0" t="n">
        <v>271522.743114643</v>
      </c>
    </row>
    <row r="54" customFormat="false" ht="12.8" hidden="false" customHeight="false" outlineLevel="0" collapsed="false">
      <c r="A54" s="0" t="n">
        <v>101</v>
      </c>
      <c r="B54" s="0" t="n">
        <v>29582469.1603064</v>
      </c>
      <c r="C54" s="0" t="n">
        <v>28379431.7899911</v>
      </c>
      <c r="D54" s="0" t="n">
        <v>29691206.0851543</v>
      </c>
      <c r="E54" s="0" t="n">
        <v>28481434.690118</v>
      </c>
      <c r="F54" s="0" t="n">
        <v>21405265.7490969</v>
      </c>
      <c r="G54" s="0" t="n">
        <v>6974166.04089423</v>
      </c>
      <c r="H54" s="0" t="n">
        <v>21538996.2395236</v>
      </c>
      <c r="I54" s="0" t="n">
        <v>6942438.45059444</v>
      </c>
      <c r="J54" s="0" t="n">
        <v>1726272.01605274</v>
      </c>
      <c r="K54" s="0" t="n">
        <v>1674483.85557116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29782907.5278877</v>
      </c>
      <c r="C55" s="0" t="n">
        <v>28570522.1006826</v>
      </c>
      <c r="D55" s="0" t="n">
        <v>29895026.3148343</v>
      </c>
      <c r="E55" s="0" t="n">
        <v>28675745.679695</v>
      </c>
      <c r="F55" s="0" t="n">
        <v>21495571.59652</v>
      </c>
      <c r="G55" s="0" t="n">
        <v>7074950.50416254</v>
      </c>
      <c r="H55" s="0" t="n">
        <v>21630802.7989227</v>
      </c>
      <c r="I55" s="0" t="n">
        <v>7044942.88077227</v>
      </c>
      <c r="J55" s="0" t="n">
        <v>1808390.87949813</v>
      </c>
      <c r="K55" s="0" t="n">
        <v>1754139.15311319</v>
      </c>
      <c r="L55" s="0" t="n">
        <v>4964671.07471292</v>
      </c>
      <c r="M55" s="0" t="n">
        <v>4685586.42146754</v>
      </c>
      <c r="N55" s="0" t="n">
        <v>4983326.60335621</v>
      </c>
      <c r="O55" s="0" t="n">
        <v>4703125.1310385</v>
      </c>
      <c r="P55" s="0" t="n">
        <v>301398.479916355</v>
      </c>
      <c r="Q55" s="0" t="n">
        <v>292356.525518865</v>
      </c>
    </row>
    <row r="56" customFormat="false" ht="12.8" hidden="false" customHeight="false" outlineLevel="0" collapsed="false">
      <c r="A56" s="0" t="n">
        <v>103</v>
      </c>
      <c r="B56" s="0" t="n">
        <v>30043206.3828999</v>
      </c>
      <c r="C56" s="0" t="n">
        <v>28819940.0871026</v>
      </c>
      <c r="D56" s="0" t="n">
        <v>30155783.7456986</v>
      </c>
      <c r="E56" s="0" t="n">
        <v>28925589.2437249</v>
      </c>
      <c r="F56" s="0" t="n">
        <v>21660257.7898368</v>
      </c>
      <c r="G56" s="0" t="n">
        <v>7159682.29726581</v>
      </c>
      <c r="H56" s="0" t="n">
        <v>21796693.8844657</v>
      </c>
      <c r="I56" s="0" t="n">
        <v>7128895.3592592</v>
      </c>
      <c r="J56" s="0" t="n">
        <v>1888410.52945466</v>
      </c>
      <c r="K56" s="0" t="n">
        <v>1831758.21357102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30373227.9456135</v>
      </c>
      <c r="C57" s="0" t="n">
        <v>29136511.8973977</v>
      </c>
      <c r="D57" s="0" t="n">
        <v>30487249.3286977</v>
      </c>
      <c r="E57" s="0" t="n">
        <v>29243517.4571056</v>
      </c>
      <c r="F57" s="0" t="n">
        <v>21877914.2317447</v>
      </c>
      <c r="G57" s="0" t="n">
        <v>7258597.66565296</v>
      </c>
      <c r="H57" s="0" t="n">
        <v>22015873.4909888</v>
      </c>
      <c r="I57" s="0" t="n">
        <v>7227643.96611672</v>
      </c>
      <c r="J57" s="0" t="n">
        <v>2013083.43177413</v>
      </c>
      <c r="K57" s="0" t="n">
        <v>1952690.92882091</v>
      </c>
      <c r="L57" s="0" t="n">
        <v>5064828.69891228</v>
      </c>
      <c r="M57" s="0" t="n">
        <v>4781428.4714106</v>
      </c>
      <c r="N57" s="0" t="n">
        <v>5083833.0496457</v>
      </c>
      <c r="O57" s="0" t="n">
        <v>4799295.07527443</v>
      </c>
      <c r="P57" s="0" t="n">
        <v>335513.905295689</v>
      </c>
      <c r="Q57" s="0" t="n">
        <v>325448.488136818</v>
      </c>
    </row>
    <row r="58" customFormat="false" ht="12.8" hidden="false" customHeight="false" outlineLevel="0" collapsed="false">
      <c r="A58" s="0" t="n">
        <v>105</v>
      </c>
      <c r="B58" s="0" t="n">
        <v>30675283.5220026</v>
      </c>
      <c r="C58" s="0" t="n">
        <v>29424794.068594</v>
      </c>
      <c r="D58" s="0" t="n">
        <v>30790523.0537872</v>
      </c>
      <c r="E58" s="0" t="n">
        <v>29532943.7529253</v>
      </c>
      <c r="F58" s="0" t="n">
        <v>22060889.5396801</v>
      </c>
      <c r="G58" s="0" t="n">
        <v>7363904.52891393</v>
      </c>
      <c r="H58" s="0" t="n">
        <v>22200158.9462273</v>
      </c>
      <c r="I58" s="0" t="n">
        <v>7332784.80669804</v>
      </c>
      <c r="J58" s="0" t="n">
        <v>2075349.98570317</v>
      </c>
      <c r="K58" s="0" t="n">
        <v>2013089.48613208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30902187.2738711</v>
      </c>
      <c r="C59" s="0" t="n">
        <v>29642987.3032078</v>
      </c>
      <c r="D59" s="0" t="n">
        <v>31018258.3971923</v>
      </c>
      <c r="E59" s="0" t="n">
        <v>29751915.5215089</v>
      </c>
      <c r="F59" s="0" t="n">
        <v>22175683.1253021</v>
      </c>
      <c r="G59" s="0" t="n">
        <v>7467304.17790569</v>
      </c>
      <c r="H59" s="0" t="n">
        <v>22315910.1182309</v>
      </c>
      <c r="I59" s="0" t="n">
        <v>7436005.40327804</v>
      </c>
      <c r="J59" s="0" t="n">
        <v>2170313.729102</v>
      </c>
      <c r="K59" s="0" t="n">
        <v>2105204.31722894</v>
      </c>
      <c r="L59" s="0" t="n">
        <v>5153904.79822386</v>
      </c>
      <c r="M59" s="0" t="n">
        <v>4866424.58589914</v>
      </c>
      <c r="N59" s="0" t="n">
        <v>5173250.39968336</v>
      </c>
      <c r="O59" s="0" t="n">
        <v>4884611.99368996</v>
      </c>
      <c r="P59" s="0" t="n">
        <v>361718.954850333</v>
      </c>
      <c r="Q59" s="0" t="n">
        <v>350867.386204823</v>
      </c>
    </row>
    <row r="60" customFormat="false" ht="12.8" hidden="false" customHeight="false" outlineLevel="0" collapsed="false">
      <c r="A60" s="0" t="n">
        <v>107</v>
      </c>
      <c r="B60" s="0" t="n">
        <v>31203553.2185762</v>
      </c>
      <c r="C60" s="0" t="n">
        <v>29931989.7463922</v>
      </c>
      <c r="D60" s="0" t="n">
        <v>31321805.4280785</v>
      </c>
      <c r="E60" s="0" t="n">
        <v>30042987.3856306</v>
      </c>
      <c r="F60" s="0" t="n">
        <v>22404804.7746641</v>
      </c>
      <c r="G60" s="0" t="n">
        <v>7527184.97172806</v>
      </c>
      <c r="H60" s="0" t="n">
        <v>22546620.448021</v>
      </c>
      <c r="I60" s="0" t="n">
        <v>7496366.93760952</v>
      </c>
      <c r="J60" s="0" t="n">
        <v>2271579.48038969</v>
      </c>
      <c r="K60" s="0" t="n">
        <v>2203432.095978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31443089.1727712</v>
      </c>
      <c r="C61" s="0" t="n">
        <v>30161443.1899774</v>
      </c>
      <c r="D61" s="0" t="n">
        <v>31595528.0761927</v>
      </c>
      <c r="E61" s="0" t="n">
        <v>30304720.8194324</v>
      </c>
      <c r="F61" s="0" t="n">
        <v>22554580.2163125</v>
      </c>
      <c r="G61" s="0" t="n">
        <v>7606862.97366488</v>
      </c>
      <c r="H61" s="0" t="n">
        <v>22697969.3730069</v>
      </c>
      <c r="I61" s="0" t="n">
        <v>7606751.44642547</v>
      </c>
      <c r="J61" s="0" t="n">
        <v>2354772.10408036</v>
      </c>
      <c r="K61" s="0" t="n">
        <v>2284128.94095795</v>
      </c>
      <c r="L61" s="0" t="n">
        <v>5244224.30278473</v>
      </c>
      <c r="M61" s="0" t="n">
        <v>4952595.8604663</v>
      </c>
      <c r="N61" s="0" t="n">
        <v>5269624.6683491</v>
      </c>
      <c r="O61" s="0" t="n">
        <v>4976468.33613238</v>
      </c>
      <c r="P61" s="0" t="n">
        <v>392462.017346727</v>
      </c>
      <c r="Q61" s="0" t="n">
        <v>380688.156826325</v>
      </c>
    </row>
    <row r="62" customFormat="false" ht="12.8" hidden="false" customHeight="false" outlineLevel="0" collapsed="false">
      <c r="A62" s="0" t="n">
        <v>109</v>
      </c>
      <c r="B62" s="0" t="n">
        <v>31752293.7815212</v>
      </c>
      <c r="C62" s="0" t="n">
        <v>30456471.6152612</v>
      </c>
      <c r="D62" s="0" t="n">
        <v>31904796.33448</v>
      </c>
      <c r="E62" s="0" t="n">
        <v>30599814.3259659</v>
      </c>
      <c r="F62" s="0" t="n">
        <v>22751770.7443979</v>
      </c>
      <c r="G62" s="0" t="n">
        <v>7704700.87086329</v>
      </c>
      <c r="H62" s="0" t="n">
        <v>22894842.6795128</v>
      </c>
      <c r="I62" s="0" t="n">
        <v>7704971.64645306</v>
      </c>
      <c r="J62" s="0" t="n">
        <v>2416998.78096542</v>
      </c>
      <c r="K62" s="0" t="n">
        <v>2344488.81753646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31895019.4997545</v>
      </c>
      <c r="C63" s="0" t="n">
        <v>30593787.6879448</v>
      </c>
      <c r="D63" s="0" t="n">
        <v>32046843.0800359</v>
      </c>
      <c r="E63" s="0" t="n">
        <v>30736492.1384839</v>
      </c>
      <c r="F63" s="0" t="n">
        <v>22818446.7882194</v>
      </c>
      <c r="G63" s="0" t="n">
        <v>7775340.89972541</v>
      </c>
      <c r="H63" s="0" t="n">
        <v>22960938.6626245</v>
      </c>
      <c r="I63" s="0" t="n">
        <v>7775553.47585941</v>
      </c>
      <c r="J63" s="0" t="n">
        <v>2488054.95394605</v>
      </c>
      <c r="K63" s="0" t="n">
        <v>2413413.30532767</v>
      </c>
      <c r="L63" s="0" t="n">
        <v>5319055.59861593</v>
      </c>
      <c r="M63" s="0" t="n">
        <v>5023633.58677663</v>
      </c>
      <c r="N63" s="0" t="n">
        <v>5344354.30626014</v>
      </c>
      <c r="O63" s="0" t="n">
        <v>5047412.51508005</v>
      </c>
      <c r="P63" s="0" t="n">
        <v>414675.825657675</v>
      </c>
      <c r="Q63" s="0" t="n">
        <v>402235.550887945</v>
      </c>
    </row>
    <row r="64" customFormat="false" ht="12.8" hidden="false" customHeight="false" outlineLevel="0" collapsed="false">
      <c r="A64" s="0" t="n">
        <v>111</v>
      </c>
      <c r="B64" s="0" t="n">
        <v>32170534.8070854</v>
      </c>
      <c r="C64" s="0" t="n">
        <v>30856780.2808527</v>
      </c>
      <c r="D64" s="0" t="n">
        <v>32324068.356347</v>
      </c>
      <c r="E64" s="0" t="n">
        <v>31001100.5382196</v>
      </c>
      <c r="F64" s="0" t="n">
        <v>23023311.7386496</v>
      </c>
      <c r="G64" s="0" t="n">
        <v>7833468.54220308</v>
      </c>
      <c r="H64" s="0" t="n">
        <v>23167143.914456</v>
      </c>
      <c r="I64" s="0" t="n">
        <v>7833956.62376355</v>
      </c>
      <c r="J64" s="0" t="n">
        <v>2537230.67399442</v>
      </c>
      <c r="K64" s="0" t="n">
        <v>2461113.75377459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32432350.9011015</v>
      </c>
      <c r="C65" s="0" t="n">
        <v>31107980.0407</v>
      </c>
      <c r="D65" s="0" t="n">
        <v>32588154.58278</v>
      </c>
      <c r="E65" s="0" t="n">
        <v>31254434.2155071</v>
      </c>
      <c r="F65" s="0" t="n">
        <v>23225529.9548285</v>
      </c>
      <c r="G65" s="0" t="n">
        <v>7882450.08587153</v>
      </c>
      <c r="H65" s="0" t="n">
        <v>23371493.3646041</v>
      </c>
      <c r="I65" s="0" t="n">
        <v>7882940.850903</v>
      </c>
      <c r="J65" s="0" t="n">
        <v>2607027.93147296</v>
      </c>
      <c r="K65" s="0" t="n">
        <v>2528817.09352877</v>
      </c>
      <c r="L65" s="0" t="n">
        <v>5409146.54530973</v>
      </c>
      <c r="M65" s="0" t="n">
        <v>5109244.19069737</v>
      </c>
      <c r="N65" s="0" t="n">
        <v>5435110.06011983</v>
      </c>
      <c r="O65" s="0" t="n">
        <v>5133649.51714483</v>
      </c>
      <c r="P65" s="0" t="n">
        <v>434504.655245494</v>
      </c>
      <c r="Q65" s="0" t="n">
        <v>421469.515588129</v>
      </c>
    </row>
    <row r="66" customFormat="false" ht="12.8" hidden="false" customHeight="false" outlineLevel="0" collapsed="false">
      <c r="A66" s="0" t="n">
        <v>113</v>
      </c>
      <c r="B66" s="0" t="n">
        <v>32734052.7443802</v>
      </c>
      <c r="C66" s="0" t="n">
        <v>31397864.5933868</v>
      </c>
      <c r="D66" s="0" t="n">
        <v>32889901.760941</v>
      </c>
      <c r="E66" s="0" t="n">
        <v>31544361.3765489</v>
      </c>
      <c r="F66" s="0" t="n">
        <v>23421455.5736746</v>
      </c>
      <c r="G66" s="0" t="n">
        <v>7976409.01971215</v>
      </c>
      <c r="H66" s="0" t="n">
        <v>23567459.147552</v>
      </c>
      <c r="I66" s="0" t="n">
        <v>7976902.22899687</v>
      </c>
      <c r="J66" s="0" t="n">
        <v>2725465.89056477</v>
      </c>
      <c r="K66" s="0" t="n">
        <v>2643701.91384783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32967502.5186293</v>
      </c>
      <c r="C67" s="0" t="n">
        <v>31621072.8474183</v>
      </c>
      <c r="D67" s="0" t="n">
        <v>33124914.7360812</v>
      </c>
      <c r="E67" s="0" t="n">
        <v>31769037.537373</v>
      </c>
      <c r="F67" s="0" t="n">
        <v>23556516.5033354</v>
      </c>
      <c r="G67" s="0" t="n">
        <v>8064556.34408291</v>
      </c>
      <c r="H67" s="0" t="n">
        <v>23704034.1067463</v>
      </c>
      <c r="I67" s="0" t="n">
        <v>8065003.43062668</v>
      </c>
      <c r="J67" s="0" t="n">
        <v>2809728.23248158</v>
      </c>
      <c r="K67" s="0" t="n">
        <v>2725436.38550713</v>
      </c>
      <c r="L67" s="0" t="n">
        <v>5498066.57296781</v>
      </c>
      <c r="M67" s="0" t="n">
        <v>5194040.00663779</v>
      </c>
      <c r="N67" s="0" t="n">
        <v>5524297.87575151</v>
      </c>
      <c r="O67" s="0" t="n">
        <v>5218696.79284719</v>
      </c>
      <c r="P67" s="0" t="n">
        <v>468288.03874693</v>
      </c>
      <c r="Q67" s="0" t="n">
        <v>454239.397584522</v>
      </c>
    </row>
    <row r="68" customFormat="false" ht="12.8" hidden="false" customHeight="false" outlineLevel="0" collapsed="false">
      <c r="A68" s="0" t="n">
        <v>115</v>
      </c>
      <c r="B68" s="0" t="n">
        <v>33213351.8948093</v>
      </c>
      <c r="C68" s="0" t="n">
        <v>31856793.2735399</v>
      </c>
      <c r="D68" s="0" t="n">
        <v>33372168.775173</v>
      </c>
      <c r="E68" s="0" t="n">
        <v>32006080.0917251</v>
      </c>
      <c r="F68" s="0" t="n">
        <v>23732848.0654274</v>
      </c>
      <c r="G68" s="0" t="n">
        <v>8123945.20811251</v>
      </c>
      <c r="H68" s="0" t="n">
        <v>23881685.900528</v>
      </c>
      <c r="I68" s="0" t="n">
        <v>8124394.19119712</v>
      </c>
      <c r="J68" s="0" t="n">
        <v>2910364.23790702</v>
      </c>
      <c r="K68" s="0" t="n">
        <v>2823053.31076981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33480116.4983427</v>
      </c>
      <c r="C69" s="0" t="n">
        <v>32112216.4566425</v>
      </c>
      <c r="D69" s="0" t="n">
        <v>33639808.320407</v>
      </c>
      <c r="E69" s="0" t="n">
        <v>32262333.9602211</v>
      </c>
      <c r="F69" s="0" t="n">
        <v>23918123.9479464</v>
      </c>
      <c r="G69" s="0" t="n">
        <v>8194092.50869613</v>
      </c>
      <c r="H69" s="0" t="n">
        <v>24067524.2338844</v>
      </c>
      <c r="I69" s="0" t="n">
        <v>8194809.72633672</v>
      </c>
      <c r="J69" s="0" t="n">
        <v>2962273.10434098</v>
      </c>
      <c r="K69" s="0" t="n">
        <v>2873404.91121075</v>
      </c>
      <c r="L69" s="0" t="n">
        <v>5580918.03359519</v>
      </c>
      <c r="M69" s="0" t="n">
        <v>5271891.31373202</v>
      </c>
      <c r="N69" s="0" t="n">
        <v>5607531.01239265</v>
      </c>
      <c r="O69" s="0" t="n">
        <v>5296908.28816437</v>
      </c>
      <c r="P69" s="0" t="n">
        <v>493712.184056831</v>
      </c>
      <c r="Q69" s="0" t="n">
        <v>478900.818535125</v>
      </c>
    </row>
    <row r="70" customFormat="false" ht="12.8" hidden="false" customHeight="false" outlineLevel="0" collapsed="false">
      <c r="A70" s="0" t="n">
        <v>117</v>
      </c>
      <c r="B70" s="0" t="n">
        <v>33725588.017812</v>
      </c>
      <c r="C70" s="0" t="n">
        <v>32348168.7506435</v>
      </c>
      <c r="D70" s="0" t="n">
        <v>33885440.3242945</v>
      </c>
      <c r="E70" s="0" t="n">
        <v>32498437.6476138</v>
      </c>
      <c r="F70" s="0" t="n">
        <v>24102496.0538167</v>
      </c>
      <c r="G70" s="0" t="n">
        <v>8245672.69682684</v>
      </c>
      <c r="H70" s="0" t="n">
        <v>24252044.7307644</v>
      </c>
      <c r="I70" s="0" t="n">
        <v>8246392.91684935</v>
      </c>
      <c r="J70" s="0" t="n">
        <v>3056218.75716465</v>
      </c>
      <c r="K70" s="0" t="n">
        <v>2964532.19444971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33982089.2440788</v>
      </c>
      <c r="C71" s="0" t="n">
        <v>32594318.9358541</v>
      </c>
      <c r="D71" s="0" t="n">
        <v>34139062.6799431</v>
      </c>
      <c r="E71" s="0" t="n">
        <v>32741863.5335128</v>
      </c>
      <c r="F71" s="0" t="n">
        <v>24273912.7894686</v>
      </c>
      <c r="G71" s="0" t="n">
        <v>8320406.14638548</v>
      </c>
      <c r="H71" s="0" t="n">
        <v>24421457.7419922</v>
      </c>
      <c r="I71" s="0" t="n">
        <v>8320405.79152064</v>
      </c>
      <c r="J71" s="0" t="n">
        <v>3170895.59507489</v>
      </c>
      <c r="K71" s="0" t="n">
        <v>3075768.72722264</v>
      </c>
      <c r="L71" s="0" t="n">
        <v>5661543.94608226</v>
      </c>
      <c r="M71" s="0" t="n">
        <v>5347957.62941569</v>
      </c>
      <c r="N71" s="0" t="n">
        <v>5687704.34103469</v>
      </c>
      <c r="O71" s="0" t="n">
        <v>5372549.1811268</v>
      </c>
      <c r="P71" s="0" t="n">
        <v>528482.599179148</v>
      </c>
      <c r="Q71" s="0" t="n">
        <v>512628.121203774</v>
      </c>
    </row>
    <row r="72" customFormat="false" ht="12.8" hidden="false" customHeight="false" outlineLevel="0" collapsed="false">
      <c r="A72" s="0" t="n">
        <v>119</v>
      </c>
      <c r="B72" s="0" t="n">
        <v>34203745.5094517</v>
      </c>
      <c r="C72" s="0" t="n">
        <v>32807082.3053931</v>
      </c>
      <c r="D72" s="0" t="n">
        <v>34357618.0410961</v>
      </c>
      <c r="E72" s="0" t="n">
        <v>32951712.0095187</v>
      </c>
      <c r="F72" s="0" t="n">
        <v>24320222.7037795</v>
      </c>
      <c r="G72" s="0" t="n">
        <v>8486859.60161357</v>
      </c>
      <c r="H72" s="0" t="n">
        <v>24464852.7642519</v>
      </c>
      <c r="I72" s="0" t="n">
        <v>8486859.24526674</v>
      </c>
      <c r="J72" s="0" t="n">
        <v>3275062.08959228</v>
      </c>
      <c r="K72" s="0" t="n">
        <v>3176810.22690451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34364921.1515069</v>
      </c>
      <c r="C73" s="0" t="n">
        <v>32961599.3907461</v>
      </c>
      <c r="D73" s="0" t="n">
        <v>34518086.6936876</v>
      </c>
      <c r="E73" s="0" t="n">
        <v>33105564.4765437</v>
      </c>
      <c r="F73" s="0" t="n">
        <v>24398567.2494797</v>
      </c>
      <c r="G73" s="0" t="n">
        <v>8563032.14126642</v>
      </c>
      <c r="H73" s="0" t="n">
        <v>24542532.6949616</v>
      </c>
      <c r="I73" s="0" t="n">
        <v>8563031.78158214</v>
      </c>
      <c r="J73" s="0" t="n">
        <v>3353886.167113</v>
      </c>
      <c r="K73" s="0" t="n">
        <v>3253269.58209961</v>
      </c>
      <c r="L73" s="0" t="n">
        <v>5723425.56560961</v>
      </c>
      <c r="M73" s="0" t="n">
        <v>5406665.54968014</v>
      </c>
      <c r="N73" s="0" t="n">
        <v>5748951.295385</v>
      </c>
      <c r="O73" s="0" t="n">
        <v>5430660.57055787</v>
      </c>
      <c r="P73" s="0" t="n">
        <v>558981.027852166</v>
      </c>
      <c r="Q73" s="0" t="n">
        <v>542211.597016601</v>
      </c>
    </row>
    <row r="74" customFormat="false" ht="12.8" hidden="false" customHeight="false" outlineLevel="0" collapsed="false">
      <c r="A74" s="0" t="n">
        <v>121</v>
      </c>
      <c r="B74" s="0" t="n">
        <v>34463609.0447282</v>
      </c>
      <c r="C74" s="0" t="n">
        <v>33056593.1446141</v>
      </c>
      <c r="D74" s="0" t="n">
        <v>34615844.5644748</v>
      </c>
      <c r="E74" s="0" t="n">
        <v>33199683.9882662</v>
      </c>
      <c r="F74" s="0" t="n">
        <v>24448614.072405</v>
      </c>
      <c r="G74" s="0" t="n">
        <v>8607979.07220901</v>
      </c>
      <c r="H74" s="0" t="n">
        <v>24591705.2672076</v>
      </c>
      <c r="I74" s="0" t="n">
        <v>8607978.7210586</v>
      </c>
      <c r="J74" s="0" t="n">
        <v>3458264.07783676</v>
      </c>
      <c r="K74" s="0" t="n">
        <v>3354516.15550166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34697779.1905933</v>
      </c>
      <c r="C75" s="0" t="n">
        <v>33281317.7635064</v>
      </c>
      <c r="D75" s="0" t="n">
        <v>34849617.6712642</v>
      </c>
      <c r="E75" s="0" t="n">
        <v>33424037.936568</v>
      </c>
      <c r="F75" s="0" t="n">
        <v>24572257.0012337</v>
      </c>
      <c r="G75" s="0" t="n">
        <v>8709060.76227266</v>
      </c>
      <c r="H75" s="0" t="n">
        <v>24714977.5262308</v>
      </c>
      <c r="I75" s="0" t="n">
        <v>8709060.4103372</v>
      </c>
      <c r="J75" s="0" t="n">
        <v>3516205.46722209</v>
      </c>
      <c r="K75" s="0" t="n">
        <v>3410719.30320543</v>
      </c>
      <c r="L75" s="0" t="n">
        <v>5778865.09484243</v>
      </c>
      <c r="M75" s="0" t="n">
        <v>5459870.33601916</v>
      </c>
      <c r="N75" s="0" t="n">
        <v>5804170.09543194</v>
      </c>
      <c r="O75" s="0" t="n">
        <v>5483659.20523809</v>
      </c>
      <c r="P75" s="0" t="n">
        <v>586034.244537015</v>
      </c>
      <c r="Q75" s="0" t="n">
        <v>568453.217200904</v>
      </c>
    </row>
    <row r="76" customFormat="false" ht="12.8" hidden="false" customHeight="false" outlineLevel="0" collapsed="false">
      <c r="A76" s="0" t="n">
        <v>123</v>
      </c>
      <c r="B76" s="0" t="n">
        <v>34846418.8176013</v>
      </c>
      <c r="C76" s="0" t="n">
        <v>33423905.1632206</v>
      </c>
      <c r="D76" s="0" t="n">
        <v>34998074.6901197</v>
      </c>
      <c r="E76" s="0" t="n">
        <v>33566452.6849206</v>
      </c>
      <c r="F76" s="0" t="n">
        <v>24644020.9126095</v>
      </c>
      <c r="G76" s="0" t="n">
        <v>8779884.25061111</v>
      </c>
      <c r="H76" s="0" t="n">
        <v>24786568.7651308</v>
      </c>
      <c r="I76" s="0" t="n">
        <v>8779883.91978975</v>
      </c>
      <c r="J76" s="0" t="n">
        <v>3592219.8913427</v>
      </c>
      <c r="K76" s="0" t="n">
        <v>3484453.29460242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35119521.8893054</v>
      </c>
      <c r="C77" s="0" t="n">
        <v>33684964.2443602</v>
      </c>
      <c r="D77" s="0" t="n">
        <v>35271192.845356</v>
      </c>
      <c r="E77" s="0" t="n">
        <v>33827525.2737189</v>
      </c>
      <c r="F77" s="0" t="n">
        <v>24796144.3370004</v>
      </c>
      <c r="G77" s="0" t="n">
        <v>8888819.90735973</v>
      </c>
      <c r="H77" s="0" t="n">
        <v>24938705.6919078</v>
      </c>
      <c r="I77" s="0" t="n">
        <v>8888819.5818111</v>
      </c>
      <c r="J77" s="0" t="n">
        <v>3643171.6933636</v>
      </c>
      <c r="K77" s="0" t="n">
        <v>3533876.54256269</v>
      </c>
      <c r="L77" s="0" t="n">
        <v>5847512.97390127</v>
      </c>
      <c r="M77" s="0" t="n">
        <v>5524801.07792216</v>
      </c>
      <c r="N77" s="0" t="n">
        <v>5872789.7575542</v>
      </c>
      <c r="O77" s="0" t="n">
        <v>5548562.86305908</v>
      </c>
      <c r="P77" s="0" t="n">
        <v>607195.282227266</v>
      </c>
      <c r="Q77" s="0" t="n">
        <v>588979.423760448</v>
      </c>
    </row>
    <row r="78" customFormat="false" ht="12.8" hidden="false" customHeight="false" outlineLevel="0" collapsed="false">
      <c r="A78" s="0" t="n">
        <v>125</v>
      </c>
      <c r="B78" s="0" t="n">
        <v>35270564.4909503</v>
      </c>
      <c r="C78" s="0" t="n">
        <v>33829805.9600304</v>
      </c>
      <c r="D78" s="0" t="n">
        <v>35421326.0336532</v>
      </c>
      <c r="E78" s="0" t="n">
        <v>33971512.4455985</v>
      </c>
      <c r="F78" s="0" t="n">
        <v>24884892.5224762</v>
      </c>
      <c r="G78" s="0" t="n">
        <v>8944913.43755417</v>
      </c>
      <c r="H78" s="0" t="n">
        <v>25026599.3151555</v>
      </c>
      <c r="I78" s="0" t="n">
        <v>8944913.13044305</v>
      </c>
      <c r="J78" s="0" t="n">
        <v>3706730.31138294</v>
      </c>
      <c r="K78" s="0" t="n">
        <v>3595528.40204146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35464366.5763943</v>
      </c>
      <c r="C79" s="0" t="n">
        <v>34016182.6821564</v>
      </c>
      <c r="D79" s="0" t="n">
        <v>35615376.9678563</v>
      </c>
      <c r="E79" s="0" t="n">
        <v>34158123.1019344</v>
      </c>
      <c r="F79" s="0" t="n">
        <v>24989101.8072115</v>
      </c>
      <c r="G79" s="0" t="n">
        <v>9027080.87494486</v>
      </c>
      <c r="H79" s="0" t="n">
        <v>25131042.5352498</v>
      </c>
      <c r="I79" s="0" t="n">
        <v>9027080.56668468</v>
      </c>
      <c r="J79" s="0" t="n">
        <v>3783700.70408836</v>
      </c>
      <c r="K79" s="0" t="n">
        <v>3670189.68296571</v>
      </c>
      <c r="L79" s="0" t="n">
        <v>5903537.74815208</v>
      </c>
      <c r="M79" s="0" t="n">
        <v>5577833.63106988</v>
      </c>
      <c r="N79" s="0" t="n">
        <v>5928704.49467483</v>
      </c>
      <c r="O79" s="0" t="n">
        <v>5601492.10287234</v>
      </c>
      <c r="P79" s="0" t="n">
        <v>630616.784014727</v>
      </c>
      <c r="Q79" s="0" t="n">
        <v>611698.280494285</v>
      </c>
    </row>
    <row r="80" customFormat="false" ht="12.8" hidden="false" customHeight="false" outlineLevel="0" collapsed="false">
      <c r="A80" s="0" t="n">
        <v>127</v>
      </c>
      <c r="B80" s="0" t="n">
        <v>35521240.1171942</v>
      </c>
      <c r="C80" s="0" t="n">
        <v>34072594.4817118</v>
      </c>
      <c r="D80" s="0" t="n">
        <v>35668442.8386889</v>
      </c>
      <c r="E80" s="0" t="n">
        <v>34210955.6569452</v>
      </c>
      <c r="F80" s="0" t="n">
        <v>25032855.9722685</v>
      </c>
      <c r="G80" s="0" t="n">
        <v>9039738.5094433</v>
      </c>
      <c r="H80" s="0" t="n">
        <v>25171217.5156874</v>
      </c>
      <c r="I80" s="0" t="n">
        <v>9039738.14125775</v>
      </c>
      <c r="J80" s="0" t="n">
        <v>3827221.64368811</v>
      </c>
      <c r="K80" s="0" t="n">
        <v>3712404.99437746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35743981.8390906</v>
      </c>
      <c r="C81" s="0" t="n">
        <v>34286594.2433238</v>
      </c>
      <c r="D81" s="0" t="n">
        <v>35890560.9895211</v>
      </c>
      <c r="E81" s="0" t="n">
        <v>34424369.7061862</v>
      </c>
      <c r="F81" s="0" t="n">
        <v>25178834.9495944</v>
      </c>
      <c r="G81" s="0" t="n">
        <v>9107759.29372942</v>
      </c>
      <c r="H81" s="0" t="n">
        <v>25316610.7908996</v>
      </c>
      <c r="I81" s="0" t="n">
        <v>9107758.91528668</v>
      </c>
      <c r="J81" s="0" t="n">
        <v>3908629.32099145</v>
      </c>
      <c r="K81" s="0" t="n">
        <v>3791370.4413617</v>
      </c>
      <c r="L81" s="0" t="n">
        <v>5951214.9585543</v>
      </c>
      <c r="M81" s="0" t="n">
        <v>5623845.3702639</v>
      </c>
      <c r="N81" s="0" t="n">
        <v>5975643.23758457</v>
      </c>
      <c r="O81" s="0" t="n">
        <v>5646809.79455617</v>
      </c>
      <c r="P81" s="0" t="n">
        <v>651438.220165242</v>
      </c>
      <c r="Q81" s="0" t="n">
        <v>631895.073560284</v>
      </c>
    </row>
    <row r="82" customFormat="false" ht="12.8" hidden="false" customHeight="false" outlineLevel="0" collapsed="false">
      <c r="A82" s="0" t="n">
        <v>129</v>
      </c>
      <c r="B82" s="0" t="n">
        <v>35888294.9121217</v>
      </c>
      <c r="C82" s="0" t="n">
        <v>34426482.4851654</v>
      </c>
      <c r="D82" s="0" t="n">
        <v>36033978.8482451</v>
      </c>
      <c r="E82" s="0" t="n">
        <v>34563417.0971901</v>
      </c>
      <c r="F82" s="0" t="n">
        <v>25262096.9361539</v>
      </c>
      <c r="G82" s="0" t="n">
        <v>9164385.54901147</v>
      </c>
      <c r="H82" s="0" t="n">
        <v>25399031.9278934</v>
      </c>
      <c r="I82" s="0" t="n">
        <v>9164385.16929673</v>
      </c>
      <c r="J82" s="0" t="n">
        <v>3998510.37914205</v>
      </c>
      <c r="K82" s="0" t="n">
        <v>3878555.06776779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36145842.8998593</v>
      </c>
      <c r="C83" s="0" t="n">
        <v>34673529.7238186</v>
      </c>
      <c r="D83" s="0" t="n">
        <v>36291796.7158526</v>
      </c>
      <c r="E83" s="0" t="n">
        <v>34810718.2329406</v>
      </c>
      <c r="F83" s="0" t="n">
        <v>25428195.6411427</v>
      </c>
      <c r="G83" s="0" t="n">
        <v>9245334.08267598</v>
      </c>
      <c r="H83" s="0" t="n">
        <v>25565384.5592282</v>
      </c>
      <c r="I83" s="0" t="n">
        <v>9245333.67371246</v>
      </c>
      <c r="J83" s="0" t="n">
        <v>4080457.65457073</v>
      </c>
      <c r="K83" s="0" t="n">
        <v>3958043.92493361</v>
      </c>
      <c r="L83" s="0" t="n">
        <v>6017765.80987405</v>
      </c>
      <c r="M83" s="0" t="n">
        <v>5687389.11420269</v>
      </c>
      <c r="N83" s="0" t="n">
        <v>6042090.01912421</v>
      </c>
      <c r="O83" s="0" t="n">
        <v>5710255.77103342</v>
      </c>
      <c r="P83" s="0" t="n">
        <v>680076.275761788</v>
      </c>
      <c r="Q83" s="0" t="n">
        <v>659673.987488935</v>
      </c>
    </row>
    <row r="84" customFormat="false" ht="12.8" hidden="false" customHeight="false" outlineLevel="0" collapsed="false">
      <c r="A84" s="0" t="n">
        <v>131</v>
      </c>
      <c r="B84" s="0" t="n">
        <v>36247177.7082273</v>
      </c>
      <c r="C84" s="0" t="n">
        <v>34771766.2956326</v>
      </c>
      <c r="D84" s="0" t="n">
        <v>36393824.7701605</v>
      </c>
      <c r="E84" s="0" t="n">
        <v>34909606.4913186</v>
      </c>
      <c r="F84" s="0" t="n">
        <v>25502876.0864135</v>
      </c>
      <c r="G84" s="0" t="n">
        <v>9268890.20921911</v>
      </c>
      <c r="H84" s="0" t="n">
        <v>25640716.6984909</v>
      </c>
      <c r="I84" s="0" t="n">
        <v>9268889.79282767</v>
      </c>
      <c r="J84" s="0" t="n">
        <v>4191740.92275764</v>
      </c>
      <c r="K84" s="0" t="n">
        <v>4065988.69507491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36517434.8029039</v>
      </c>
      <c r="C85" s="0" t="n">
        <v>35030409.667553</v>
      </c>
      <c r="D85" s="0" t="n">
        <v>36664430.9259657</v>
      </c>
      <c r="E85" s="0" t="n">
        <v>35168577.9507057</v>
      </c>
      <c r="F85" s="0" t="n">
        <v>25696441.2999064</v>
      </c>
      <c r="G85" s="0" t="n">
        <v>9333968.36764664</v>
      </c>
      <c r="H85" s="0" t="n">
        <v>25834610.0010034</v>
      </c>
      <c r="I85" s="0" t="n">
        <v>9333967.94970228</v>
      </c>
      <c r="J85" s="0" t="n">
        <v>4314526.32090772</v>
      </c>
      <c r="K85" s="0" t="n">
        <v>4185090.53128049</v>
      </c>
      <c r="L85" s="0" t="n">
        <v>6078249.63922576</v>
      </c>
      <c r="M85" s="0" t="n">
        <v>5745021.93729858</v>
      </c>
      <c r="N85" s="0" t="n">
        <v>6102747.56731739</v>
      </c>
      <c r="O85" s="0" t="n">
        <v>5768051.90424021</v>
      </c>
      <c r="P85" s="0" t="n">
        <v>719087.720151286</v>
      </c>
      <c r="Q85" s="0" t="n">
        <v>697515.088546748</v>
      </c>
    </row>
    <row r="86" customFormat="false" ht="12.8" hidden="false" customHeight="false" outlineLevel="0" collapsed="false">
      <c r="A86" s="0" t="n">
        <v>133</v>
      </c>
      <c r="B86" s="0" t="n">
        <v>36633597.7604901</v>
      </c>
      <c r="C86" s="0" t="n">
        <v>35143131.3864373</v>
      </c>
      <c r="D86" s="0" t="n">
        <v>36779367.3132015</v>
      </c>
      <c r="E86" s="0" t="n">
        <v>35280147.7781866</v>
      </c>
      <c r="F86" s="0" t="n">
        <v>25762995.2361276</v>
      </c>
      <c r="G86" s="0" t="n">
        <v>9380136.15030971</v>
      </c>
      <c r="H86" s="0" t="n">
        <v>25900012.0478284</v>
      </c>
      <c r="I86" s="0" t="n">
        <v>9380135.73035819</v>
      </c>
      <c r="J86" s="0" t="n">
        <v>4430546.25194063</v>
      </c>
      <c r="K86" s="0" t="n">
        <v>4297629.86438242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36866485.7455988</v>
      </c>
      <c r="C87" s="0" t="n">
        <v>35366407.0548337</v>
      </c>
      <c r="D87" s="0" t="n">
        <v>37011152.7787711</v>
      </c>
      <c r="E87" s="0" t="n">
        <v>35502387.1365203</v>
      </c>
      <c r="F87" s="0" t="n">
        <v>25877041.8968859</v>
      </c>
      <c r="G87" s="0" t="n">
        <v>9489365.15794784</v>
      </c>
      <c r="H87" s="0" t="n">
        <v>26013022.4000931</v>
      </c>
      <c r="I87" s="0" t="n">
        <v>9489364.73642716</v>
      </c>
      <c r="J87" s="0" t="n">
        <v>4509299.78415221</v>
      </c>
      <c r="K87" s="0" t="n">
        <v>4374020.79062764</v>
      </c>
      <c r="L87" s="0" t="n">
        <v>6138899.19383008</v>
      </c>
      <c r="M87" s="0" t="n">
        <v>5804209.84560023</v>
      </c>
      <c r="N87" s="0" t="n">
        <v>6163009.14296594</v>
      </c>
      <c r="O87" s="0" t="n">
        <v>5826875.43639776</v>
      </c>
      <c r="P87" s="0" t="n">
        <v>751549.964025368</v>
      </c>
      <c r="Q87" s="0" t="n">
        <v>729003.465104606</v>
      </c>
    </row>
    <row r="88" customFormat="false" ht="12.8" hidden="false" customHeight="false" outlineLevel="0" collapsed="false">
      <c r="A88" s="0" t="n">
        <v>135</v>
      </c>
      <c r="B88" s="0" t="n">
        <v>37021422.8317704</v>
      </c>
      <c r="C88" s="0" t="n">
        <v>35515731.7844621</v>
      </c>
      <c r="D88" s="0" t="n">
        <v>37161875.6152378</v>
      </c>
      <c r="E88" s="0" t="n">
        <v>35647750.5387646</v>
      </c>
      <c r="F88" s="0" t="n">
        <v>25964653.6602629</v>
      </c>
      <c r="G88" s="0" t="n">
        <v>9551078.12419919</v>
      </c>
      <c r="H88" s="0" t="n">
        <v>26096672.8383601</v>
      </c>
      <c r="I88" s="0" t="n">
        <v>9551077.70040459</v>
      </c>
      <c r="J88" s="0" t="n">
        <v>4577899.58076942</v>
      </c>
      <c r="K88" s="0" t="n">
        <v>4440562.59334634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37364972.788252</v>
      </c>
      <c r="C89" s="0" t="n">
        <v>35845811.0545514</v>
      </c>
      <c r="D89" s="0" t="n">
        <v>37504825.0593197</v>
      </c>
      <c r="E89" s="0" t="n">
        <v>35977266.2175042</v>
      </c>
      <c r="F89" s="0" t="n">
        <v>26247929.305373</v>
      </c>
      <c r="G89" s="0" t="n">
        <v>9597881.74917837</v>
      </c>
      <c r="H89" s="0" t="n">
        <v>26379384.8939799</v>
      </c>
      <c r="I89" s="0" t="n">
        <v>9597881.32352426</v>
      </c>
      <c r="J89" s="0" t="n">
        <v>4707106.0168076</v>
      </c>
      <c r="K89" s="0" t="n">
        <v>4565892.83630337</v>
      </c>
      <c r="L89" s="0" t="n">
        <v>6218599.34096066</v>
      </c>
      <c r="M89" s="0" t="n">
        <v>5879140.71439474</v>
      </c>
      <c r="N89" s="0" t="n">
        <v>6241906.99958787</v>
      </c>
      <c r="O89" s="0" t="n">
        <v>5901052.17934615</v>
      </c>
      <c r="P89" s="0" t="n">
        <v>784517.669467933</v>
      </c>
      <c r="Q89" s="0" t="n">
        <v>760982.139383895</v>
      </c>
    </row>
    <row r="90" customFormat="false" ht="12.8" hidden="false" customHeight="false" outlineLevel="0" collapsed="false">
      <c r="A90" s="0" t="n">
        <v>137</v>
      </c>
      <c r="B90" s="0" t="n">
        <v>37591635.7557224</v>
      </c>
      <c r="C90" s="0" t="n">
        <v>36063990.6248781</v>
      </c>
      <c r="D90" s="0" t="n">
        <v>37731312.0367323</v>
      </c>
      <c r="E90" s="0" t="n">
        <v>36195279.9062438</v>
      </c>
      <c r="F90" s="0" t="n">
        <v>26426002.3749566</v>
      </c>
      <c r="G90" s="0" t="n">
        <v>9637988.24992146</v>
      </c>
      <c r="H90" s="0" t="n">
        <v>26557292.0839385</v>
      </c>
      <c r="I90" s="0" t="n">
        <v>9637987.82230533</v>
      </c>
      <c r="J90" s="0" t="n">
        <v>4818651.3561608</v>
      </c>
      <c r="K90" s="0" t="n">
        <v>4674091.81547598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38003150.9177001</v>
      </c>
      <c r="C91" s="0" t="n">
        <v>36457674.371522</v>
      </c>
      <c r="D91" s="0" t="n">
        <v>38143414.0568819</v>
      </c>
      <c r="E91" s="0" t="n">
        <v>36589515.4689064</v>
      </c>
      <c r="F91" s="0" t="n">
        <v>26748744.2488476</v>
      </c>
      <c r="G91" s="0" t="n">
        <v>9708930.12267447</v>
      </c>
      <c r="H91" s="0" t="n">
        <v>26880585.7766164</v>
      </c>
      <c r="I91" s="0" t="n">
        <v>9708929.69228995</v>
      </c>
      <c r="J91" s="0" t="n">
        <v>4971978.45932802</v>
      </c>
      <c r="K91" s="0" t="n">
        <v>4822819.10554818</v>
      </c>
      <c r="L91" s="0" t="n">
        <v>6323878.58917652</v>
      </c>
      <c r="M91" s="0" t="n">
        <v>5979220.26770619</v>
      </c>
      <c r="N91" s="0" t="n">
        <v>6347254.67593935</v>
      </c>
      <c r="O91" s="0" t="n">
        <v>6001196.07316212</v>
      </c>
      <c r="P91" s="0" t="n">
        <v>828663.07655467</v>
      </c>
      <c r="Q91" s="0" t="n">
        <v>803803.18425803</v>
      </c>
    </row>
    <row r="92" customFormat="false" ht="12.8" hidden="false" customHeight="false" outlineLevel="0" collapsed="false">
      <c r="A92" s="0" t="n">
        <v>139</v>
      </c>
      <c r="B92" s="0" t="n">
        <v>38287268.8529912</v>
      </c>
      <c r="C92" s="0" t="n">
        <v>36730247.3997578</v>
      </c>
      <c r="D92" s="0" t="n">
        <v>38427898.4282371</v>
      </c>
      <c r="E92" s="0" t="n">
        <v>36862432.9206688</v>
      </c>
      <c r="F92" s="0" t="n">
        <v>26926428.6256684</v>
      </c>
      <c r="G92" s="0" t="n">
        <v>9803818.77408936</v>
      </c>
      <c r="H92" s="0" t="n">
        <v>27058614.5787753</v>
      </c>
      <c r="I92" s="0" t="n">
        <v>9803818.34189355</v>
      </c>
      <c r="J92" s="0" t="n">
        <v>5029072.35496899</v>
      </c>
      <c r="K92" s="0" t="n">
        <v>4878200.18431992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38505841.8252875</v>
      </c>
      <c r="C93" s="0" t="n">
        <v>36940999.6225262</v>
      </c>
      <c r="D93" s="0" t="n">
        <v>38646865.8108296</v>
      </c>
      <c r="E93" s="0" t="n">
        <v>37073556.1196192</v>
      </c>
      <c r="F93" s="0" t="n">
        <v>27095851.3407845</v>
      </c>
      <c r="G93" s="0" t="n">
        <v>9845148.28174162</v>
      </c>
      <c r="H93" s="0" t="n">
        <v>27228408.2711857</v>
      </c>
      <c r="I93" s="0" t="n">
        <v>9845147.84843356</v>
      </c>
      <c r="J93" s="0" t="n">
        <v>5131575.80191561</v>
      </c>
      <c r="K93" s="0" t="n">
        <v>4977628.52785814</v>
      </c>
      <c r="L93" s="0" t="n">
        <v>6407532.42532619</v>
      </c>
      <c r="M93" s="0" t="n">
        <v>6058858.07741901</v>
      </c>
      <c r="N93" s="0" t="n">
        <v>6431035.35604749</v>
      </c>
      <c r="O93" s="0" t="n">
        <v>6080953.33997179</v>
      </c>
      <c r="P93" s="0" t="n">
        <v>855262.633652601</v>
      </c>
      <c r="Q93" s="0" t="n">
        <v>829604.754643023</v>
      </c>
    </row>
    <row r="94" customFormat="false" ht="12.8" hidden="false" customHeight="false" outlineLevel="0" collapsed="false">
      <c r="A94" s="0" t="n">
        <v>141</v>
      </c>
      <c r="B94" s="0" t="n">
        <v>38636099.3064367</v>
      </c>
      <c r="C94" s="0" t="n">
        <v>37068257.2760712</v>
      </c>
      <c r="D94" s="0" t="n">
        <v>38776762.331608</v>
      </c>
      <c r="E94" s="0" t="n">
        <v>37200474.4646263</v>
      </c>
      <c r="F94" s="0" t="n">
        <v>27218261.891039</v>
      </c>
      <c r="G94" s="0" t="n">
        <v>9849995.38503211</v>
      </c>
      <c r="H94" s="0" t="n">
        <v>27350479.5133169</v>
      </c>
      <c r="I94" s="0" t="n">
        <v>9849994.95130935</v>
      </c>
      <c r="J94" s="0" t="n">
        <v>5198176.7347006</v>
      </c>
      <c r="K94" s="0" t="n">
        <v>5042231.43265958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38786151.3284093</v>
      </c>
      <c r="C95" s="0" t="n">
        <v>37213107.3983002</v>
      </c>
      <c r="D95" s="0" t="n">
        <v>38925345.7430641</v>
      </c>
      <c r="E95" s="0" t="n">
        <v>37343949.9096616</v>
      </c>
      <c r="F95" s="0" t="n">
        <v>27295213.7915808</v>
      </c>
      <c r="G95" s="0" t="n">
        <v>9917893.60671935</v>
      </c>
      <c r="H95" s="0" t="n">
        <v>27426056.7368882</v>
      </c>
      <c r="I95" s="0" t="n">
        <v>9917893.17277348</v>
      </c>
      <c r="J95" s="0" t="n">
        <v>5290287.58956369</v>
      </c>
      <c r="K95" s="0" t="n">
        <v>5131578.96187677</v>
      </c>
      <c r="L95" s="0" t="n">
        <v>6455926.87310737</v>
      </c>
      <c r="M95" s="0" t="n">
        <v>6105915.41691263</v>
      </c>
      <c r="N95" s="0" t="n">
        <v>6479125.90566631</v>
      </c>
      <c r="O95" s="0" t="n">
        <v>6127725.04299898</v>
      </c>
      <c r="P95" s="0" t="n">
        <v>881714.598260614</v>
      </c>
      <c r="Q95" s="0" t="n">
        <v>855263.160312796</v>
      </c>
    </row>
    <row r="96" customFormat="false" ht="12.8" hidden="false" customHeight="false" outlineLevel="0" collapsed="false">
      <c r="A96" s="0" t="n">
        <v>143</v>
      </c>
      <c r="B96" s="0" t="n">
        <v>38836077.2285874</v>
      </c>
      <c r="C96" s="0" t="n">
        <v>37262075.6082778</v>
      </c>
      <c r="D96" s="0" t="n">
        <v>38974381.1834958</v>
      </c>
      <c r="E96" s="0" t="n">
        <v>37392081.7885431</v>
      </c>
      <c r="F96" s="0" t="n">
        <v>27365325.4842917</v>
      </c>
      <c r="G96" s="0" t="n">
        <v>9896750.12398612</v>
      </c>
      <c r="H96" s="0" t="n">
        <v>27495332.0993261</v>
      </c>
      <c r="I96" s="0" t="n">
        <v>9896749.68921699</v>
      </c>
      <c r="J96" s="0" t="n">
        <v>5346735.39847083</v>
      </c>
      <c r="K96" s="0" t="n">
        <v>5186333.3365167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39039933.9141884</v>
      </c>
      <c r="C97" s="0" t="n">
        <v>37458294.1562431</v>
      </c>
      <c r="D97" s="0" t="n">
        <v>39176571.0939378</v>
      </c>
      <c r="E97" s="0" t="n">
        <v>37586733.2635961</v>
      </c>
      <c r="F97" s="0" t="n">
        <v>27500198.105009</v>
      </c>
      <c r="G97" s="0" t="n">
        <v>9958096.05123407</v>
      </c>
      <c r="H97" s="0" t="n">
        <v>27628637.6527541</v>
      </c>
      <c r="I97" s="0" t="n">
        <v>9958095.61084197</v>
      </c>
      <c r="J97" s="0" t="n">
        <v>5423654.82808003</v>
      </c>
      <c r="K97" s="0" t="n">
        <v>5260945.18323763</v>
      </c>
      <c r="L97" s="0" t="n">
        <v>6500583.29367752</v>
      </c>
      <c r="M97" s="0" t="n">
        <v>6149659.01957616</v>
      </c>
      <c r="N97" s="0" t="n">
        <v>6523356.19080375</v>
      </c>
      <c r="O97" s="0" t="n">
        <v>6171068.19150248</v>
      </c>
      <c r="P97" s="0" t="n">
        <v>903942.471346671</v>
      </c>
      <c r="Q97" s="0" t="n">
        <v>876824.197206271</v>
      </c>
    </row>
    <row r="98" customFormat="false" ht="12.8" hidden="false" customHeight="false" outlineLevel="0" collapsed="false">
      <c r="A98" s="0" t="n">
        <v>145</v>
      </c>
      <c r="B98" s="0" t="n">
        <v>39084596.3346258</v>
      </c>
      <c r="C98" s="0" t="n">
        <v>37503033.6133443</v>
      </c>
      <c r="D98" s="0" t="n">
        <v>39218702.3554397</v>
      </c>
      <c r="E98" s="0" t="n">
        <v>37629093.4310357</v>
      </c>
      <c r="F98" s="0" t="n">
        <v>27564836.5865622</v>
      </c>
      <c r="G98" s="0" t="n">
        <v>9938197.02678216</v>
      </c>
      <c r="H98" s="0" t="n">
        <v>27690896.8829203</v>
      </c>
      <c r="I98" s="0" t="n">
        <v>9938196.54811538</v>
      </c>
      <c r="J98" s="0" t="n">
        <v>5584295.15000629</v>
      </c>
      <c r="K98" s="0" t="n">
        <v>5416766.2955061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39297270.1969012</v>
      </c>
      <c r="C99" s="0" t="n">
        <v>37708997.87225</v>
      </c>
      <c r="D99" s="0" t="n">
        <v>39430394.9818801</v>
      </c>
      <c r="E99" s="0" t="n">
        <v>37834139.4842056</v>
      </c>
      <c r="F99" s="0" t="n">
        <v>27673814.3256247</v>
      </c>
      <c r="G99" s="0" t="n">
        <v>10035183.5466253</v>
      </c>
      <c r="H99" s="0" t="n">
        <v>27798956.4173885</v>
      </c>
      <c r="I99" s="0" t="n">
        <v>10035183.0668171</v>
      </c>
      <c r="J99" s="0" t="n">
        <v>5649383.27141786</v>
      </c>
      <c r="K99" s="0" t="n">
        <v>5479901.77327533</v>
      </c>
      <c r="L99" s="0" t="n">
        <v>6543454.88773784</v>
      </c>
      <c r="M99" s="0" t="n">
        <v>6191167.33995662</v>
      </c>
      <c r="N99" s="0" t="n">
        <v>6565643.12255778</v>
      </c>
      <c r="O99" s="0" t="n">
        <v>6212027.59768781</v>
      </c>
      <c r="P99" s="0" t="n">
        <v>941563.878569644</v>
      </c>
      <c r="Q99" s="0" t="n">
        <v>913316.962212555</v>
      </c>
    </row>
    <row r="100" customFormat="false" ht="12.8" hidden="false" customHeight="false" outlineLevel="0" collapsed="false">
      <c r="A100" s="0" t="n">
        <v>147</v>
      </c>
      <c r="B100" s="0" t="n">
        <v>39547077.534882</v>
      </c>
      <c r="C100" s="0" t="n">
        <v>37949913.9851071</v>
      </c>
      <c r="D100" s="0" t="n">
        <v>39679642.6483017</v>
      </c>
      <c r="E100" s="0" t="n">
        <v>38074529.5450515</v>
      </c>
      <c r="F100" s="0" t="n">
        <v>27836813.541673</v>
      </c>
      <c r="G100" s="0" t="n">
        <v>10113100.4434341</v>
      </c>
      <c r="H100" s="0" t="n">
        <v>27961429.583241</v>
      </c>
      <c r="I100" s="0" t="n">
        <v>10113099.9618104</v>
      </c>
      <c r="J100" s="0" t="n">
        <v>5770942.46622208</v>
      </c>
      <c r="K100" s="0" t="n">
        <v>5597814.19223542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40034202.4977389</v>
      </c>
      <c r="C101" s="0" t="n">
        <v>38418058.5048532</v>
      </c>
      <c r="D101" s="0" t="n">
        <v>40166465.7786656</v>
      </c>
      <c r="E101" s="0" t="n">
        <v>38542391.3837042</v>
      </c>
      <c r="F101" s="0" t="n">
        <v>28236911.5490521</v>
      </c>
      <c r="G101" s="0" t="n">
        <v>10181146.9558011</v>
      </c>
      <c r="H101" s="0" t="n">
        <v>28361244.9204295</v>
      </c>
      <c r="I101" s="0" t="n">
        <v>10181146.4632747</v>
      </c>
      <c r="J101" s="0" t="n">
        <v>5856142.10035795</v>
      </c>
      <c r="K101" s="0" t="n">
        <v>5680457.83734721</v>
      </c>
      <c r="L101" s="0" t="n">
        <v>6664375.76981553</v>
      </c>
      <c r="M101" s="0" t="n">
        <v>6305415.85518035</v>
      </c>
      <c r="N101" s="0" t="n">
        <v>6686420.61228356</v>
      </c>
      <c r="O101" s="0" t="n">
        <v>6326141.27561788</v>
      </c>
      <c r="P101" s="0" t="n">
        <v>976023.683392992</v>
      </c>
      <c r="Q101" s="0" t="n">
        <v>946742.972891202</v>
      </c>
    </row>
    <row r="102" customFormat="false" ht="12.8" hidden="false" customHeight="false" outlineLevel="0" collapsed="false">
      <c r="A102" s="0" t="n">
        <v>149</v>
      </c>
      <c r="B102" s="0" t="n">
        <v>40222460.9627064</v>
      </c>
      <c r="C102" s="0" t="n">
        <v>38599757.2156407</v>
      </c>
      <c r="D102" s="0" t="n">
        <v>40354125.9020798</v>
      </c>
      <c r="E102" s="0" t="n">
        <v>38723527.7138698</v>
      </c>
      <c r="F102" s="0" t="n">
        <v>28378982.5610709</v>
      </c>
      <c r="G102" s="0" t="n">
        <v>10220774.6545698</v>
      </c>
      <c r="H102" s="0" t="n">
        <v>28502753.5521301</v>
      </c>
      <c r="I102" s="0" t="n">
        <v>10220774.1617397</v>
      </c>
      <c r="J102" s="0" t="n">
        <v>5914605.42725173</v>
      </c>
      <c r="K102" s="0" t="n">
        <v>5737167.26443418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40317913.4179064</v>
      </c>
      <c r="C103" s="0" t="n">
        <v>38693264.8375504</v>
      </c>
      <c r="D103" s="0" t="n">
        <v>40448342.0618603</v>
      </c>
      <c r="E103" s="0" t="n">
        <v>38815873.235216</v>
      </c>
      <c r="F103" s="0" t="n">
        <v>28450930.1211202</v>
      </c>
      <c r="G103" s="0" t="n">
        <v>10242334.7164302</v>
      </c>
      <c r="H103" s="0" t="n">
        <v>28573539.0131634</v>
      </c>
      <c r="I103" s="0" t="n">
        <v>10242334.2220526</v>
      </c>
      <c r="J103" s="0" t="n">
        <v>6018557.938793</v>
      </c>
      <c r="K103" s="0" t="n">
        <v>5838001.20062921</v>
      </c>
      <c r="L103" s="0" t="n">
        <v>6710904.75430998</v>
      </c>
      <c r="M103" s="0" t="n">
        <v>6349927.97800057</v>
      </c>
      <c r="N103" s="0" t="n">
        <v>6732643.83772436</v>
      </c>
      <c r="O103" s="0" t="n">
        <v>6370366.0348956</v>
      </c>
      <c r="P103" s="0" t="n">
        <v>1003092.98979883</v>
      </c>
      <c r="Q103" s="0" t="n">
        <v>973000.200104869</v>
      </c>
    </row>
    <row r="104" customFormat="false" ht="12.8" hidden="false" customHeight="false" outlineLevel="0" collapsed="false">
      <c r="A104" s="0" t="n">
        <v>151</v>
      </c>
      <c r="B104" s="0" t="n">
        <v>40389525.4347686</v>
      </c>
      <c r="C104" s="0" t="n">
        <v>38762963.6450124</v>
      </c>
      <c r="D104" s="0" t="n">
        <v>40519629.6271183</v>
      </c>
      <c r="E104" s="0" t="n">
        <v>38885266.5555805</v>
      </c>
      <c r="F104" s="0" t="n">
        <v>28512203.4269734</v>
      </c>
      <c r="G104" s="0" t="n">
        <v>10250760.2180391</v>
      </c>
      <c r="H104" s="0" t="n">
        <v>28634506.8341881</v>
      </c>
      <c r="I104" s="0" t="n">
        <v>10250759.7213924</v>
      </c>
      <c r="J104" s="0" t="n">
        <v>6056667.49320421</v>
      </c>
      <c r="K104" s="0" t="n">
        <v>5874967.46840809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40630526.8988406</v>
      </c>
      <c r="C105" s="0" t="n">
        <v>38994932.3270998</v>
      </c>
      <c r="D105" s="0" t="n">
        <v>40759234.5194578</v>
      </c>
      <c r="E105" s="0" t="n">
        <v>39115922.4798851</v>
      </c>
      <c r="F105" s="0" t="n">
        <v>28629732.7485247</v>
      </c>
      <c r="G105" s="0" t="n">
        <v>10365199.5785751</v>
      </c>
      <c r="H105" s="0" t="n">
        <v>28750723.3898212</v>
      </c>
      <c r="I105" s="0" t="n">
        <v>10365199.0900639</v>
      </c>
      <c r="J105" s="0" t="n">
        <v>6144575.10595036</v>
      </c>
      <c r="K105" s="0" t="n">
        <v>5960237.85277185</v>
      </c>
      <c r="L105" s="0" t="n">
        <v>6765057.53603954</v>
      </c>
      <c r="M105" s="0" t="n">
        <v>6402404.11547191</v>
      </c>
      <c r="N105" s="0" t="n">
        <v>6786509.696645</v>
      </c>
      <c r="O105" s="0" t="n">
        <v>6422572.54350023</v>
      </c>
      <c r="P105" s="0" t="n">
        <v>1024095.85099173</v>
      </c>
      <c r="Q105" s="0" t="n">
        <v>993372.975461976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92187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287859.829175188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3802606.59626758</v>
      </c>
      <c r="C22" s="0" t="n">
        <v>1541859.35776799</v>
      </c>
      <c r="D22" s="0" t="n">
        <v>1235200.19818634</v>
      </c>
      <c r="E22" s="0" t="n">
        <v>284266.217057393</v>
      </c>
      <c r="F22" s="0" t="n">
        <v>633854.255475025</v>
      </c>
      <c r="G22" s="0" t="n">
        <v>5402.69725035066</v>
      </c>
      <c r="H22" s="0" t="n">
        <v>62893.6549052519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719857.148076304</v>
      </c>
      <c r="E23" s="0" t="n">
        <v>306462.110817964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2954844.67502405</v>
      </c>
      <c r="C24" s="0" t="n">
        <v>1709253.68196235</v>
      </c>
      <c r="D24" s="0" t="n">
        <v>834734.44473787</v>
      </c>
      <c r="E24" s="0" t="n">
        <v>300335.605347862</v>
      </c>
      <c r="F24" s="0" t="n">
        <v>0</v>
      </c>
      <c r="G24" s="0" t="n">
        <v>4445.98311320324</v>
      </c>
      <c r="H24" s="0" t="n">
        <v>72435.7014906851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2939816.35511559</v>
      </c>
      <c r="C25" s="0" t="n">
        <v>1678474.05542686</v>
      </c>
      <c r="D25" s="0" t="n">
        <v>861786.718651364</v>
      </c>
      <c r="E25" s="0" t="n">
        <v>289811.94451296</v>
      </c>
      <c r="F25" s="0" t="n">
        <v>0</v>
      </c>
      <c r="G25" s="0" t="n">
        <v>5696.1062089161</v>
      </c>
      <c r="H25" s="0" t="n">
        <v>59425.5702275244</v>
      </c>
      <c r="I25" s="0" t="n">
        <v>36063.5564107224</v>
      </c>
      <c r="J25" s="0" t="n">
        <v>8558.40367724768</v>
      </c>
    </row>
    <row r="26" customFormat="false" ht="12.8" hidden="false" customHeight="false" outlineLevel="0" collapsed="false">
      <c r="A26" s="0" t="n">
        <v>73</v>
      </c>
      <c r="B26" s="0" t="n">
        <v>3357311.81673445</v>
      </c>
      <c r="C26" s="0" t="n">
        <v>1528822.09094778</v>
      </c>
      <c r="D26" s="0" t="n">
        <v>863042.125563904</v>
      </c>
      <c r="E26" s="0" t="n">
        <v>276244.513132807</v>
      </c>
      <c r="F26" s="0" t="n">
        <v>598779.653179577</v>
      </c>
      <c r="G26" s="0" t="n">
        <v>4324.16389548158</v>
      </c>
      <c r="H26" s="0" t="n">
        <v>48122.3046679161</v>
      </c>
      <c r="I26" s="0" t="n">
        <v>31167.9233893387</v>
      </c>
      <c r="J26" s="0" t="n">
        <v>6809.04195764095</v>
      </c>
    </row>
    <row r="27" customFormat="false" ht="12.8" hidden="false" customHeight="false" outlineLevel="0" collapsed="false">
      <c r="A27" s="0" t="n">
        <v>74</v>
      </c>
      <c r="B27" s="0" t="n">
        <v>2931722.68220228</v>
      </c>
      <c r="C27" s="0" t="n">
        <v>1616182.58501946</v>
      </c>
      <c r="D27" s="0" t="n">
        <v>930711.855183469</v>
      </c>
      <c r="E27" s="0" t="n">
        <v>284025.099659961</v>
      </c>
      <c r="F27" s="0" t="n">
        <v>0</v>
      </c>
      <c r="G27" s="0" t="n">
        <v>7895.54275672498</v>
      </c>
      <c r="H27" s="0" t="n">
        <v>54246.7546143061</v>
      </c>
      <c r="I27" s="0" t="n">
        <v>30658.0861312636</v>
      </c>
      <c r="J27" s="0" t="n">
        <v>8002.75883709308</v>
      </c>
    </row>
    <row r="28" customFormat="false" ht="12.8" hidden="false" customHeight="false" outlineLevel="0" collapsed="false">
      <c r="A28" s="0" t="n">
        <v>75</v>
      </c>
      <c r="B28" s="0" t="n">
        <v>3059673.27058398</v>
      </c>
      <c r="C28" s="0" t="n">
        <v>1653241.34677279</v>
      </c>
      <c r="D28" s="0" t="n">
        <v>1004189.19724699</v>
      </c>
      <c r="E28" s="0" t="n">
        <v>291991.734787664</v>
      </c>
      <c r="F28" s="0" t="n">
        <v>0</v>
      </c>
      <c r="G28" s="0" t="n">
        <v>10537.1457988001</v>
      </c>
      <c r="H28" s="0" t="n">
        <v>61527.4716210415</v>
      </c>
      <c r="I28" s="0" t="n">
        <v>29073.2630226545</v>
      </c>
      <c r="J28" s="0" t="n">
        <v>9272.7276261809</v>
      </c>
    </row>
    <row r="29" customFormat="false" ht="12.8" hidden="false" customHeight="false" outlineLevel="0" collapsed="false">
      <c r="A29" s="0" t="n">
        <v>76</v>
      </c>
      <c r="B29" s="0" t="n">
        <v>3184303.63340127</v>
      </c>
      <c r="C29" s="0" t="n">
        <v>1748371.91536273</v>
      </c>
      <c r="D29" s="0" t="n">
        <v>1009765.64403147</v>
      </c>
      <c r="E29" s="0" t="n">
        <v>303579.458536175</v>
      </c>
      <c r="F29" s="0" t="n">
        <v>0</v>
      </c>
      <c r="G29" s="0" t="n">
        <v>8960.0095658888</v>
      </c>
      <c r="H29" s="0" t="n">
        <v>66379.8855330122</v>
      </c>
      <c r="I29" s="0" t="n">
        <v>37369.4532022377</v>
      </c>
      <c r="J29" s="0" t="n">
        <v>10089.9659434792</v>
      </c>
    </row>
    <row r="30" customFormat="false" ht="12.8" hidden="false" customHeight="false" outlineLevel="0" collapsed="false">
      <c r="A30" s="0" t="n">
        <v>77</v>
      </c>
      <c r="B30" s="0" t="n">
        <v>3941590.69014945</v>
      </c>
      <c r="C30" s="0" t="n">
        <v>1855819.99207532</v>
      </c>
      <c r="D30" s="0" t="n">
        <v>965307.246363477</v>
      </c>
      <c r="E30" s="0" t="n">
        <v>312101.837787373</v>
      </c>
      <c r="F30" s="0" t="n">
        <v>703003.301864966</v>
      </c>
      <c r="G30" s="0" t="n">
        <v>9800.21478897615</v>
      </c>
      <c r="H30" s="0" t="n">
        <v>50466.6617374869</v>
      </c>
      <c r="I30" s="0" t="n">
        <v>38896.4968764838</v>
      </c>
      <c r="J30" s="0" t="n">
        <v>7070.83057029631</v>
      </c>
    </row>
    <row r="31" customFormat="false" ht="12.8" hidden="false" customHeight="false" outlineLevel="0" collapsed="false">
      <c r="A31" s="0" t="n">
        <v>78</v>
      </c>
      <c r="B31" s="0" t="n">
        <v>3287542.44231859</v>
      </c>
      <c r="C31" s="0" t="n">
        <v>1934993.59640661</v>
      </c>
      <c r="D31" s="0" t="n">
        <v>921091.815570791</v>
      </c>
      <c r="E31" s="0" t="n">
        <v>314648.027583259</v>
      </c>
      <c r="F31" s="0" t="n">
        <v>0</v>
      </c>
      <c r="G31" s="0" t="n">
        <v>9901.99701120651</v>
      </c>
      <c r="H31" s="0" t="n">
        <v>54071.9621203212</v>
      </c>
      <c r="I31" s="0" t="n">
        <v>44048.6610788631</v>
      </c>
      <c r="J31" s="0" t="n">
        <v>8155.59807676857</v>
      </c>
    </row>
    <row r="32" customFormat="false" ht="12.8" hidden="false" customHeight="false" outlineLevel="0" collapsed="false">
      <c r="A32" s="0" t="n">
        <v>79</v>
      </c>
      <c r="B32" s="0" t="n">
        <v>3350670.39045191</v>
      </c>
      <c r="C32" s="0" t="n">
        <v>1950952.45454813</v>
      </c>
      <c r="D32" s="0" t="n">
        <v>976542.130177451</v>
      </c>
      <c r="E32" s="0" t="n">
        <v>318331.447654884</v>
      </c>
      <c r="F32" s="0" t="n">
        <v>0</v>
      </c>
      <c r="G32" s="0" t="n">
        <v>6645.96824030054</v>
      </c>
      <c r="H32" s="0" t="n">
        <v>53743.9466090155</v>
      </c>
      <c r="I32" s="0" t="n">
        <v>35177.9918879307</v>
      </c>
      <c r="J32" s="0" t="n">
        <v>8546.73699840909</v>
      </c>
    </row>
    <row r="33" customFormat="false" ht="12.8" hidden="false" customHeight="false" outlineLevel="0" collapsed="false">
      <c r="A33" s="0" t="n">
        <v>80</v>
      </c>
      <c r="B33" s="0" t="n">
        <v>3407897.66065128</v>
      </c>
      <c r="C33" s="0" t="n">
        <v>2019326.41442012</v>
      </c>
      <c r="D33" s="0" t="n">
        <v>943494.126245608</v>
      </c>
      <c r="E33" s="0" t="n">
        <v>321328.559834798</v>
      </c>
      <c r="F33" s="0" t="n">
        <v>0</v>
      </c>
      <c r="G33" s="0" t="n">
        <v>11747.9718594076</v>
      </c>
      <c r="H33" s="0" t="n">
        <v>66971.5316888973</v>
      </c>
      <c r="I33" s="0" t="n">
        <v>35416.3446216967</v>
      </c>
      <c r="J33" s="0" t="n">
        <v>9310.2916735432</v>
      </c>
    </row>
    <row r="34" customFormat="false" ht="12.8" hidden="false" customHeight="false" outlineLevel="0" collapsed="false">
      <c r="A34" s="0" t="n">
        <v>81</v>
      </c>
      <c r="B34" s="0" t="n">
        <v>4199529.18986718</v>
      </c>
      <c r="C34" s="0" t="n">
        <v>1995304.19532446</v>
      </c>
      <c r="D34" s="0" t="n">
        <v>1003230.67800921</v>
      </c>
      <c r="E34" s="0" t="n">
        <v>325591.22731985</v>
      </c>
      <c r="F34" s="0" t="n">
        <v>749493.017407205</v>
      </c>
      <c r="G34" s="0" t="n">
        <v>9261.08155378206</v>
      </c>
      <c r="H34" s="0" t="n">
        <v>77945.5709719499</v>
      </c>
      <c r="I34" s="0" t="n">
        <v>26239.0481079412</v>
      </c>
      <c r="J34" s="0" t="n">
        <v>11660.0859949015</v>
      </c>
    </row>
    <row r="35" customFormat="false" ht="12.8" hidden="false" customHeight="false" outlineLevel="0" collapsed="false">
      <c r="A35" s="0" t="n">
        <v>82</v>
      </c>
      <c r="B35" s="0" t="n">
        <v>3494341.93612333</v>
      </c>
      <c r="C35" s="0" t="n">
        <v>2010577.21686205</v>
      </c>
      <c r="D35" s="0" t="n">
        <v>1035344.99780178</v>
      </c>
      <c r="E35" s="0" t="n">
        <v>328290.493359267</v>
      </c>
      <c r="F35" s="0" t="n">
        <v>0</v>
      </c>
      <c r="G35" s="0" t="n">
        <v>9997.0095563627</v>
      </c>
      <c r="H35" s="0" t="n">
        <v>62997.9974975436</v>
      </c>
      <c r="I35" s="0" t="n">
        <v>36679.321343324</v>
      </c>
      <c r="J35" s="0" t="n">
        <v>10454.8997030049</v>
      </c>
    </row>
    <row r="36" customFormat="false" ht="12.8" hidden="false" customHeight="false" outlineLevel="0" collapsed="false">
      <c r="A36" s="0" t="n">
        <v>83</v>
      </c>
      <c r="B36" s="0" t="n">
        <v>3537709.83012458</v>
      </c>
      <c r="C36" s="0" t="n">
        <v>2062350.87287864</v>
      </c>
      <c r="D36" s="0" t="n">
        <v>1016912.20737519</v>
      </c>
      <c r="E36" s="0" t="n">
        <v>330296.440707929</v>
      </c>
      <c r="F36" s="0" t="n">
        <v>0</v>
      </c>
      <c r="G36" s="0" t="n">
        <v>12181.6129262276</v>
      </c>
      <c r="H36" s="0" t="n">
        <v>71359.4882614283</v>
      </c>
      <c r="I36" s="0" t="n">
        <v>32817.3822028982</v>
      </c>
      <c r="J36" s="0" t="n">
        <v>11017.350226562</v>
      </c>
    </row>
    <row r="37" customFormat="false" ht="12.8" hidden="false" customHeight="false" outlineLevel="0" collapsed="false">
      <c r="A37" s="0" t="n">
        <v>84</v>
      </c>
      <c r="B37" s="0" t="n">
        <v>3557882.12976399</v>
      </c>
      <c r="C37" s="0" t="n">
        <v>2090373.84145505</v>
      </c>
      <c r="D37" s="0" t="n">
        <v>1000781.16180223</v>
      </c>
      <c r="E37" s="0" t="n">
        <v>331373.088751985</v>
      </c>
      <c r="F37" s="0" t="n">
        <v>0</v>
      </c>
      <c r="G37" s="0" t="n">
        <v>11025.4705998397</v>
      </c>
      <c r="H37" s="0" t="n">
        <v>82205.833082988</v>
      </c>
      <c r="I37" s="0" t="n">
        <v>31373.9046285891</v>
      </c>
      <c r="J37" s="0" t="n">
        <v>10748.8294433127</v>
      </c>
    </row>
    <row r="38" customFormat="false" ht="12.8" hidden="false" customHeight="false" outlineLevel="0" collapsed="false">
      <c r="A38" s="0" t="n">
        <v>85</v>
      </c>
      <c r="B38" s="0" t="n">
        <v>4441725.04268855</v>
      </c>
      <c r="C38" s="0" t="n">
        <v>2139081.33168376</v>
      </c>
      <c r="D38" s="0" t="n">
        <v>1021517.00923107</v>
      </c>
      <c r="E38" s="0" t="n">
        <v>336543.043165711</v>
      </c>
      <c r="F38" s="0" t="n">
        <v>788028.202579501</v>
      </c>
      <c r="G38" s="0" t="n">
        <v>12438.1468764965</v>
      </c>
      <c r="H38" s="0" t="n">
        <v>85347.3315698683</v>
      </c>
      <c r="I38" s="0" t="n">
        <v>44952.9035035095</v>
      </c>
      <c r="J38" s="0" t="n">
        <v>13953.8993712304</v>
      </c>
    </row>
    <row r="39" customFormat="false" ht="12.8" hidden="false" customHeight="false" outlineLevel="0" collapsed="false">
      <c r="A39" s="0" t="n">
        <v>86</v>
      </c>
      <c r="B39" s="0" t="n">
        <v>3669332.00868343</v>
      </c>
      <c r="C39" s="0" t="n">
        <v>2187714.93756197</v>
      </c>
      <c r="D39" s="0" t="n">
        <v>1012463.48308845</v>
      </c>
      <c r="E39" s="0" t="n">
        <v>333551.447799628</v>
      </c>
      <c r="F39" s="0" t="n">
        <v>0</v>
      </c>
      <c r="G39" s="0" t="n">
        <v>6681.09535542246</v>
      </c>
      <c r="H39" s="0" t="n">
        <v>67974.6510560998</v>
      </c>
      <c r="I39" s="0" t="n">
        <v>49890.9819788405</v>
      </c>
      <c r="J39" s="0" t="n">
        <v>11874.3639441883</v>
      </c>
    </row>
    <row r="40" customFormat="false" ht="12.8" hidden="false" customHeight="false" outlineLevel="0" collapsed="false">
      <c r="A40" s="0" t="n">
        <v>87</v>
      </c>
      <c r="B40" s="0" t="n">
        <v>3679505.40784582</v>
      </c>
      <c r="C40" s="0" t="n">
        <v>2162841.35967612</v>
      </c>
      <c r="D40" s="0" t="n">
        <v>1049064.35283435</v>
      </c>
      <c r="E40" s="0" t="n">
        <v>336453.106457167</v>
      </c>
      <c r="F40" s="0" t="n">
        <v>0</v>
      </c>
      <c r="G40" s="0" t="n">
        <v>8458.60445663844</v>
      </c>
      <c r="H40" s="0" t="n">
        <v>74333.9060242526</v>
      </c>
      <c r="I40" s="0" t="n">
        <v>36809.2755380474</v>
      </c>
      <c r="J40" s="0" t="n">
        <v>11566.0112456994</v>
      </c>
    </row>
    <row r="41" customFormat="false" ht="12.8" hidden="false" customHeight="false" outlineLevel="0" collapsed="false">
      <c r="A41" s="0" t="n">
        <v>88</v>
      </c>
      <c r="B41" s="0" t="n">
        <v>3756642.61588719</v>
      </c>
      <c r="C41" s="0" t="n">
        <v>2287147.67087146</v>
      </c>
      <c r="D41" s="0" t="n">
        <v>994065.172605607</v>
      </c>
      <c r="E41" s="0" t="n">
        <v>337973.26908584</v>
      </c>
      <c r="F41" s="0" t="n">
        <v>0</v>
      </c>
      <c r="G41" s="0" t="n">
        <v>6740.58330666702</v>
      </c>
      <c r="H41" s="0" t="n">
        <v>72055.8954240828</v>
      </c>
      <c r="I41" s="0" t="n">
        <v>48341.3131857243</v>
      </c>
      <c r="J41" s="0" t="n">
        <v>11154.4360473078</v>
      </c>
    </row>
    <row r="42" customFormat="false" ht="12.8" hidden="false" customHeight="false" outlineLevel="0" collapsed="false">
      <c r="A42" s="0" t="n">
        <v>89</v>
      </c>
      <c r="B42" s="0" t="n">
        <v>4576922.26302754</v>
      </c>
      <c r="C42" s="0" t="n">
        <v>2204168.71447699</v>
      </c>
      <c r="D42" s="0" t="n">
        <v>1073525.28864915</v>
      </c>
      <c r="E42" s="0" t="n">
        <v>341264.99069299</v>
      </c>
      <c r="F42" s="0" t="n">
        <v>821056.86517464</v>
      </c>
      <c r="G42" s="0" t="n">
        <v>8844.79421250054</v>
      </c>
      <c r="H42" s="0" t="n">
        <v>80314.3766057761</v>
      </c>
      <c r="I42" s="0" t="n">
        <v>35493.8926463436</v>
      </c>
      <c r="J42" s="0" t="n">
        <v>12338.1259797413</v>
      </c>
    </row>
    <row r="43" customFormat="false" ht="12.8" hidden="false" customHeight="false" outlineLevel="0" collapsed="false">
      <c r="A43" s="0" t="n">
        <v>90</v>
      </c>
      <c r="B43" s="0" t="n">
        <v>3830330.55481158</v>
      </c>
      <c r="C43" s="0" t="n">
        <v>2373529.01555341</v>
      </c>
      <c r="D43" s="0" t="n">
        <v>977486.793316195</v>
      </c>
      <c r="E43" s="0" t="n">
        <v>342035.555277456</v>
      </c>
      <c r="F43" s="0" t="n">
        <v>0</v>
      </c>
      <c r="G43" s="0" t="n">
        <v>13188.1162571915</v>
      </c>
      <c r="H43" s="0" t="n">
        <v>85474.255337733</v>
      </c>
      <c r="I43" s="0" t="n">
        <v>26817.1313076733</v>
      </c>
      <c r="J43" s="0" t="n">
        <v>12648.2623022822</v>
      </c>
    </row>
    <row r="44" customFormat="false" ht="12.8" hidden="false" customHeight="false" outlineLevel="0" collapsed="false">
      <c r="A44" s="0" t="n">
        <v>91</v>
      </c>
      <c r="B44" s="0" t="n">
        <v>3796228.59284592</v>
      </c>
      <c r="C44" s="0" t="n">
        <v>2290430.66063261</v>
      </c>
      <c r="D44" s="0" t="n">
        <v>1008153.91154833</v>
      </c>
      <c r="E44" s="0" t="n">
        <v>347360.080974504</v>
      </c>
      <c r="F44" s="0" t="n">
        <v>0</v>
      </c>
      <c r="G44" s="0" t="n">
        <v>12073.5005457559</v>
      </c>
      <c r="H44" s="0" t="n">
        <v>84054.1656722592</v>
      </c>
      <c r="I44" s="0" t="n">
        <v>41635.9622069137</v>
      </c>
      <c r="J44" s="0" t="n">
        <v>13096.8868312064</v>
      </c>
    </row>
    <row r="45" customFormat="false" ht="12.8" hidden="false" customHeight="false" outlineLevel="0" collapsed="false">
      <c r="A45" s="0" t="n">
        <v>92</v>
      </c>
      <c r="B45" s="0" t="n">
        <v>3798506.757593</v>
      </c>
      <c r="C45" s="0" t="n">
        <v>2274323.95786926</v>
      </c>
      <c r="D45" s="0" t="n">
        <v>1030387.62406685</v>
      </c>
      <c r="E45" s="0" t="n">
        <v>346387.669326033</v>
      </c>
      <c r="F45" s="0" t="n">
        <v>0</v>
      </c>
      <c r="G45" s="0" t="n">
        <v>8837.27246348034</v>
      </c>
      <c r="H45" s="0" t="n">
        <v>86282.0984927113</v>
      </c>
      <c r="I45" s="0" t="n">
        <v>39574.5175925854</v>
      </c>
      <c r="J45" s="0" t="n">
        <v>13575.7595461943</v>
      </c>
    </row>
    <row r="46" customFormat="false" ht="12.8" hidden="false" customHeight="false" outlineLevel="0" collapsed="false">
      <c r="A46" s="0" t="n">
        <v>93</v>
      </c>
      <c r="B46" s="0" t="n">
        <v>4669455.3688176</v>
      </c>
      <c r="C46" s="0" t="n">
        <v>2358260.48326317</v>
      </c>
      <c r="D46" s="0" t="n">
        <v>980630.516618044</v>
      </c>
      <c r="E46" s="0" t="n">
        <v>348926.500754502</v>
      </c>
      <c r="F46" s="0" t="n">
        <v>828375.180563039</v>
      </c>
      <c r="G46" s="0" t="n">
        <v>7463.56125588964</v>
      </c>
      <c r="H46" s="0" t="n">
        <v>92434.7723141236</v>
      </c>
      <c r="I46" s="0" t="n">
        <v>41444.1922284868</v>
      </c>
      <c r="J46" s="0" t="n">
        <v>12473.2237341209</v>
      </c>
    </row>
    <row r="47" customFormat="false" ht="12.8" hidden="false" customHeight="false" outlineLevel="0" collapsed="false">
      <c r="A47" s="0" t="n">
        <v>94</v>
      </c>
      <c r="B47" s="0" t="n">
        <v>3883208.58113704</v>
      </c>
      <c r="C47" s="0" t="n">
        <v>2422157.47439056</v>
      </c>
      <c r="D47" s="0" t="n">
        <v>960295.480553464</v>
      </c>
      <c r="E47" s="0" t="n">
        <v>352675.119325978</v>
      </c>
      <c r="F47" s="0" t="n">
        <v>0</v>
      </c>
      <c r="G47" s="0" t="n">
        <v>6874.73078732549</v>
      </c>
      <c r="H47" s="0" t="n">
        <v>85484.6307607399</v>
      </c>
      <c r="I47" s="0" t="n">
        <v>45653.7369354766</v>
      </c>
      <c r="J47" s="0" t="n">
        <v>11071.3180791788</v>
      </c>
    </row>
    <row r="48" customFormat="false" ht="12.8" hidden="false" customHeight="false" outlineLevel="0" collapsed="false">
      <c r="A48" s="0" t="n">
        <v>95</v>
      </c>
      <c r="B48" s="0" t="n">
        <v>3966747.14125468</v>
      </c>
      <c r="C48" s="0" t="n">
        <v>2425243.19633095</v>
      </c>
      <c r="D48" s="0" t="n">
        <v>1030984.49738491</v>
      </c>
      <c r="E48" s="0" t="n">
        <v>356002.302655344</v>
      </c>
      <c r="F48" s="0" t="n">
        <v>0</v>
      </c>
      <c r="G48" s="0" t="n">
        <v>12250.9806426822</v>
      </c>
      <c r="H48" s="0" t="n">
        <v>94523.7697959703</v>
      </c>
      <c r="I48" s="0" t="n">
        <v>34937.3640540003</v>
      </c>
      <c r="J48" s="0" t="n">
        <v>14090.4061469655</v>
      </c>
    </row>
    <row r="49" customFormat="false" ht="12.8" hidden="false" customHeight="false" outlineLevel="0" collapsed="false">
      <c r="A49" s="0" t="n">
        <v>96</v>
      </c>
      <c r="B49" s="0" t="n">
        <v>4044369.9502671</v>
      </c>
      <c r="C49" s="0" t="n">
        <v>2476001.95346698</v>
      </c>
      <c r="D49" s="0" t="n">
        <v>1039224.87516591</v>
      </c>
      <c r="E49" s="0" t="n">
        <v>354423.872343208</v>
      </c>
      <c r="F49" s="0" t="n">
        <v>0</v>
      </c>
      <c r="G49" s="0" t="n">
        <v>15594.0795776096</v>
      </c>
      <c r="H49" s="0" t="n">
        <v>103990.689541435</v>
      </c>
      <c r="I49" s="0" t="n">
        <v>42223.5522577944</v>
      </c>
      <c r="J49" s="0" t="n">
        <v>14405.9612601208</v>
      </c>
    </row>
    <row r="50" customFormat="false" ht="12.8" hidden="false" customHeight="false" outlineLevel="0" collapsed="false">
      <c r="A50" s="0" t="n">
        <v>97</v>
      </c>
      <c r="B50" s="0" t="n">
        <v>4907486.21438417</v>
      </c>
      <c r="C50" s="0" t="n">
        <v>2470378.90645373</v>
      </c>
      <c r="D50" s="0" t="n">
        <v>1047122.7264841</v>
      </c>
      <c r="E50" s="0" t="n">
        <v>357167.850729381</v>
      </c>
      <c r="F50" s="0" t="n">
        <v>867960.819501171</v>
      </c>
      <c r="G50" s="0" t="n">
        <v>16111.7780963702</v>
      </c>
      <c r="H50" s="0" t="n">
        <v>95363.017886454</v>
      </c>
      <c r="I50" s="0" t="n">
        <v>39210.4700871317</v>
      </c>
      <c r="J50" s="0" t="n">
        <v>14167.4943293905</v>
      </c>
    </row>
    <row r="51" customFormat="false" ht="12.8" hidden="false" customHeight="false" outlineLevel="0" collapsed="false">
      <c r="A51" s="0" t="n">
        <v>98</v>
      </c>
      <c r="B51" s="0" t="n">
        <v>4081708.03720258</v>
      </c>
      <c r="C51" s="0" t="n">
        <v>2535855.09695046</v>
      </c>
      <c r="D51" s="0" t="n">
        <v>1024415.07579518</v>
      </c>
      <c r="E51" s="0" t="n">
        <v>362936.623009767</v>
      </c>
      <c r="F51" s="0" t="n">
        <v>0</v>
      </c>
      <c r="G51" s="0" t="n">
        <v>10831.5317936023</v>
      </c>
      <c r="H51" s="0" t="n">
        <v>93553.8055950451</v>
      </c>
      <c r="I51" s="0" t="n">
        <v>41305.8169114434</v>
      </c>
      <c r="J51" s="0" t="n">
        <v>12384.9611546307</v>
      </c>
    </row>
    <row r="52" customFormat="false" ht="12.8" hidden="false" customHeight="false" outlineLevel="0" collapsed="false">
      <c r="A52" s="0" t="n">
        <v>99</v>
      </c>
      <c r="B52" s="0" t="n">
        <v>4168356.36023987</v>
      </c>
      <c r="C52" s="0" t="n">
        <v>2510675.19474</v>
      </c>
      <c r="D52" s="0" t="n">
        <v>1134428.09878845</v>
      </c>
      <c r="E52" s="0" t="n">
        <v>367431.742921621</v>
      </c>
      <c r="F52" s="0" t="n">
        <v>0</v>
      </c>
      <c r="G52" s="0" t="n">
        <v>12578.4898864987</v>
      </c>
      <c r="H52" s="0" t="n">
        <v>84371.9658327179</v>
      </c>
      <c r="I52" s="0" t="n">
        <v>45754.2656983935</v>
      </c>
      <c r="J52" s="0" t="n">
        <v>13300.2209986448</v>
      </c>
    </row>
    <row r="53" customFormat="false" ht="12.8" hidden="false" customHeight="false" outlineLevel="0" collapsed="false">
      <c r="A53" s="0" t="n">
        <v>100</v>
      </c>
      <c r="B53" s="0" t="n">
        <v>4136856.75503052</v>
      </c>
      <c r="C53" s="0" t="n">
        <v>2518576.30221637</v>
      </c>
      <c r="D53" s="0" t="n">
        <v>1096997.50688309</v>
      </c>
      <c r="E53" s="0" t="n">
        <v>370107.071044309</v>
      </c>
      <c r="F53" s="0" t="n">
        <v>0</v>
      </c>
      <c r="G53" s="0" t="n">
        <v>11538.5501066905</v>
      </c>
      <c r="H53" s="0" t="n">
        <v>92087.0757609212</v>
      </c>
      <c r="I53" s="0" t="n">
        <v>33880.5385507269</v>
      </c>
      <c r="J53" s="0" t="n">
        <v>13374.0257785405</v>
      </c>
    </row>
    <row r="54" customFormat="false" ht="12.8" hidden="false" customHeight="false" outlineLevel="0" collapsed="false">
      <c r="A54" s="0" t="n">
        <v>101</v>
      </c>
      <c r="B54" s="0" t="n">
        <v>5123012.26229644</v>
      </c>
      <c r="C54" s="0" t="n">
        <v>2618464.09333091</v>
      </c>
      <c r="D54" s="0" t="n">
        <v>1083600.00070541</v>
      </c>
      <c r="E54" s="0" t="n">
        <v>374952.092992979</v>
      </c>
      <c r="F54" s="0" t="n">
        <v>895316.679506936</v>
      </c>
      <c r="G54" s="0" t="n">
        <v>9746.5510490453</v>
      </c>
      <c r="H54" s="0" t="n">
        <v>87977.1651885251</v>
      </c>
      <c r="I54" s="0" t="n">
        <v>40608.6043118705</v>
      </c>
      <c r="J54" s="0" t="n">
        <v>14074.0265593144</v>
      </c>
    </row>
    <row r="55" customFormat="false" ht="12.8" hidden="false" customHeight="false" outlineLevel="0" collapsed="false">
      <c r="A55" s="0" t="n">
        <v>102</v>
      </c>
      <c r="B55" s="0" t="n">
        <v>4257165.38967575</v>
      </c>
      <c r="C55" s="0" t="n">
        <v>2638534.13232884</v>
      </c>
      <c r="D55" s="0" t="n">
        <v>1064807.70926575</v>
      </c>
      <c r="E55" s="0" t="n">
        <v>376753.419638181</v>
      </c>
      <c r="F55" s="0" t="n">
        <v>0</v>
      </c>
      <c r="G55" s="0" t="n">
        <v>14020.1457573727</v>
      </c>
      <c r="H55" s="0" t="n">
        <v>110592.041795782</v>
      </c>
      <c r="I55" s="0" t="n">
        <v>37460.1357219474</v>
      </c>
      <c r="J55" s="0" t="n">
        <v>15255.4459729951</v>
      </c>
    </row>
    <row r="56" customFormat="false" ht="12.8" hidden="false" customHeight="false" outlineLevel="0" collapsed="false">
      <c r="A56" s="0" t="n">
        <v>103</v>
      </c>
      <c r="B56" s="0" t="n">
        <v>4178877.37404921</v>
      </c>
      <c r="C56" s="0" t="n">
        <v>2659287.43342365</v>
      </c>
      <c r="D56" s="0" t="n">
        <v>969380.035123073</v>
      </c>
      <c r="E56" s="0" t="n">
        <v>377648.763290248</v>
      </c>
      <c r="F56" s="0" t="n">
        <v>0</v>
      </c>
      <c r="G56" s="0" t="n">
        <v>17264.3788614756</v>
      </c>
      <c r="H56" s="0" t="n">
        <v>109341.540357895</v>
      </c>
      <c r="I56" s="0" t="n">
        <v>31236.0024844342</v>
      </c>
      <c r="J56" s="0" t="n">
        <v>15930.8110774895</v>
      </c>
    </row>
    <row r="57" customFormat="false" ht="12.8" hidden="false" customHeight="false" outlineLevel="0" collapsed="false">
      <c r="A57" s="0" t="n">
        <v>104</v>
      </c>
      <c r="B57" s="0" t="n">
        <v>4147012.35694578</v>
      </c>
      <c r="C57" s="0" t="n">
        <v>2671205.81590938</v>
      </c>
      <c r="D57" s="0" t="n">
        <v>947533.57643701</v>
      </c>
      <c r="E57" s="0" t="n">
        <v>378212.324799044</v>
      </c>
      <c r="F57" s="0" t="n">
        <v>0</v>
      </c>
      <c r="G57" s="0" t="n">
        <v>10960.0648811177</v>
      </c>
      <c r="H57" s="0" t="n">
        <v>94211.7260384909</v>
      </c>
      <c r="I57" s="0" t="n">
        <v>30875.9161118087</v>
      </c>
      <c r="J57" s="0" t="n">
        <v>15646.3974964466</v>
      </c>
    </row>
    <row r="58" customFormat="false" ht="12.8" hidden="false" customHeight="false" outlineLevel="0" collapsed="false">
      <c r="A58" s="0" t="n">
        <v>105</v>
      </c>
      <c r="B58" s="0" t="n">
        <v>5114226.45370118</v>
      </c>
      <c r="C58" s="0" t="n">
        <v>2754839.70962871</v>
      </c>
      <c r="D58" s="0" t="n">
        <v>925712.777352577</v>
      </c>
      <c r="E58" s="0" t="n">
        <v>381440.222263057</v>
      </c>
      <c r="F58" s="0" t="n">
        <v>894176.078395864</v>
      </c>
      <c r="G58" s="0" t="n">
        <v>9840.6099943974</v>
      </c>
      <c r="H58" s="0" t="n">
        <v>103782.480677117</v>
      </c>
      <c r="I58" s="0" t="n">
        <v>31379.1950865596</v>
      </c>
      <c r="J58" s="0" t="n">
        <v>14248.844162713</v>
      </c>
    </row>
    <row r="59" customFormat="false" ht="12.8" hidden="false" customHeight="false" outlineLevel="0" collapsed="false">
      <c r="A59" s="0" t="n">
        <v>106</v>
      </c>
      <c r="B59" s="0" t="n">
        <v>4192158.9795895</v>
      </c>
      <c r="C59" s="0" t="n">
        <v>2742080.85590119</v>
      </c>
      <c r="D59" s="0" t="n">
        <v>901706.492120126</v>
      </c>
      <c r="E59" s="0" t="n">
        <v>378720.390244061</v>
      </c>
      <c r="F59" s="0" t="n">
        <v>0</v>
      </c>
      <c r="G59" s="0" t="n">
        <v>16448.3701630802</v>
      </c>
      <c r="H59" s="0" t="n">
        <v>98856.0769445108</v>
      </c>
      <c r="I59" s="0" t="n">
        <v>39913.8993727407</v>
      </c>
      <c r="J59" s="0" t="n">
        <v>14853.4724179536</v>
      </c>
    </row>
    <row r="60" customFormat="false" ht="12.8" hidden="false" customHeight="false" outlineLevel="0" collapsed="false">
      <c r="A60" s="0" t="n">
        <v>107</v>
      </c>
      <c r="B60" s="0" t="n">
        <v>4170408.80090129</v>
      </c>
      <c r="C60" s="0" t="n">
        <v>2707926.98717694</v>
      </c>
      <c r="D60" s="0" t="n">
        <v>918298.073682333</v>
      </c>
      <c r="E60" s="0" t="n">
        <v>376518.010208106</v>
      </c>
      <c r="F60" s="0" t="n">
        <v>0</v>
      </c>
      <c r="G60" s="0" t="n">
        <v>13227.2812793788</v>
      </c>
      <c r="H60" s="0" t="n">
        <v>94229.7236735537</v>
      </c>
      <c r="I60" s="0" t="n">
        <v>45967.1931489189</v>
      </c>
      <c r="J60" s="0" t="n">
        <v>14162.2346413991</v>
      </c>
    </row>
    <row r="61" customFormat="false" ht="12.8" hidden="false" customHeight="false" outlineLevel="0" collapsed="false">
      <c r="A61" s="0" t="n">
        <v>108</v>
      </c>
      <c r="B61" s="0" t="n">
        <v>4169906.29647351</v>
      </c>
      <c r="C61" s="0" t="n">
        <v>2721309.29609325</v>
      </c>
      <c r="D61" s="0" t="n">
        <v>896841.673836109</v>
      </c>
      <c r="E61" s="0" t="n">
        <v>371191.355774171</v>
      </c>
      <c r="F61" s="0" t="n">
        <v>0</v>
      </c>
      <c r="G61" s="0" t="n">
        <v>15120.2958747673</v>
      </c>
      <c r="H61" s="0" t="n">
        <v>111502.58307651</v>
      </c>
      <c r="I61" s="0" t="n">
        <v>34836.8528680378</v>
      </c>
      <c r="J61" s="0" t="n">
        <v>18756.0520910787</v>
      </c>
    </row>
    <row r="62" customFormat="false" ht="12.8" hidden="false" customHeight="false" outlineLevel="0" collapsed="false">
      <c r="A62" s="0" t="n">
        <v>109</v>
      </c>
      <c r="B62" s="0" t="n">
        <v>5070482.38203955</v>
      </c>
      <c r="C62" s="0" t="n">
        <v>2779481.35168829</v>
      </c>
      <c r="D62" s="0" t="n">
        <v>851601.968886115</v>
      </c>
      <c r="E62" s="0" t="n">
        <v>373105.421310996</v>
      </c>
      <c r="F62" s="0" t="n">
        <v>892752.634267007</v>
      </c>
      <c r="G62" s="0" t="n">
        <v>11700.322213286</v>
      </c>
      <c r="H62" s="0" t="n">
        <v>115799.47947832</v>
      </c>
      <c r="I62" s="0" t="n">
        <v>26603.9595723705</v>
      </c>
      <c r="J62" s="0" t="n">
        <v>18887.2292371388</v>
      </c>
    </row>
    <row r="63" customFormat="false" ht="12.8" hidden="false" customHeight="false" outlineLevel="0" collapsed="false">
      <c r="A63" s="0" t="n">
        <v>110</v>
      </c>
      <c r="B63" s="0" t="n">
        <v>4230091.35254771</v>
      </c>
      <c r="C63" s="0" t="n">
        <v>2776209.48621855</v>
      </c>
      <c r="D63" s="0" t="n">
        <v>895929.803366435</v>
      </c>
      <c r="E63" s="0" t="n">
        <v>371807.417305438</v>
      </c>
      <c r="F63" s="0" t="n">
        <v>0</v>
      </c>
      <c r="G63" s="0" t="n">
        <v>18748.2733058469</v>
      </c>
      <c r="H63" s="0" t="n">
        <v>123305.754911492</v>
      </c>
      <c r="I63" s="0" t="n">
        <v>25814.5089019055</v>
      </c>
      <c r="J63" s="0" t="n">
        <v>17727.5083114892</v>
      </c>
    </row>
    <row r="64" customFormat="false" ht="12.8" hidden="false" customHeight="false" outlineLevel="0" collapsed="false">
      <c r="A64" s="0" t="n">
        <v>111</v>
      </c>
      <c r="B64" s="0" t="n">
        <v>4254377.83235056</v>
      </c>
      <c r="C64" s="0" t="n">
        <v>2924103.64129282</v>
      </c>
      <c r="D64" s="0" t="n">
        <v>785080.827227685</v>
      </c>
      <c r="E64" s="0" t="n">
        <v>378207.645915381</v>
      </c>
      <c r="F64" s="0" t="n">
        <v>0</v>
      </c>
      <c r="G64" s="0" t="n">
        <v>14847.161556674</v>
      </c>
      <c r="H64" s="0" t="n">
        <v>97684.8242347071</v>
      </c>
      <c r="I64" s="0" t="n">
        <v>37082.1472482259</v>
      </c>
      <c r="J64" s="0" t="n">
        <v>16305.8124648114</v>
      </c>
    </row>
    <row r="65" customFormat="false" ht="12.8" hidden="false" customHeight="false" outlineLevel="0" collapsed="false">
      <c r="A65" s="0" t="n">
        <v>112</v>
      </c>
      <c r="B65" s="0" t="n">
        <v>4278347.62911832</v>
      </c>
      <c r="C65" s="0" t="n">
        <v>2932766.96590995</v>
      </c>
      <c r="D65" s="0" t="n">
        <v>794892.638396776</v>
      </c>
      <c r="E65" s="0" t="n">
        <v>375095.779190984</v>
      </c>
      <c r="F65" s="0" t="n">
        <v>0</v>
      </c>
      <c r="G65" s="0" t="n">
        <v>13628.7284958793</v>
      </c>
      <c r="H65" s="0" t="n">
        <v>116660.460839267</v>
      </c>
      <c r="I65" s="0" t="n">
        <v>28552.2570761819</v>
      </c>
      <c r="J65" s="0" t="n">
        <v>17147.5303633945</v>
      </c>
    </row>
    <row r="66" customFormat="false" ht="12.8" hidden="false" customHeight="false" outlineLevel="0" collapsed="false">
      <c r="A66" s="0" t="n">
        <v>113</v>
      </c>
      <c r="B66" s="0" t="n">
        <v>5087100.68951569</v>
      </c>
      <c r="C66" s="0" t="n">
        <v>2935167.51805012</v>
      </c>
      <c r="D66" s="0" t="n">
        <v>738270.670573666</v>
      </c>
      <c r="E66" s="0" t="n">
        <v>369376.720526789</v>
      </c>
      <c r="F66" s="0" t="n">
        <v>887692.299148148</v>
      </c>
      <c r="G66" s="0" t="n">
        <v>16494.5073804408</v>
      </c>
      <c r="H66" s="0" t="n">
        <v>104905.610858527</v>
      </c>
      <c r="I66" s="0" t="n">
        <v>20930.4174238086</v>
      </c>
      <c r="J66" s="0" t="n">
        <v>13471.3621492615</v>
      </c>
    </row>
    <row r="67" customFormat="false" ht="12.8" hidden="false" customHeight="false" outlineLevel="0" collapsed="false">
      <c r="A67" s="0" t="n">
        <v>114</v>
      </c>
      <c r="B67" s="0" t="n">
        <v>4252098.22238156</v>
      </c>
      <c r="C67" s="0" t="n">
        <v>2880281.41108283</v>
      </c>
      <c r="D67" s="0" t="n">
        <v>829400.155657831</v>
      </c>
      <c r="E67" s="0" t="n">
        <v>369557.837341758</v>
      </c>
      <c r="F67" s="0" t="n">
        <v>0</v>
      </c>
      <c r="G67" s="0" t="n">
        <v>12192.4857151848</v>
      </c>
      <c r="H67" s="0" t="n">
        <v>115133.68669355</v>
      </c>
      <c r="I67" s="0" t="n">
        <v>31298.423671639</v>
      </c>
      <c r="J67" s="0" t="n">
        <v>14577.7997285116</v>
      </c>
    </row>
    <row r="68" customFormat="false" ht="12.8" hidden="false" customHeight="false" outlineLevel="0" collapsed="false">
      <c r="A68" s="0" t="n">
        <v>115</v>
      </c>
      <c r="B68" s="0" t="n">
        <v>4210479.97320455</v>
      </c>
      <c r="C68" s="0" t="n">
        <v>2813887.76890597</v>
      </c>
      <c r="D68" s="0" t="n">
        <v>830681.117728641</v>
      </c>
      <c r="E68" s="0" t="n">
        <v>368955.160626484</v>
      </c>
      <c r="F68" s="0" t="n">
        <v>0</v>
      </c>
      <c r="G68" s="0" t="n">
        <v>11865.4164982122</v>
      </c>
      <c r="H68" s="0" t="n">
        <v>126971.175093216</v>
      </c>
      <c r="I68" s="0" t="n">
        <v>40020.3319402188</v>
      </c>
      <c r="J68" s="0" t="n">
        <v>17179.4452610884</v>
      </c>
    </row>
    <row r="69" customFormat="false" ht="12.8" hidden="false" customHeight="false" outlineLevel="0" collapsed="false">
      <c r="A69" s="0" t="n">
        <v>116</v>
      </c>
      <c r="B69" s="0" t="n">
        <v>4216394.21901066</v>
      </c>
      <c r="C69" s="0" t="n">
        <v>2795909.28981206</v>
      </c>
      <c r="D69" s="0" t="n">
        <v>860583.662117234</v>
      </c>
      <c r="E69" s="0" t="n">
        <v>367601.532190408</v>
      </c>
      <c r="F69" s="0" t="n">
        <v>0</v>
      </c>
      <c r="G69" s="0" t="n">
        <v>18799.1179890767</v>
      </c>
      <c r="H69" s="0" t="n">
        <v>125113.610548688</v>
      </c>
      <c r="I69" s="0" t="n">
        <v>31317.7858494301</v>
      </c>
      <c r="J69" s="0" t="n">
        <v>17617.1958660349</v>
      </c>
    </row>
    <row r="70" customFormat="false" ht="12.8" hidden="false" customHeight="false" outlineLevel="0" collapsed="false">
      <c r="A70" s="0" t="n">
        <v>117</v>
      </c>
      <c r="B70" s="0" t="n">
        <v>5046245.64685832</v>
      </c>
      <c r="C70" s="0" t="n">
        <v>2772150.81744756</v>
      </c>
      <c r="D70" s="0" t="n">
        <v>848319.055093168</v>
      </c>
      <c r="E70" s="0" t="n">
        <v>369496.018973617</v>
      </c>
      <c r="F70" s="0" t="n">
        <v>886738.820804367</v>
      </c>
      <c r="G70" s="0" t="n">
        <v>16775.6898922857</v>
      </c>
      <c r="H70" s="0" t="n">
        <v>101567.960400749</v>
      </c>
      <c r="I70" s="0" t="n">
        <v>34839.6719409087</v>
      </c>
      <c r="J70" s="0" t="n">
        <v>16241.2241967211</v>
      </c>
    </row>
    <row r="71" customFormat="false" ht="12.8" hidden="false" customHeight="false" outlineLevel="0" collapsed="false">
      <c r="A71" s="0" t="n">
        <v>118</v>
      </c>
      <c r="B71" s="0" t="n">
        <v>4185561.13117348</v>
      </c>
      <c r="C71" s="0" t="n">
        <v>2887569.98777898</v>
      </c>
      <c r="D71" s="0" t="n">
        <v>738140.697249274</v>
      </c>
      <c r="E71" s="0" t="n">
        <v>370476.450446425</v>
      </c>
      <c r="F71" s="0" t="n">
        <v>0</v>
      </c>
      <c r="G71" s="0" t="n">
        <v>12741.190744116</v>
      </c>
      <c r="H71" s="0" t="n">
        <v>118919.417115326</v>
      </c>
      <c r="I71" s="0" t="n">
        <v>39794.1035113904</v>
      </c>
      <c r="J71" s="0" t="n">
        <v>17810.5931571868</v>
      </c>
    </row>
    <row r="72" customFormat="false" ht="12.8" hidden="false" customHeight="false" outlineLevel="0" collapsed="false">
      <c r="A72" s="0" t="n">
        <v>119</v>
      </c>
      <c r="B72" s="0" t="n">
        <v>4166816.84812536</v>
      </c>
      <c r="C72" s="0" t="n">
        <v>2889311.91068432</v>
      </c>
      <c r="D72" s="0" t="n">
        <v>739205.506167771</v>
      </c>
      <c r="E72" s="0" t="n">
        <v>368040.695653525</v>
      </c>
      <c r="F72" s="0" t="n">
        <v>0</v>
      </c>
      <c r="G72" s="0" t="n">
        <v>9878.90719863152</v>
      </c>
      <c r="H72" s="0" t="n">
        <v>100560.668243194</v>
      </c>
      <c r="I72" s="0" t="n">
        <v>44691.6193202509</v>
      </c>
      <c r="J72" s="0" t="n">
        <v>14536.8300615432</v>
      </c>
    </row>
    <row r="73" customFormat="false" ht="12.8" hidden="false" customHeight="false" outlineLevel="0" collapsed="false">
      <c r="A73" s="0" t="n">
        <v>120</v>
      </c>
      <c r="B73" s="0" t="n">
        <v>4125894.39741934</v>
      </c>
      <c r="C73" s="0" t="n">
        <v>2826375.84971821</v>
      </c>
      <c r="D73" s="0" t="n">
        <v>771510.720497281</v>
      </c>
      <c r="E73" s="0" t="n">
        <v>365615.847788808</v>
      </c>
      <c r="F73" s="0" t="n">
        <v>0</v>
      </c>
      <c r="G73" s="0" t="n">
        <v>12584.9345387602</v>
      </c>
      <c r="H73" s="0" t="n">
        <v>100680.349190141</v>
      </c>
      <c r="I73" s="0" t="n">
        <v>32196.915612577</v>
      </c>
      <c r="J73" s="0" t="n">
        <v>16597.1828504941</v>
      </c>
    </row>
    <row r="74" customFormat="false" ht="12.8" hidden="false" customHeight="false" outlineLevel="0" collapsed="false">
      <c r="A74" s="0" t="n">
        <v>121</v>
      </c>
      <c r="B74" s="0" t="n">
        <v>5014178.60639553</v>
      </c>
      <c r="C74" s="0" t="n">
        <v>2878470.38820169</v>
      </c>
      <c r="D74" s="0" t="n">
        <v>720373.536067028</v>
      </c>
      <c r="E74" s="0" t="n">
        <v>366940.148866842</v>
      </c>
      <c r="F74" s="0" t="n">
        <v>881976.995042591</v>
      </c>
      <c r="G74" s="0" t="n">
        <v>17885.5785663867</v>
      </c>
      <c r="H74" s="0" t="n">
        <v>110988.075723878</v>
      </c>
      <c r="I74" s="0" t="n">
        <v>28445.8047835403</v>
      </c>
      <c r="J74" s="0" t="n">
        <v>15026.9041213984</v>
      </c>
    </row>
    <row r="75" customFormat="false" ht="12.8" hidden="false" customHeight="false" outlineLevel="0" collapsed="false">
      <c r="A75" s="0" t="n">
        <v>122</v>
      </c>
      <c r="B75" s="0" t="n">
        <v>4050118.90820216</v>
      </c>
      <c r="C75" s="0" t="n">
        <v>2813677.22317808</v>
      </c>
      <c r="D75" s="0" t="n">
        <v>689591.801667462</v>
      </c>
      <c r="E75" s="0" t="n">
        <v>370027.211793246</v>
      </c>
      <c r="F75" s="0" t="n">
        <v>0</v>
      </c>
      <c r="G75" s="0" t="n">
        <v>11259.7423839763</v>
      </c>
      <c r="H75" s="0" t="n">
        <v>104856.354052322</v>
      </c>
      <c r="I75" s="0" t="n">
        <v>45144.4020913663</v>
      </c>
      <c r="J75" s="0" t="n">
        <v>14481.6410801153</v>
      </c>
    </row>
    <row r="76" customFormat="false" ht="12.8" hidden="false" customHeight="false" outlineLevel="0" collapsed="false">
      <c r="A76" s="0" t="n">
        <v>123</v>
      </c>
      <c r="B76" s="0" t="n">
        <v>4086268.89183113</v>
      </c>
      <c r="C76" s="0" t="n">
        <v>2858626.0478772</v>
      </c>
      <c r="D76" s="0" t="n">
        <v>710441.558675793</v>
      </c>
      <c r="E76" s="0" t="n">
        <v>364347.655923762</v>
      </c>
      <c r="F76" s="0" t="n">
        <v>0</v>
      </c>
      <c r="G76" s="0" t="n">
        <v>19094.0845160473</v>
      </c>
      <c r="H76" s="0" t="n">
        <v>90487.6924233319</v>
      </c>
      <c r="I76" s="0" t="n">
        <v>35665.6216311695</v>
      </c>
      <c r="J76" s="0" t="n">
        <v>13754.2605296377</v>
      </c>
    </row>
    <row r="77" customFormat="false" ht="12.8" hidden="false" customHeight="false" outlineLevel="0" collapsed="false">
      <c r="A77" s="0" t="n">
        <v>124</v>
      </c>
      <c r="B77" s="0" t="n">
        <v>4099573.21502968</v>
      </c>
      <c r="C77" s="0" t="n">
        <v>2823079.3180645</v>
      </c>
      <c r="D77" s="0" t="n">
        <v>724003.837312538</v>
      </c>
      <c r="E77" s="0" t="n">
        <v>365955.465884207</v>
      </c>
      <c r="F77" s="0" t="n">
        <v>0</v>
      </c>
      <c r="G77" s="0" t="n">
        <v>16315.7886041455</v>
      </c>
      <c r="H77" s="0" t="n">
        <v>117154.042517704</v>
      </c>
      <c r="I77" s="0" t="n">
        <v>35166.2413553293</v>
      </c>
      <c r="J77" s="0" t="n">
        <v>18146.5371769556</v>
      </c>
    </row>
    <row r="78" customFormat="false" ht="12.8" hidden="false" customHeight="false" outlineLevel="0" collapsed="false">
      <c r="A78" s="0" t="n">
        <v>125</v>
      </c>
      <c r="B78" s="0" t="n">
        <v>5014536.39260485</v>
      </c>
      <c r="C78" s="0" t="n">
        <v>2835983.75167037</v>
      </c>
      <c r="D78" s="0" t="n">
        <v>755061.159561043</v>
      </c>
      <c r="E78" s="0" t="n">
        <v>369794.12303631</v>
      </c>
      <c r="F78" s="0" t="n">
        <v>871259.353549832</v>
      </c>
      <c r="G78" s="0" t="n">
        <v>13844.7364628096</v>
      </c>
      <c r="H78" s="0" t="n">
        <v>130715.926351394</v>
      </c>
      <c r="I78" s="0" t="n">
        <v>26722.9187791671</v>
      </c>
      <c r="J78" s="0" t="n">
        <v>18352.4137713151</v>
      </c>
    </row>
    <row r="79" customFormat="false" ht="12.8" hidden="false" customHeight="false" outlineLevel="0" collapsed="false">
      <c r="A79" s="0" t="n">
        <v>126</v>
      </c>
      <c r="B79" s="0" t="n">
        <v>4157920.93667973</v>
      </c>
      <c r="C79" s="0" t="n">
        <v>2907539.77307711</v>
      </c>
      <c r="D79" s="0" t="n">
        <v>710572.892368915</v>
      </c>
      <c r="E79" s="0" t="n">
        <v>367631.742383359</v>
      </c>
      <c r="F79" s="0" t="n">
        <v>0</v>
      </c>
      <c r="G79" s="0" t="n">
        <v>15411.8587826859</v>
      </c>
      <c r="H79" s="0" t="n">
        <v>118508.607508121</v>
      </c>
      <c r="I79" s="0" t="n">
        <v>21936.1666847193</v>
      </c>
      <c r="J79" s="0" t="n">
        <v>16955.4066205247</v>
      </c>
    </row>
    <row r="80" customFormat="false" ht="12.8" hidden="false" customHeight="false" outlineLevel="0" collapsed="false">
      <c r="A80" s="0" t="n">
        <v>127</v>
      </c>
      <c r="B80" s="0" t="n">
        <v>4207734.03116006</v>
      </c>
      <c r="C80" s="0" t="n">
        <v>2933443.52293187</v>
      </c>
      <c r="D80" s="0" t="n">
        <v>737468.80803502</v>
      </c>
      <c r="E80" s="0" t="n">
        <v>374327.499609485</v>
      </c>
      <c r="F80" s="0" t="n">
        <v>0</v>
      </c>
      <c r="G80" s="0" t="n">
        <v>16483.9460021944</v>
      </c>
      <c r="H80" s="0" t="n">
        <v>111108.676054896</v>
      </c>
      <c r="I80" s="0" t="n">
        <v>25059.2998023058</v>
      </c>
      <c r="J80" s="0" t="n">
        <v>19352.5657708303</v>
      </c>
    </row>
    <row r="81" customFormat="false" ht="12.8" hidden="false" customHeight="false" outlineLevel="0" collapsed="false">
      <c r="A81" s="0" t="n">
        <v>128</v>
      </c>
      <c r="B81" s="0" t="n">
        <v>4200448.92052554</v>
      </c>
      <c r="C81" s="0" t="n">
        <v>2951932.61620514</v>
      </c>
      <c r="D81" s="0" t="n">
        <v>703993.36319593</v>
      </c>
      <c r="E81" s="0" t="n">
        <v>379740.904702487</v>
      </c>
      <c r="F81" s="0" t="n">
        <v>0</v>
      </c>
      <c r="G81" s="0" t="n">
        <v>12428.0769396108</v>
      </c>
      <c r="H81" s="0" t="n">
        <v>112172.499260232</v>
      </c>
      <c r="I81" s="0" t="n">
        <v>27228.4309942421</v>
      </c>
      <c r="J81" s="0" t="n">
        <v>16396.6158473771</v>
      </c>
    </row>
    <row r="82" customFormat="false" ht="12.8" hidden="false" customHeight="false" outlineLevel="0" collapsed="false">
      <c r="A82" s="0" t="n">
        <v>129</v>
      </c>
      <c r="B82" s="0" t="n">
        <v>5093228.31753255</v>
      </c>
      <c r="C82" s="0" t="n">
        <v>2906702.5400711</v>
      </c>
      <c r="D82" s="0" t="n">
        <v>744658.387140175</v>
      </c>
      <c r="E82" s="0" t="n">
        <v>381418.336523404</v>
      </c>
      <c r="F82" s="0" t="n">
        <v>902402.552809582</v>
      </c>
      <c r="G82" s="0" t="n">
        <v>16131.4991308122</v>
      </c>
      <c r="H82" s="0" t="n">
        <v>110989.660906953</v>
      </c>
      <c r="I82" s="0" t="n">
        <v>24480.3213035808</v>
      </c>
      <c r="J82" s="0" t="n">
        <v>19698.7040062632</v>
      </c>
    </row>
    <row r="83" customFormat="false" ht="12.8" hidden="false" customHeight="false" outlineLevel="0" collapsed="false">
      <c r="A83" s="0" t="n">
        <v>130</v>
      </c>
      <c r="B83" s="0" t="n">
        <v>4219796.61306247</v>
      </c>
      <c r="C83" s="0" t="n">
        <v>2890683.07926639</v>
      </c>
      <c r="D83" s="0" t="n">
        <v>767528.321978818</v>
      </c>
      <c r="E83" s="0" t="n">
        <v>378362.482144144</v>
      </c>
      <c r="F83" s="0" t="n">
        <v>0</v>
      </c>
      <c r="G83" s="0" t="n">
        <v>22248.2202285105</v>
      </c>
      <c r="H83" s="0" t="n">
        <v>113468.184395204</v>
      </c>
      <c r="I83" s="0" t="n">
        <v>31269.2917827098</v>
      </c>
      <c r="J83" s="0" t="n">
        <v>18259.3906174493</v>
      </c>
    </row>
    <row r="84" customFormat="false" ht="12.8" hidden="false" customHeight="false" outlineLevel="0" collapsed="false">
      <c r="A84" s="0" t="n">
        <v>131</v>
      </c>
      <c r="B84" s="0" t="n">
        <v>4197075.67866732</v>
      </c>
      <c r="C84" s="0" t="n">
        <v>2858921.76277128</v>
      </c>
      <c r="D84" s="0" t="n">
        <v>785831.001734995</v>
      </c>
      <c r="E84" s="0" t="n">
        <v>379008.953656117</v>
      </c>
      <c r="F84" s="0" t="n">
        <v>0</v>
      </c>
      <c r="G84" s="0" t="n">
        <v>17023.6597079511</v>
      </c>
      <c r="H84" s="0" t="n">
        <v>123799.826215456</v>
      </c>
      <c r="I84" s="0" t="n">
        <v>24179.3744834279</v>
      </c>
      <c r="J84" s="0" t="n">
        <v>17943.7828652282</v>
      </c>
    </row>
    <row r="85" customFormat="false" ht="12.8" hidden="false" customHeight="false" outlineLevel="0" collapsed="false">
      <c r="A85" s="0" t="n">
        <v>132</v>
      </c>
      <c r="B85" s="0" t="n">
        <v>4219800.5072575</v>
      </c>
      <c r="C85" s="0" t="n">
        <v>2869306.94900087</v>
      </c>
      <c r="D85" s="0" t="n">
        <v>768880.938656868</v>
      </c>
      <c r="E85" s="0" t="n">
        <v>378447.145885846</v>
      </c>
      <c r="F85" s="0" t="n">
        <v>0</v>
      </c>
      <c r="G85" s="0" t="n">
        <v>23873.5097079412</v>
      </c>
      <c r="H85" s="0" t="n">
        <v>127026.239238383</v>
      </c>
      <c r="I85" s="0" t="n">
        <v>37274.8489535126</v>
      </c>
      <c r="J85" s="0" t="n">
        <v>18665.4437371367</v>
      </c>
    </row>
    <row r="86" customFormat="false" ht="12.8" hidden="false" customHeight="false" outlineLevel="0" collapsed="false">
      <c r="A86" s="0" t="n">
        <v>133</v>
      </c>
      <c r="B86" s="0" t="n">
        <v>4999347.96491513</v>
      </c>
      <c r="C86" s="0" t="n">
        <v>2812055.51138849</v>
      </c>
      <c r="D86" s="0" t="n">
        <v>772876.048403409</v>
      </c>
      <c r="E86" s="0" t="n">
        <v>374531.95704093</v>
      </c>
      <c r="F86" s="0" t="n">
        <v>888075.567193244</v>
      </c>
      <c r="G86" s="0" t="n">
        <v>24528.9685381489</v>
      </c>
      <c r="H86" s="0" t="n">
        <v>100557.837729715</v>
      </c>
      <c r="I86" s="0" t="n">
        <v>22969.1020562372</v>
      </c>
      <c r="J86" s="0" t="n">
        <v>15127.5726712093</v>
      </c>
    </row>
    <row r="87" customFormat="false" ht="12.8" hidden="false" customHeight="false" outlineLevel="0" collapsed="false">
      <c r="A87" s="0" t="n">
        <v>134</v>
      </c>
      <c r="B87" s="0" t="n">
        <v>4185318.6356505</v>
      </c>
      <c r="C87" s="0" t="n">
        <v>2920176.94571759</v>
      </c>
      <c r="D87" s="0" t="n">
        <v>729773.060427067</v>
      </c>
      <c r="E87" s="0" t="n">
        <v>376345.416373856</v>
      </c>
      <c r="F87" s="0" t="n">
        <v>0</v>
      </c>
      <c r="G87" s="0" t="n">
        <v>13585.4543970281</v>
      </c>
      <c r="H87" s="0" t="n">
        <v>107710.262366885</v>
      </c>
      <c r="I87" s="0" t="n">
        <v>27566.9591392362</v>
      </c>
      <c r="J87" s="0" t="n">
        <v>16019.2815845212</v>
      </c>
    </row>
    <row r="88" customFormat="false" ht="12.8" hidden="false" customHeight="false" outlineLevel="0" collapsed="false">
      <c r="A88" s="0" t="n">
        <v>135</v>
      </c>
      <c r="B88" s="0" t="n">
        <v>4195796.27262885</v>
      </c>
      <c r="C88" s="0" t="n">
        <v>2964016.21184361</v>
      </c>
      <c r="D88" s="0" t="n">
        <v>710287.264455062</v>
      </c>
      <c r="E88" s="0" t="n">
        <v>376400.27279868</v>
      </c>
      <c r="F88" s="0" t="n">
        <v>0</v>
      </c>
      <c r="G88" s="0" t="n">
        <v>19827.2058767159</v>
      </c>
      <c r="H88" s="0" t="n">
        <v>88311.131192436</v>
      </c>
      <c r="I88" s="0" t="n">
        <v>32180.9449761958</v>
      </c>
      <c r="J88" s="0" t="n">
        <v>13920.0846992521</v>
      </c>
    </row>
    <row r="89" customFormat="false" ht="12.8" hidden="false" customHeight="false" outlineLevel="0" collapsed="false">
      <c r="A89" s="0" t="n">
        <v>136</v>
      </c>
      <c r="B89" s="0" t="n">
        <v>4225685.71535742</v>
      </c>
      <c r="C89" s="0" t="n">
        <v>2983208.66021406</v>
      </c>
      <c r="D89" s="0" t="n">
        <v>710648.57437187</v>
      </c>
      <c r="E89" s="0" t="n">
        <v>378609.934434185</v>
      </c>
      <c r="F89" s="0" t="n">
        <v>0</v>
      </c>
      <c r="G89" s="0" t="n">
        <v>19388.9136887809</v>
      </c>
      <c r="H89" s="0" t="n">
        <v>107445.821582309</v>
      </c>
      <c r="I89" s="0" t="n">
        <v>20377.2316426645</v>
      </c>
      <c r="J89" s="0" t="n">
        <v>17232.2702180449</v>
      </c>
    </row>
    <row r="90" customFormat="false" ht="12.8" hidden="false" customHeight="false" outlineLevel="0" collapsed="false">
      <c r="A90" s="0" t="n">
        <v>137</v>
      </c>
      <c r="B90" s="0" t="n">
        <v>5101316.86921052</v>
      </c>
      <c r="C90" s="0" t="n">
        <v>2888034.18591694</v>
      </c>
      <c r="D90" s="0" t="n">
        <v>783421.992539854</v>
      </c>
      <c r="E90" s="0" t="n">
        <v>377953.096022101</v>
      </c>
      <c r="F90" s="0" t="n">
        <v>913442.476342616</v>
      </c>
      <c r="G90" s="0" t="n">
        <v>17872.3049609659</v>
      </c>
      <c r="H90" s="0" t="n">
        <v>94609.4309486272</v>
      </c>
      <c r="I90" s="0" t="n">
        <v>26928.3007127173</v>
      </c>
      <c r="J90" s="0" t="n">
        <v>14124.1231170316</v>
      </c>
    </row>
    <row r="91" customFormat="false" ht="12.8" hidden="false" customHeight="false" outlineLevel="0" collapsed="false">
      <c r="A91" s="0" t="n">
        <v>138</v>
      </c>
      <c r="B91" s="0" t="n">
        <v>4201924.68121399</v>
      </c>
      <c r="C91" s="0" t="n">
        <v>2868306.34409549</v>
      </c>
      <c r="D91" s="0" t="n">
        <v>784201.829510906</v>
      </c>
      <c r="E91" s="0" t="n">
        <v>373031.01484224</v>
      </c>
      <c r="F91" s="0" t="n">
        <v>0</v>
      </c>
      <c r="G91" s="0" t="n">
        <v>17431.3206524677</v>
      </c>
      <c r="H91" s="0" t="n">
        <v>133957.275860998</v>
      </c>
      <c r="I91" s="0" t="n">
        <v>19755.0286665514</v>
      </c>
      <c r="J91" s="0" t="n">
        <v>17454.0925899092</v>
      </c>
    </row>
    <row r="92" customFormat="false" ht="12.8" hidden="false" customHeight="false" outlineLevel="0" collapsed="false">
      <c r="A92" s="0" t="n">
        <v>139</v>
      </c>
      <c r="B92" s="0" t="n">
        <v>4154050.45665488</v>
      </c>
      <c r="C92" s="0" t="n">
        <v>2932600.38119906</v>
      </c>
      <c r="D92" s="0" t="n">
        <v>669652.280683461</v>
      </c>
      <c r="E92" s="0" t="n">
        <v>376244.280347953</v>
      </c>
      <c r="F92" s="0" t="n">
        <v>0</v>
      </c>
      <c r="G92" s="0" t="n">
        <v>18279.1632958821</v>
      </c>
      <c r="H92" s="0" t="n">
        <v>136688.462369552</v>
      </c>
      <c r="I92" s="0" t="n">
        <v>12880.4989986873</v>
      </c>
      <c r="J92" s="0" t="n">
        <v>19017.2264854172</v>
      </c>
    </row>
    <row r="93" customFormat="false" ht="12.8" hidden="false" customHeight="false" outlineLevel="0" collapsed="false">
      <c r="A93" s="0" t="n">
        <v>140</v>
      </c>
      <c r="B93" s="0" t="n">
        <v>4211706.69679617</v>
      </c>
      <c r="C93" s="0" t="n">
        <v>2994919.75783997</v>
      </c>
      <c r="D93" s="0" t="n">
        <v>643759.668777236</v>
      </c>
      <c r="E93" s="0" t="n">
        <v>380635.202489702</v>
      </c>
      <c r="F93" s="0" t="n">
        <v>0</v>
      </c>
      <c r="G93" s="0" t="n">
        <v>16966.1956410507</v>
      </c>
      <c r="H93" s="0" t="n">
        <v>132418.808795509</v>
      </c>
      <c r="I93" s="0" t="n">
        <v>34227.4892003012</v>
      </c>
      <c r="J93" s="0" t="n">
        <v>20504.5180708326</v>
      </c>
    </row>
    <row r="94" customFormat="false" ht="12.8" hidden="false" customHeight="false" outlineLevel="0" collapsed="false">
      <c r="A94" s="0" t="n">
        <v>141</v>
      </c>
      <c r="B94" s="0" t="n">
        <v>4995704.04594746</v>
      </c>
      <c r="C94" s="0" t="n">
        <v>2978655.9057343</v>
      </c>
      <c r="D94" s="0" t="n">
        <v>578158.642773512</v>
      </c>
      <c r="E94" s="0" t="n">
        <v>378176.40516112</v>
      </c>
      <c r="F94" s="0" t="n">
        <v>892281.151648482</v>
      </c>
      <c r="G94" s="0" t="n">
        <v>16925.5846506897</v>
      </c>
      <c r="H94" s="0" t="n">
        <v>136922.02210999</v>
      </c>
      <c r="I94" s="0" t="n">
        <v>20302.9149824662</v>
      </c>
      <c r="J94" s="0" t="n">
        <v>20097.5987522662</v>
      </c>
    </row>
    <row r="95" customFormat="false" ht="12.8" hidden="false" customHeight="false" outlineLevel="0" collapsed="false">
      <c r="A95" s="0" t="n">
        <v>142</v>
      </c>
      <c r="B95" s="0" t="n">
        <v>4097843.28308991</v>
      </c>
      <c r="C95" s="0" t="n">
        <v>2948707.37835385</v>
      </c>
      <c r="D95" s="0" t="n">
        <v>609144.033668873</v>
      </c>
      <c r="E95" s="0" t="n">
        <v>384295.300754969</v>
      </c>
      <c r="F95" s="0" t="n">
        <v>0</v>
      </c>
      <c r="G95" s="0" t="n">
        <v>16266.8538834207</v>
      </c>
      <c r="H95" s="0" t="n">
        <v>121811.511635092</v>
      </c>
      <c r="I95" s="0" t="n">
        <v>9822.80465625145</v>
      </c>
      <c r="J95" s="0" t="n">
        <v>17184.0164299198</v>
      </c>
    </row>
    <row r="96" customFormat="false" ht="12.8" hidden="false" customHeight="false" outlineLevel="0" collapsed="false">
      <c r="A96" s="0" t="n">
        <v>143</v>
      </c>
      <c r="B96" s="0" t="n">
        <v>4022664.08292034</v>
      </c>
      <c r="C96" s="0" t="n">
        <v>2907668.56716122</v>
      </c>
      <c r="D96" s="0" t="n">
        <v>602738.56931233</v>
      </c>
      <c r="E96" s="0" t="n">
        <v>381331.066428901</v>
      </c>
      <c r="F96" s="0" t="n">
        <v>0</v>
      </c>
      <c r="G96" s="0" t="n">
        <v>17767.0846013692</v>
      </c>
      <c r="H96" s="0" t="n">
        <v>92818.1386192662</v>
      </c>
      <c r="I96" s="0" t="n">
        <v>24396.0923413539</v>
      </c>
      <c r="J96" s="0" t="n">
        <v>14510.0223244402</v>
      </c>
    </row>
    <row r="97" customFormat="false" ht="12.8" hidden="false" customHeight="false" outlineLevel="0" collapsed="false">
      <c r="A97" s="0" t="n">
        <v>144</v>
      </c>
      <c r="B97" s="0" t="n">
        <v>4096110.85860208</v>
      </c>
      <c r="C97" s="0" t="n">
        <v>2978786.54021224</v>
      </c>
      <c r="D97" s="0" t="n">
        <v>583663.206710282</v>
      </c>
      <c r="E97" s="0" t="n">
        <v>381296.144981745</v>
      </c>
      <c r="F97" s="0" t="n">
        <v>0</v>
      </c>
      <c r="G97" s="0" t="n">
        <v>22013.1288014785</v>
      </c>
      <c r="H97" s="0" t="n">
        <v>94014.9230413184</v>
      </c>
      <c r="I97" s="0" t="n">
        <v>37133.7070225923</v>
      </c>
      <c r="J97" s="0" t="n">
        <v>14309.7687453431</v>
      </c>
    </row>
    <row r="98" customFormat="false" ht="12.8" hidden="false" customHeight="false" outlineLevel="0" collapsed="false">
      <c r="A98" s="0" t="n">
        <v>145</v>
      </c>
      <c r="B98" s="0" t="n">
        <v>4965626.07613232</v>
      </c>
      <c r="C98" s="0" t="n">
        <v>2912013.1104153</v>
      </c>
      <c r="D98" s="0" t="n">
        <v>618499.391017389</v>
      </c>
      <c r="E98" s="0" t="n">
        <v>382988.917172414</v>
      </c>
      <c r="F98" s="0" t="n">
        <v>897610.546065409</v>
      </c>
      <c r="G98" s="0" t="n">
        <v>23840.1298806622</v>
      </c>
      <c r="H98" s="0" t="n">
        <v>106174.591833834</v>
      </c>
      <c r="I98" s="0" t="n">
        <v>31525.3162778207</v>
      </c>
      <c r="J98" s="0" t="n">
        <v>16463.0924422526</v>
      </c>
    </row>
    <row r="99" customFormat="false" ht="12.8" hidden="false" customHeight="false" outlineLevel="0" collapsed="false">
      <c r="A99" s="0" t="n">
        <v>146</v>
      </c>
      <c r="B99" s="0" t="n">
        <v>4120506.87498349</v>
      </c>
      <c r="C99" s="0" t="n">
        <v>3034450.52507517</v>
      </c>
      <c r="D99" s="0" t="n">
        <v>551065.599045832</v>
      </c>
      <c r="E99" s="0" t="n">
        <v>387121.23898184</v>
      </c>
      <c r="F99" s="0" t="n">
        <v>0</v>
      </c>
      <c r="G99" s="0" t="n">
        <v>18525.87989624</v>
      </c>
      <c r="H99" s="0" t="n">
        <v>103276.054250135</v>
      </c>
      <c r="I99" s="0" t="n">
        <v>18767.7378129123</v>
      </c>
      <c r="J99" s="0" t="n">
        <v>16465.2277662351</v>
      </c>
    </row>
    <row r="100" customFormat="false" ht="12.8" hidden="false" customHeight="false" outlineLevel="0" collapsed="false">
      <c r="A100" s="0" t="n">
        <v>147</v>
      </c>
      <c r="B100" s="0" t="n">
        <v>4093422.26850906</v>
      </c>
      <c r="C100" s="0" t="n">
        <v>3016769.16679646</v>
      </c>
      <c r="D100" s="0" t="n">
        <v>531575.492041866</v>
      </c>
      <c r="E100" s="0" t="n">
        <v>387502.089755511</v>
      </c>
      <c r="F100" s="0" t="n">
        <v>0</v>
      </c>
      <c r="G100" s="0" t="n">
        <v>18384.6876346198</v>
      </c>
      <c r="H100" s="0" t="n">
        <v>109707.124221648</v>
      </c>
      <c r="I100" s="0" t="n">
        <v>28496.6772863396</v>
      </c>
      <c r="J100" s="0" t="n">
        <v>18421.6668184518</v>
      </c>
    </row>
    <row r="101" customFormat="false" ht="12.8" hidden="false" customHeight="false" outlineLevel="0" collapsed="false">
      <c r="A101" s="0" t="n">
        <v>148</v>
      </c>
      <c r="B101" s="0" t="n">
        <v>4052801.43644341</v>
      </c>
      <c r="C101" s="0" t="n">
        <v>2953660.34773482</v>
      </c>
      <c r="D101" s="0" t="n">
        <v>538123.525855492</v>
      </c>
      <c r="E101" s="0" t="n">
        <v>389679.713703593</v>
      </c>
      <c r="F101" s="0" t="n">
        <v>0</v>
      </c>
      <c r="G101" s="0" t="n">
        <v>21722.8582611215</v>
      </c>
      <c r="H101" s="0" t="n">
        <v>107346.307558919</v>
      </c>
      <c r="I101" s="0" t="n">
        <v>31222.2739872239</v>
      </c>
      <c r="J101" s="0" t="n">
        <v>17410.3684498061</v>
      </c>
    </row>
    <row r="102" customFormat="false" ht="12.8" hidden="false" customHeight="false" outlineLevel="0" collapsed="false">
      <c r="A102" s="0" t="n">
        <v>149</v>
      </c>
      <c r="B102" s="0" t="n">
        <v>4919632.42266631</v>
      </c>
      <c r="C102" s="0" t="n">
        <v>2894546.62355148</v>
      </c>
      <c r="D102" s="0" t="n">
        <v>585842.16388314</v>
      </c>
      <c r="E102" s="0" t="n">
        <v>390880.015505045</v>
      </c>
      <c r="F102" s="0" t="n">
        <v>907965.496026793</v>
      </c>
      <c r="G102" s="0" t="n">
        <v>20942.7902464977</v>
      </c>
      <c r="H102" s="0" t="n">
        <v>110100.61650531</v>
      </c>
      <c r="I102" s="0" t="n">
        <v>10474.1248925719</v>
      </c>
      <c r="J102" s="0" t="n">
        <v>16308.1815315188</v>
      </c>
    </row>
    <row r="103" customFormat="false" ht="12.8" hidden="false" customHeight="false" outlineLevel="0" collapsed="false">
      <c r="A103" s="0" t="n">
        <v>150</v>
      </c>
      <c r="B103" s="0" t="n">
        <v>3995686.23089415</v>
      </c>
      <c r="C103" s="0" t="n">
        <v>2902320.80333818</v>
      </c>
      <c r="D103" s="0" t="n">
        <v>548180.939851849</v>
      </c>
      <c r="E103" s="0" t="n">
        <v>391544.009057133</v>
      </c>
      <c r="F103" s="0" t="n">
        <v>0</v>
      </c>
      <c r="G103" s="0" t="n">
        <v>13564.0427526138</v>
      </c>
      <c r="H103" s="0" t="n">
        <v>108410.017238515</v>
      </c>
      <c r="I103" s="0" t="n">
        <v>22630.6708614882</v>
      </c>
      <c r="J103" s="0" t="n">
        <v>17262.9141027339</v>
      </c>
    </row>
    <row r="104" customFormat="false" ht="12.8" hidden="false" customHeight="false" outlineLevel="0" collapsed="false">
      <c r="A104" s="0" t="n">
        <v>151</v>
      </c>
      <c r="B104" s="0" t="n">
        <v>4029565.68221066</v>
      </c>
      <c r="C104" s="0" t="n">
        <v>2884771.55737736</v>
      </c>
      <c r="D104" s="0" t="n">
        <v>592840.987252346</v>
      </c>
      <c r="E104" s="0" t="n">
        <v>387800.688013173</v>
      </c>
      <c r="F104" s="0" t="n">
        <v>0</v>
      </c>
      <c r="G104" s="0" t="n">
        <v>18271.1094509756</v>
      </c>
      <c r="H104" s="0" t="n">
        <v>113464.180422859</v>
      </c>
      <c r="I104" s="0" t="n">
        <v>26665.1402215473</v>
      </c>
      <c r="J104" s="0" t="n">
        <v>18200.5999112007</v>
      </c>
    </row>
    <row r="105" customFormat="false" ht="12.8" hidden="false" customHeight="false" outlineLevel="0" collapsed="false">
      <c r="A105" s="0" t="n">
        <v>152</v>
      </c>
      <c r="B105" s="0" t="n">
        <v>3942274.14308448</v>
      </c>
      <c r="C105" s="0" t="n">
        <v>2801471.25251106</v>
      </c>
      <c r="D105" s="0" t="n">
        <v>601702.242600169</v>
      </c>
      <c r="E105" s="0" t="n">
        <v>388932.351993673</v>
      </c>
      <c r="F105" s="0" t="n">
        <v>0</v>
      </c>
      <c r="G105" s="0" t="n">
        <v>15817.9028654254</v>
      </c>
      <c r="H105" s="0" t="n">
        <v>91242.5543751159</v>
      </c>
      <c r="I105" s="0" t="n">
        <v>38264.7684604881</v>
      </c>
      <c r="J105" s="0" t="n">
        <v>16399.3212374916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92187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3290736.09522659</v>
      </c>
      <c r="C21" s="0" t="n">
        <v>1605258.35026263</v>
      </c>
      <c r="D21" s="0" t="n">
        <v>1286241.00282</v>
      </c>
      <c r="E21" s="0" t="n">
        <v>287208.176995778</v>
      </c>
      <c r="F21" s="0" t="n">
        <v>0</v>
      </c>
      <c r="G21" s="0" t="n">
        <v>5040.12910267519</v>
      </c>
      <c r="H21" s="0" t="n">
        <v>68602.7711860604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3800356.942017</v>
      </c>
      <c r="C22" s="0" t="n">
        <v>1541696.62729598</v>
      </c>
      <c r="D22" s="0" t="n">
        <v>1235200.19818634</v>
      </c>
      <c r="E22" s="0" t="n">
        <v>283622.7000359</v>
      </c>
      <c r="F22" s="0" t="n">
        <v>632419.347005187</v>
      </c>
      <c r="G22" s="0" t="n">
        <v>5402.69725035066</v>
      </c>
      <c r="H22" s="0" t="n">
        <v>62885.0345009627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2966221.31103035</v>
      </c>
      <c r="C23" s="0" t="n">
        <v>1836550.60090689</v>
      </c>
      <c r="D23" s="0" t="n">
        <v>719857.148076304</v>
      </c>
      <c r="E23" s="0" t="n">
        <v>306431.894856518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2954671.97897548</v>
      </c>
      <c r="C24" s="0" t="n">
        <v>1709249.47154704</v>
      </c>
      <c r="D24" s="0" t="n">
        <v>834595.898525439</v>
      </c>
      <c r="E24" s="0" t="n">
        <v>300305.665927032</v>
      </c>
      <c r="F24" s="0" t="n">
        <v>0</v>
      </c>
      <c r="G24" s="0" t="n">
        <v>4445.98311320319</v>
      </c>
      <c r="H24" s="0" t="n">
        <v>72435.7014906848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2959625.64826466</v>
      </c>
      <c r="C25" s="0" t="n">
        <v>1692735.29323114</v>
      </c>
      <c r="D25" s="0" t="n">
        <v>865679.861903181</v>
      </c>
      <c r="E25" s="0" t="n">
        <v>290630.316053688</v>
      </c>
      <c r="F25" s="0" t="n">
        <v>0</v>
      </c>
      <c r="G25" s="0" t="n">
        <v>5696.10620891605</v>
      </c>
      <c r="H25" s="0" t="n">
        <v>60239.3455063377</v>
      </c>
      <c r="I25" s="0" t="n">
        <v>36063.5564107223</v>
      </c>
      <c r="J25" s="0" t="n">
        <v>8581.16895068112</v>
      </c>
    </row>
    <row r="26" customFormat="false" ht="12.8" hidden="false" customHeight="false" outlineLevel="0" collapsed="false">
      <c r="A26" s="0" t="n">
        <v>73</v>
      </c>
      <c r="B26" s="0" t="n">
        <v>3387776.75125744</v>
      </c>
      <c r="C26" s="0" t="n">
        <v>1555206.88968701</v>
      </c>
      <c r="D26" s="0" t="n">
        <v>860786.189321412</v>
      </c>
      <c r="E26" s="0" t="n">
        <v>276805.402486398</v>
      </c>
      <c r="F26" s="0" t="n">
        <v>603522.38997503</v>
      </c>
      <c r="G26" s="0" t="n">
        <v>4692.73776819094</v>
      </c>
      <c r="H26" s="0" t="n">
        <v>48854.5230514595</v>
      </c>
      <c r="I26" s="0" t="n">
        <v>31083.7053334245</v>
      </c>
      <c r="J26" s="0" t="n">
        <v>6824.91363451913</v>
      </c>
    </row>
    <row r="27" customFormat="false" ht="12.8" hidden="false" customHeight="false" outlineLevel="0" collapsed="false">
      <c r="A27" s="0" t="n">
        <v>74</v>
      </c>
      <c r="B27" s="0" t="n">
        <v>2908367.11344014</v>
      </c>
      <c r="C27" s="0" t="n">
        <v>1609566.64284666</v>
      </c>
      <c r="D27" s="0" t="n">
        <v>917438.790108256</v>
      </c>
      <c r="E27" s="0" t="n">
        <v>280729.434506988</v>
      </c>
      <c r="F27" s="0" t="n">
        <v>0</v>
      </c>
      <c r="G27" s="0" t="n">
        <v>7738.79986408622</v>
      </c>
      <c r="H27" s="0" t="n">
        <v>54944.1926072075</v>
      </c>
      <c r="I27" s="0" t="n">
        <v>30018.5949263637</v>
      </c>
      <c r="J27" s="0" t="n">
        <v>7930.65858057459</v>
      </c>
    </row>
    <row r="28" customFormat="false" ht="12.8" hidden="false" customHeight="false" outlineLevel="0" collapsed="false">
      <c r="A28" s="0" t="n">
        <v>75</v>
      </c>
      <c r="B28" s="0" t="n">
        <v>2980145.47071603</v>
      </c>
      <c r="C28" s="0" t="n">
        <v>1607385.17243841</v>
      </c>
      <c r="D28" s="0" t="n">
        <v>979921.060314265</v>
      </c>
      <c r="E28" s="0" t="n">
        <v>285188.918392051</v>
      </c>
      <c r="F28" s="0" t="n">
        <v>0</v>
      </c>
      <c r="G28" s="0" t="n">
        <v>10286.4301594467</v>
      </c>
      <c r="H28" s="0" t="n">
        <v>60237.888761074</v>
      </c>
      <c r="I28" s="0" t="n">
        <v>28207.136780194</v>
      </c>
      <c r="J28" s="0" t="n">
        <v>9074.68233156298</v>
      </c>
    </row>
    <row r="29" customFormat="false" ht="12.8" hidden="false" customHeight="false" outlineLevel="0" collapsed="false">
      <c r="A29" s="0" t="n">
        <v>76</v>
      </c>
      <c r="B29" s="0" t="n">
        <v>3093460.77200828</v>
      </c>
      <c r="C29" s="0" t="n">
        <v>1689685.75478588</v>
      </c>
      <c r="D29" s="0" t="n">
        <v>989803.563276474</v>
      </c>
      <c r="E29" s="0" t="n">
        <v>294881.217082242</v>
      </c>
      <c r="F29" s="0" t="n">
        <v>0</v>
      </c>
      <c r="G29" s="0" t="n">
        <v>8707.01050309787</v>
      </c>
      <c r="H29" s="0" t="n">
        <v>64235.6030554825</v>
      </c>
      <c r="I29" s="0" t="n">
        <v>36584.2203402839</v>
      </c>
      <c r="J29" s="0" t="n">
        <v>9770.09587548961</v>
      </c>
    </row>
    <row r="30" customFormat="false" ht="12.8" hidden="false" customHeight="false" outlineLevel="0" collapsed="false">
      <c r="A30" s="0" t="n">
        <v>77</v>
      </c>
      <c r="B30" s="0" t="n">
        <v>3883132.16079894</v>
      </c>
      <c r="C30" s="0" t="n">
        <v>1827806.29207759</v>
      </c>
      <c r="D30" s="0" t="n">
        <v>956379.969828745</v>
      </c>
      <c r="E30" s="0" t="n">
        <v>305918.274400353</v>
      </c>
      <c r="F30" s="0" t="n">
        <v>689649.873327934</v>
      </c>
      <c r="G30" s="0" t="n">
        <v>9661.8966771423</v>
      </c>
      <c r="H30" s="0" t="n">
        <v>49455.2296601485</v>
      </c>
      <c r="I30" s="0" t="n">
        <v>38172.7197672596</v>
      </c>
      <c r="J30" s="0" t="n">
        <v>6944.78498148047</v>
      </c>
    </row>
    <row r="31" customFormat="false" ht="12.8" hidden="false" customHeight="false" outlineLevel="0" collapsed="false">
      <c r="A31" s="0" t="n">
        <v>78</v>
      </c>
      <c r="B31" s="0" t="n">
        <v>3245702.78276065</v>
      </c>
      <c r="C31" s="0" t="n">
        <v>1914319.71303575</v>
      </c>
      <c r="D31" s="0" t="n">
        <v>908709.406118024</v>
      </c>
      <c r="E31" s="0" t="n">
        <v>308233.322745961</v>
      </c>
      <c r="F31" s="0" t="n">
        <v>0</v>
      </c>
      <c r="G31" s="0" t="n">
        <v>9671.62976078407</v>
      </c>
      <c r="H31" s="0" t="n">
        <v>53476.5157594457</v>
      </c>
      <c r="I31" s="0" t="n">
        <v>42755.9403587896</v>
      </c>
      <c r="J31" s="0" t="n">
        <v>7920.14553919694</v>
      </c>
    </row>
    <row r="32" customFormat="false" ht="12.8" hidden="false" customHeight="false" outlineLevel="0" collapsed="false">
      <c r="A32" s="0" t="n">
        <v>79</v>
      </c>
      <c r="B32" s="0" t="n">
        <v>3283045.54710315</v>
      </c>
      <c r="C32" s="0" t="n">
        <v>1898265.96462122</v>
      </c>
      <c r="D32" s="0" t="n">
        <v>970952.449877059</v>
      </c>
      <c r="E32" s="0" t="n">
        <v>310486.0078076</v>
      </c>
      <c r="F32" s="0" t="n">
        <v>0</v>
      </c>
      <c r="G32" s="0" t="n">
        <v>6466.20114387927</v>
      </c>
      <c r="H32" s="0" t="n">
        <v>51731.7834211176</v>
      </c>
      <c r="I32" s="0" t="n">
        <v>36387.1866393915</v>
      </c>
      <c r="J32" s="0" t="n">
        <v>8328.1637388894</v>
      </c>
    </row>
    <row r="33" customFormat="false" ht="12.8" hidden="false" customHeight="false" outlineLevel="0" collapsed="false">
      <c r="A33" s="0" t="n">
        <v>80</v>
      </c>
      <c r="B33" s="0" t="n">
        <v>3364443.16679155</v>
      </c>
      <c r="C33" s="0" t="n">
        <v>1944083.82082109</v>
      </c>
      <c r="D33" s="0" t="n">
        <v>981439.462010949</v>
      </c>
      <c r="E33" s="0" t="n">
        <v>311692.185568624</v>
      </c>
      <c r="F33" s="0" t="n">
        <v>0</v>
      </c>
      <c r="G33" s="0" t="n">
        <v>8684.08453629106</v>
      </c>
      <c r="H33" s="0" t="n">
        <v>69475.6692921865</v>
      </c>
      <c r="I33" s="0" t="n">
        <v>38843.5504448669</v>
      </c>
      <c r="J33" s="0" t="n">
        <v>9791.20519613783</v>
      </c>
    </row>
    <row r="34" customFormat="false" ht="12.8" hidden="false" customHeight="false" outlineLevel="0" collapsed="false">
      <c r="A34" s="0" t="n">
        <v>81</v>
      </c>
      <c r="B34" s="0" t="n">
        <v>4122661.79583266</v>
      </c>
      <c r="C34" s="0" t="n">
        <v>1957393.62622623</v>
      </c>
      <c r="D34" s="0" t="n">
        <v>1006186.57899781</v>
      </c>
      <c r="E34" s="0" t="n">
        <v>310143.761880728</v>
      </c>
      <c r="F34" s="0" t="n">
        <v>723509.805993503</v>
      </c>
      <c r="G34" s="0" t="n">
        <v>6885.50903797279</v>
      </c>
      <c r="H34" s="0" t="n">
        <v>73306.1450955457</v>
      </c>
      <c r="I34" s="0" t="n">
        <v>34641.3504130133</v>
      </c>
      <c r="J34" s="0" t="n">
        <v>11005.335154574</v>
      </c>
    </row>
    <row r="35" customFormat="false" ht="12.8" hidden="false" customHeight="false" outlineLevel="0" collapsed="false">
      <c r="A35" s="0" t="n">
        <v>82</v>
      </c>
      <c r="B35" s="0" t="n">
        <v>3411586.62457393</v>
      </c>
      <c r="C35" s="0" t="n">
        <v>1988398.8797702</v>
      </c>
      <c r="D35" s="0" t="n">
        <v>983419.301319472</v>
      </c>
      <c r="E35" s="0" t="n">
        <v>315596.196743872</v>
      </c>
      <c r="F35" s="0" t="n">
        <v>0</v>
      </c>
      <c r="G35" s="0" t="n">
        <v>9017.79910072165</v>
      </c>
      <c r="H35" s="0" t="n">
        <v>64629.0094197811</v>
      </c>
      <c r="I35" s="0" t="n">
        <v>41036.0024197043</v>
      </c>
      <c r="J35" s="0" t="n">
        <v>8752.84246434664</v>
      </c>
    </row>
    <row r="36" customFormat="false" ht="12.8" hidden="false" customHeight="false" outlineLevel="0" collapsed="false">
      <c r="A36" s="0" t="n">
        <v>83</v>
      </c>
      <c r="B36" s="0" t="n">
        <v>3400252.753099</v>
      </c>
      <c r="C36" s="0" t="n">
        <v>1979612.67463711</v>
      </c>
      <c r="D36" s="0" t="n">
        <v>984815.544986956</v>
      </c>
      <c r="E36" s="0" t="n">
        <v>317656.249250511</v>
      </c>
      <c r="F36" s="0" t="n">
        <v>0</v>
      </c>
      <c r="G36" s="0" t="n">
        <v>10353.0927461171</v>
      </c>
      <c r="H36" s="0" t="n">
        <v>59858.336933305</v>
      </c>
      <c r="I36" s="0" t="n">
        <v>39761.0920888334</v>
      </c>
      <c r="J36" s="0" t="n">
        <v>7451.24609696264</v>
      </c>
    </row>
    <row r="37" customFormat="false" ht="12.8" hidden="false" customHeight="false" outlineLevel="0" collapsed="false">
      <c r="A37" s="0" t="n">
        <v>84</v>
      </c>
      <c r="B37" s="0" t="n">
        <v>3504505.4103811</v>
      </c>
      <c r="C37" s="0" t="n">
        <v>2042964.51725832</v>
      </c>
      <c r="D37" s="0" t="n">
        <v>1013947.05366016</v>
      </c>
      <c r="E37" s="0" t="n">
        <v>320832.576896681</v>
      </c>
      <c r="F37" s="0" t="n">
        <v>0</v>
      </c>
      <c r="G37" s="0" t="n">
        <v>6284.27506611311</v>
      </c>
      <c r="H37" s="0" t="n">
        <v>64326.6125617781</v>
      </c>
      <c r="I37" s="0" t="n">
        <v>45546.4330066874</v>
      </c>
      <c r="J37" s="0" t="n">
        <v>10550.7800646898</v>
      </c>
    </row>
    <row r="38" customFormat="false" ht="12.8" hidden="false" customHeight="false" outlineLevel="0" collapsed="false">
      <c r="A38" s="0" t="n">
        <v>85</v>
      </c>
      <c r="B38" s="0" t="n">
        <v>4270126.7208558</v>
      </c>
      <c r="C38" s="0" t="n">
        <v>2030839.48679821</v>
      </c>
      <c r="D38" s="0" t="n">
        <v>1034345.6078335</v>
      </c>
      <c r="E38" s="0" t="n">
        <v>322037.376477864</v>
      </c>
      <c r="F38" s="0" t="n">
        <v>752915.729495786</v>
      </c>
      <c r="G38" s="0" t="n">
        <v>9613.74736172114</v>
      </c>
      <c r="H38" s="0" t="n">
        <v>69275.1922447395</v>
      </c>
      <c r="I38" s="0" t="n">
        <v>41850.5922363708</v>
      </c>
      <c r="J38" s="0" t="n">
        <v>9248.9884076124</v>
      </c>
    </row>
    <row r="39" customFormat="false" ht="12.8" hidden="false" customHeight="false" outlineLevel="0" collapsed="false">
      <c r="A39" s="0" t="n">
        <v>86</v>
      </c>
      <c r="B39" s="0" t="n">
        <v>3639800.43383154</v>
      </c>
      <c r="C39" s="0" t="n">
        <v>2147167.92843348</v>
      </c>
      <c r="D39" s="0" t="n">
        <v>1025154.06934648</v>
      </c>
      <c r="E39" s="0" t="n">
        <v>322396.708158431</v>
      </c>
      <c r="F39" s="0" t="n">
        <v>0</v>
      </c>
      <c r="G39" s="0" t="n">
        <v>9433.49126671681</v>
      </c>
      <c r="H39" s="0" t="n">
        <v>68255.5198248437</v>
      </c>
      <c r="I39" s="0" t="n">
        <v>56640.3029747529</v>
      </c>
      <c r="J39" s="0" t="n">
        <v>10250.7539165757</v>
      </c>
    </row>
    <row r="40" customFormat="false" ht="12.8" hidden="false" customHeight="false" outlineLevel="0" collapsed="false">
      <c r="A40" s="0" t="n">
        <v>87</v>
      </c>
      <c r="B40" s="0" t="n">
        <v>3644557.09499184</v>
      </c>
      <c r="C40" s="0" t="n">
        <v>2153151.09861551</v>
      </c>
      <c r="D40" s="0" t="n">
        <v>1027535.28596231</v>
      </c>
      <c r="E40" s="0" t="n">
        <v>322080.440488112</v>
      </c>
      <c r="F40" s="0" t="n">
        <v>0</v>
      </c>
      <c r="G40" s="0" t="n">
        <v>11598.7212030744</v>
      </c>
      <c r="H40" s="0" t="n">
        <v>75435.3898646224</v>
      </c>
      <c r="I40" s="0" t="n">
        <v>44028.3767037613</v>
      </c>
      <c r="J40" s="0" t="n">
        <v>9955.96026270254</v>
      </c>
    </row>
    <row r="41" customFormat="false" ht="12.8" hidden="false" customHeight="false" outlineLevel="0" collapsed="false">
      <c r="A41" s="0" t="n">
        <v>88</v>
      </c>
      <c r="B41" s="0" t="n">
        <v>3680267.16818376</v>
      </c>
      <c r="C41" s="0" t="n">
        <v>2163226.4016529</v>
      </c>
      <c r="D41" s="0" t="n">
        <v>1059206.49961493</v>
      </c>
      <c r="E41" s="0" t="n">
        <v>323721.737816472</v>
      </c>
      <c r="F41" s="0" t="n">
        <v>0</v>
      </c>
      <c r="G41" s="0" t="n">
        <v>10981.4823779005</v>
      </c>
      <c r="H41" s="0" t="n">
        <v>66408.2251988399</v>
      </c>
      <c r="I41" s="0" t="n">
        <v>46867.1108229627</v>
      </c>
      <c r="J41" s="0" t="n">
        <v>9810.19640218477</v>
      </c>
    </row>
    <row r="42" customFormat="false" ht="12.8" hidden="false" customHeight="false" outlineLevel="0" collapsed="false">
      <c r="A42" s="0" t="n">
        <v>89</v>
      </c>
      <c r="B42" s="0" t="n">
        <v>4431228.3349838</v>
      </c>
      <c r="C42" s="0" t="n">
        <v>2193296.56193611</v>
      </c>
      <c r="D42" s="0" t="n">
        <v>1004796.83261926</v>
      </c>
      <c r="E42" s="0" t="n">
        <v>325899.472365393</v>
      </c>
      <c r="F42" s="0" t="n">
        <v>781451.790885911</v>
      </c>
      <c r="G42" s="0" t="n">
        <v>9382.39859113527</v>
      </c>
      <c r="H42" s="0" t="n">
        <v>73189.8545958711</v>
      </c>
      <c r="I42" s="0" t="n">
        <v>33031.3454843035</v>
      </c>
      <c r="J42" s="0" t="n">
        <v>10858.9369083295</v>
      </c>
    </row>
    <row r="43" customFormat="false" ht="12.8" hidden="false" customHeight="false" outlineLevel="0" collapsed="false">
      <c r="A43" s="0" t="n">
        <v>90</v>
      </c>
      <c r="B43" s="0" t="n">
        <v>3657742.06382869</v>
      </c>
      <c r="C43" s="0" t="n">
        <v>2156173.96103898</v>
      </c>
      <c r="D43" s="0" t="n">
        <v>1030739.33162513</v>
      </c>
      <c r="E43" s="0" t="n">
        <v>325336.582820507</v>
      </c>
      <c r="F43" s="0" t="n">
        <v>0</v>
      </c>
      <c r="G43" s="0" t="n">
        <v>7793.54389847808</v>
      </c>
      <c r="H43" s="0" t="n">
        <v>87980.9711803098</v>
      </c>
      <c r="I43" s="0" t="n">
        <v>38780.5043741233</v>
      </c>
      <c r="J43" s="0" t="n">
        <v>11069.9365485089</v>
      </c>
    </row>
    <row r="44" customFormat="false" ht="12.8" hidden="false" customHeight="false" outlineLevel="0" collapsed="false">
      <c r="A44" s="0" t="n">
        <v>91</v>
      </c>
      <c r="B44" s="0" t="n">
        <v>3726017.9186761</v>
      </c>
      <c r="C44" s="0" t="n">
        <v>2213934.63715872</v>
      </c>
      <c r="D44" s="0" t="n">
        <v>1022956.14486467</v>
      </c>
      <c r="E44" s="0" t="n">
        <v>324896.147992947</v>
      </c>
      <c r="F44" s="0" t="n">
        <v>0</v>
      </c>
      <c r="G44" s="0" t="n">
        <v>13186.2042619809</v>
      </c>
      <c r="H44" s="0" t="n">
        <v>89020.1423118514</v>
      </c>
      <c r="I44" s="0" t="n">
        <v>50578.6711024709</v>
      </c>
      <c r="J44" s="0" t="n">
        <v>11998.6980397394</v>
      </c>
    </row>
    <row r="45" customFormat="false" ht="12.8" hidden="false" customHeight="false" outlineLevel="0" collapsed="false">
      <c r="A45" s="0" t="n">
        <v>92</v>
      </c>
      <c r="B45" s="0" t="n">
        <v>3726489.4090531</v>
      </c>
      <c r="C45" s="0" t="n">
        <v>2262257.32690152</v>
      </c>
      <c r="D45" s="0" t="n">
        <v>1000414.11924646</v>
      </c>
      <c r="E45" s="0" t="n">
        <v>324051.082507241</v>
      </c>
      <c r="F45" s="0" t="n">
        <v>0</v>
      </c>
      <c r="G45" s="0" t="n">
        <v>9632.46138881339</v>
      </c>
      <c r="H45" s="0" t="n">
        <v>72267.8502169397</v>
      </c>
      <c r="I45" s="0" t="n">
        <v>47820.1252434371</v>
      </c>
      <c r="J45" s="0" t="n">
        <v>10304.8395395033</v>
      </c>
    </row>
    <row r="46" customFormat="false" ht="12.8" hidden="false" customHeight="false" outlineLevel="0" collapsed="false">
      <c r="A46" s="0" t="n">
        <v>93</v>
      </c>
      <c r="B46" s="0" t="n">
        <v>4517187.5097079</v>
      </c>
      <c r="C46" s="0" t="n">
        <v>2239913.76927215</v>
      </c>
      <c r="D46" s="0" t="n">
        <v>1029659.21248598</v>
      </c>
      <c r="E46" s="0" t="n">
        <v>326582.372456208</v>
      </c>
      <c r="F46" s="0" t="n">
        <v>786148.576035261</v>
      </c>
      <c r="G46" s="0" t="n">
        <v>8248.12182902888</v>
      </c>
      <c r="H46" s="0" t="n">
        <v>67488.5665338125</v>
      </c>
      <c r="I46" s="0" t="n">
        <v>47857.8098566757</v>
      </c>
      <c r="J46" s="0" t="n">
        <v>9704.74332957472</v>
      </c>
    </row>
    <row r="47" customFormat="false" ht="12.8" hidden="false" customHeight="false" outlineLevel="0" collapsed="false">
      <c r="A47" s="0" t="n">
        <v>94</v>
      </c>
      <c r="B47" s="0" t="n">
        <v>3787368.2852711</v>
      </c>
      <c r="C47" s="0" t="n">
        <v>2267528.26230584</v>
      </c>
      <c r="D47" s="0" t="n">
        <v>1037822.98760373</v>
      </c>
      <c r="E47" s="0" t="n">
        <v>328225.339693621</v>
      </c>
      <c r="F47" s="0" t="n">
        <v>0</v>
      </c>
      <c r="G47" s="0" t="n">
        <v>11132.5433761726</v>
      </c>
      <c r="H47" s="0" t="n">
        <v>87237.4729042742</v>
      </c>
      <c r="I47" s="0" t="n">
        <v>44134.0314845467</v>
      </c>
      <c r="J47" s="0" t="n">
        <v>11349.619324292</v>
      </c>
    </row>
    <row r="48" customFormat="false" ht="12.8" hidden="false" customHeight="false" outlineLevel="0" collapsed="false">
      <c r="A48" s="0" t="n">
        <v>95</v>
      </c>
      <c r="B48" s="0" t="n">
        <v>3793612.8484771</v>
      </c>
      <c r="C48" s="0" t="n">
        <v>2214915.64497542</v>
      </c>
      <c r="D48" s="0" t="n">
        <v>1071202.73206019</v>
      </c>
      <c r="E48" s="0" t="n">
        <v>329499.566804814</v>
      </c>
      <c r="F48" s="0" t="n">
        <v>0</v>
      </c>
      <c r="G48" s="0" t="n">
        <v>9448.81873198992</v>
      </c>
      <c r="H48" s="0" t="n">
        <v>94528.1568679898</v>
      </c>
      <c r="I48" s="0" t="n">
        <v>62278.8159743737</v>
      </c>
      <c r="J48" s="0" t="n">
        <v>11237.3198100661</v>
      </c>
    </row>
    <row r="49" customFormat="false" ht="12.8" hidden="false" customHeight="false" outlineLevel="0" collapsed="false">
      <c r="A49" s="0" t="n">
        <v>96</v>
      </c>
      <c r="B49" s="0" t="n">
        <v>3826739.82246377</v>
      </c>
      <c r="C49" s="0" t="n">
        <v>2280091.26588434</v>
      </c>
      <c r="D49" s="0" t="n">
        <v>1065137.744761</v>
      </c>
      <c r="E49" s="0" t="n">
        <v>332190.066085745</v>
      </c>
      <c r="F49" s="0" t="n">
        <v>0</v>
      </c>
      <c r="G49" s="0" t="n">
        <v>13230.7247441818</v>
      </c>
      <c r="H49" s="0" t="n">
        <v>93345.8442683185</v>
      </c>
      <c r="I49" s="0" t="n">
        <v>30905.9990518402</v>
      </c>
      <c r="J49" s="0" t="n">
        <v>12484.7706696114</v>
      </c>
    </row>
    <row r="50" customFormat="false" ht="12.8" hidden="false" customHeight="false" outlineLevel="0" collapsed="false">
      <c r="A50" s="0" t="n">
        <v>97</v>
      </c>
      <c r="B50" s="0" t="n">
        <v>4557709.15378908</v>
      </c>
      <c r="C50" s="0" t="n">
        <v>2207136.98168184</v>
      </c>
      <c r="D50" s="0" t="n">
        <v>1091729.93910876</v>
      </c>
      <c r="E50" s="0" t="n">
        <v>333322.152713038</v>
      </c>
      <c r="F50" s="0" t="n">
        <v>782773.899131726</v>
      </c>
      <c r="G50" s="0" t="n">
        <v>9507.99915739081</v>
      </c>
      <c r="H50" s="0" t="n">
        <v>73188.1293059598</v>
      </c>
      <c r="I50" s="0" t="n">
        <v>51662.0555941276</v>
      </c>
      <c r="J50" s="0" t="n">
        <v>8810.95487828731</v>
      </c>
    </row>
    <row r="51" customFormat="false" ht="12.8" hidden="false" customHeight="false" outlineLevel="0" collapsed="false">
      <c r="A51" s="0" t="n">
        <v>98</v>
      </c>
      <c r="B51" s="0" t="n">
        <v>3823893.31608303</v>
      </c>
      <c r="C51" s="0" t="n">
        <v>2215095.95122631</v>
      </c>
      <c r="D51" s="0" t="n">
        <v>1111009.42534114</v>
      </c>
      <c r="E51" s="0" t="n">
        <v>328487.640146466</v>
      </c>
      <c r="F51" s="0" t="n">
        <v>0</v>
      </c>
      <c r="G51" s="0" t="n">
        <v>12540.5229850177</v>
      </c>
      <c r="H51" s="0" t="n">
        <v>96016.6401625133</v>
      </c>
      <c r="I51" s="0" t="n">
        <v>48933.5560842811</v>
      </c>
      <c r="J51" s="0" t="n">
        <v>11263.348179175</v>
      </c>
    </row>
    <row r="52" customFormat="false" ht="12.8" hidden="false" customHeight="false" outlineLevel="0" collapsed="false">
      <c r="A52" s="0" t="n">
        <v>99</v>
      </c>
      <c r="B52" s="0" t="n">
        <v>3783652.3817488</v>
      </c>
      <c r="C52" s="0" t="n">
        <v>2187133.86976989</v>
      </c>
      <c r="D52" s="0" t="n">
        <v>1130755.83150974</v>
      </c>
      <c r="E52" s="0" t="n">
        <v>326105.148799442</v>
      </c>
      <c r="F52" s="0" t="n">
        <v>0</v>
      </c>
      <c r="G52" s="0" t="n">
        <v>8883.05412689211</v>
      </c>
      <c r="H52" s="0" t="n">
        <v>82530.757178122</v>
      </c>
      <c r="I52" s="0" t="n">
        <v>36518.1699836788</v>
      </c>
      <c r="J52" s="0" t="n">
        <v>11177.6447932075</v>
      </c>
    </row>
    <row r="53" customFormat="false" ht="12.8" hidden="false" customHeight="false" outlineLevel="0" collapsed="false">
      <c r="A53" s="0" t="n">
        <v>100</v>
      </c>
      <c r="B53" s="0" t="n">
        <v>3828811.10686022</v>
      </c>
      <c r="C53" s="0" t="n">
        <v>2260806.26285703</v>
      </c>
      <c r="D53" s="0" t="n">
        <v>1098911.5796426</v>
      </c>
      <c r="E53" s="0" t="n">
        <v>326951.217034653</v>
      </c>
      <c r="F53" s="0" t="n">
        <v>0</v>
      </c>
      <c r="G53" s="0" t="n">
        <v>6129.1795664852</v>
      </c>
      <c r="H53" s="0" t="n">
        <v>84263.9886414402</v>
      </c>
      <c r="I53" s="0" t="n">
        <v>42651.7003113556</v>
      </c>
      <c r="J53" s="0" t="n">
        <v>10392.692250222</v>
      </c>
    </row>
    <row r="54" customFormat="false" ht="12.8" hidden="false" customHeight="false" outlineLevel="0" collapsed="false">
      <c r="A54" s="0" t="n">
        <v>101</v>
      </c>
      <c r="B54" s="0" t="n">
        <v>4526657.40052828</v>
      </c>
      <c r="C54" s="0" t="n">
        <v>2228869.31130387</v>
      </c>
      <c r="D54" s="0" t="n">
        <v>1043342.13053959</v>
      </c>
      <c r="E54" s="0" t="n">
        <v>328343.647446312</v>
      </c>
      <c r="F54" s="0" t="n">
        <v>789591.523566643</v>
      </c>
      <c r="G54" s="0" t="n">
        <v>9462.28947705519</v>
      </c>
      <c r="H54" s="0" t="n">
        <v>63524.6946140525</v>
      </c>
      <c r="I54" s="0" t="n">
        <v>55297.2591432049</v>
      </c>
      <c r="J54" s="0" t="n">
        <v>8587.84297379487</v>
      </c>
    </row>
    <row r="55" customFormat="false" ht="12.8" hidden="false" customHeight="false" outlineLevel="0" collapsed="false">
      <c r="A55" s="0" t="n">
        <v>102</v>
      </c>
      <c r="B55" s="0" t="n">
        <v>3834139.28403804</v>
      </c>
      <c r="C55" s="0" t="n">
        <v>2330228.44225274</v>
      </c>
      <c r="D55" s="0" t="n">
        <v>1013775.57794758</v>
      </c>
      <c r="E55" s="0" t="n">
        <v>326002.782944841</v>
      </c>
      <c r="F55" s="0" t="n">
        <v>0</v>
      </c>
      <c r="G55" s="0" t="n">
        <v>9533.51524028756</v>
      </c>
      <c r="H55" s="0" t="n">
        <v>97681.5067537977</v>
      </c>
      <c r="I55" s="0" t="n">
        <v>43309.815347969</v>
      </c>
      <c r="J55" s="0" t="n">
        <v>14490.8554525858</v>
      </c>
    </row>
    <row r="56" customFormat="false" ht="12.8" hidden="false" customHeight="false" outlineLevel="0" collapsed="false">
      <c r="A56" s="0" t="n">
        <v>103</v>
      </c>
      <c r="B56" s="0" t="n">
        <v>3819387.63416254</v>
      </c>
      <c r="C56" s="0" t="n">
        <v>2326276.3697431</v>
      </c>
      <c r="D56" s="0" t="n">
        <v>1016300.66082502</v>
      </c>
      <c r="E56" s="0" t="n">
        <v>329164.25816714</v>
      </c>
      <c r="F56" s="0" t="n">
        <v>0</v>
      </c>
      <c r="G56" s="0" t="n">
        <v>8192.68436105774</v>
      </c>
      <c r="H56" s="0" t="n">
        <v>84202.9959515577</v>
      </c>
      <c r="I56" s="0" t="n">
        <v>45062.9947361445</v>
      </c>
      <c r="J56" s="0" t="n">
        <v>10141.8713880929</v>
      </c>
    </row>
    <row r="57" customFormat="false" ht="12.8" hidden="false" customHeight="false" outlineLevel="0" collapsed="false">
      <c r="A57" s="0" t="n">
        <v>104</v>
      </c>
      <c r="B57" s="0" t="n">
        <v>3822693.10799851</v>
      </c>
      <c r="C57" s="0" t="n">
        <v>2242505.40429432</v>
      </c>
      <c r="D57" s="0" t="n">
        <v>1103167.48208697</v>
      </c>
      <c r="E57" s="0" t="n">
        <v>326806.992230365</v>
      </c>
      <c r="F57" s="0" t="n">
        <v>0</v>
      </c>
      <c r="G57" s="0" t="n">
        <v>9377.3408410683</v>
      </c>
      <c r="H57" s="0" t="n">
        <v>83834.2354736343</v>
      </c>
      <c r="I57" s="0" t="n">
        <v>45908.2306136626</v>
      </c>
      <c r="J57" s="0" t="n">
        <v>11890.7951451695</v>
      </c>
    </row>
    <row r="58" customFormat="false" ht="12.8" hidden="false" customHeight="false" outlineLevel="0" collapsed="false">
      <c r="A58" s="0" t="n">
        <v>105</v>
      </c>
      <c r="B58" s="0" t="n">
        <v>4616195.202135</v>
      </c>
      <c r="C58" s="0" t="n">
        <v>2302704.58051078</v>
      </c>
      <c r="D58" s="0" t="n">
        <v>1038909.56006911</v>
      </c>
      <c r="E58" s="0" t="n">
        <v>327166.69437688</v>
      </c>
      <c r="F58" s="0" t="n">
        <v>791332.539397758</v>
      </c>
      <c r="G58" s="0" t="n">
        <v>10547.4993901022</v>
      </c>
      <c r="H58" s="0" t="n">
        <v>94392.2533906303</v>
      </c>
      <c r="I58" s="0" t="n">
        <v>37513.246492145</v>
      </c>
      <c r="J58" s="0" t="n">
        <v>12541.2836573967</v>
      </c>
    </row>
    <row r="59" customFormat="false" ht="12.8" hidden="false" customHeight="false" outlineLevel="0" collapsed="false">
      <c r="A59" s="0" t="n">
        <v>106</v>
      </c>
      <c r="B59" s="0" t="n">
        <v>3775405.93301597</v>
      </c>
      <c r="C59" s="0" t="n">
        <v>2182007.56857598</v>
      </c>
      <c r="D59" s="0" t="n">
        <v>1118688.9321844</v>
      </c>
      <c r="E59" s="0" t="n">
        <v>325231.213176204</v>
      </c>
      <c r="F59" s="0" t="n">
        <v>0</v>
      </c>
      <c r="G59" s="0" t="n">
        <v>9980.81363089849</v>
      </c>
      <c r="H59" s="0" t="n">
        <v>92380.8445551725</v>
      </c>
      <c r="I59" s="0" t="n">
        <v>34077.762308896</v>
      </c>
      <c r="J59" s="0" t="n">
        <v>13248.8725101607</v>
      </c>
    </row>
    <row r="60" customFormat="false" ht="12.8" hidden="false" customHeight="false" outlineLevel="0" collapsed="false">
      <c r="A60" s="0" t="n">
        <v>107</v>
      </c>
      <c r="B60" s="0" t="n">
        <v>3741969.42634985</v>
      </c>
      <c r="C60" s="0" t="n">
        <v>2290728.99310775</v>
      </c>
      <c r="D60" s="0" t="n">
        <v>987698.24969518</v>
      </c>
      <c r="E60" s="0" t="n">
        <v>320591.429804082</v>
      </c>
      <c r="F60" s="0" t="n">
        <v>0</v>
      </c>
      <c r="G60" s="0" t="n">
        <v>14318.5153579336</v>
      </c>
      <c r="H60" s="0" t="n">
        <v>73169.2594450145</v>
      </c>
      <c r="I60" s="0" t="n">
        <v>42283.0310321659</v>
      </c>
      <c r="J60" s="0" t="n">
        <v>12372.358343837</v>
      </c>
    </row>
    <row r="61" customFormat="false" ht="12.8" hidden="false" customHeight="false" outlineLevel="0" collapsed="false">
      <c r="A61" s="0" t="n">
        <v>108</v>
      </c>
      <c r="B61" s="0" t="n">
        <v>3745705.03967311</v>
      </c>
      <c r="C61" s="0" t="n">
        <v>2300170.72505598</v>
      </c>
      <c r="D61" s="0" t="n">
        <v>989450.726975272</v>
      </c>
      <c r="E61" s="0" t="n">
        <v>319066.854414212</v>
      </c>
      <c r="F61" s="0" t="n">
        <v>0</v>
      </c>
      <c r="G61" s="0" t="n">
        <v>12508.4765480904</v>
      </c>
      <c r="H61" s="0" t="n">
        <v>78061.7826616466</v>
      </c>
      <c r="I61" s="0" t="n">
        <v>37630.7539644621</v>
      </c>
      <c r="J61" s="0" t="n">
        <v>10332.443857299</v>
      </c>
    </row>
    <row r="62" customFormat="false" ht="12.8" hidden="false" customHeight="false" outlineLevel="0" collapsed="false">
      <c r="A62" s="0" t="n">
        <v>109</v>
      </c>
      <c r="B62" s="0" t="n">
        <v>4544215.53104415</v>
      </c>
      <c r="C62" s="0" t="n">
        <v>2295230.38508834</v>
      </c>
      <c r="D62" s="0" t="n">
        <v>994609.559170577</v>
      </c>
      <c r="E62" s="0" t="n">
        <v>318793.385930882</v>
      </c>
      <c r="F62" s="0" t="n">
        <v>781055.867261219</v>
      </c>
      <c r="G62" s="0" t="n">
        <v>12697.6748053362</v>
      </c>
      <c r="H62" s="0" t="n">
        <v>96981.4683992894</v>
      </c>
      <c r="I62" s="0" t="n">
        <v>34758.8912927556</v>
      </c>
      <c r="J62" s="0" t="n">
        <v>12017.0334962601</v>
      </c>
    </row>
    <row r="63" customFormat="false" ht="12.8" hidden="false" customHeight="false" outlineLevel="0" collapsed="false">
      <c r="A63" s="0" t="n">
        <v>110</v>
      </c>
      <c r="B63" s="0" t="n">
        <v>3723112.58090008</v>
      </c>
      <c r="C63" s="0" t="n">
        <v>2297827.66134435</v>
      </c>
      <c r="D63" s="0" t="n">
        <v>961947.916416979</v>
      </c>
      <c r="E63" s="0" t="n">
        <v>316236.689590574</v>
      </c>
      <c r="F63" s="0" t="n">
        <v>0</v>
      </c>
      <c r="G63" s="0" t="n">
        <v>9287.24743421874</v>
      </c>
      <c r="H63" s="0" t="n">
        <v>91782.0468989536</v>
      </c>
      <c r="I63" s="0" t="n">
        <v>35328.0037517055</v>
      </c>
      <c r="J63" s="0" t="n">
        <v>11526.7021914968</v>
      </c>
    </row>
    <row r="64" customFormat="false" ht="12.8" hidden="false" customHeight="false" outlineLevel="0" collapsed="false">
      <c r="A64" s="0" t="n">
        <v>111</v>
      </c>
      <c r="B64" s="0" t="n">
        <v>3749090.09141062</v>
      </c>
      <c r="C64" s="0" t="n">
        <v>2310496.55258072</v>
      </c>
      <c r="D64" s="0" t="n">
        <v>970248.235209686</v>
      </c>
      <c r="E64" s="0" t="n">
        <v>319624.916867829</v>
      </c>
      <c r="F64" s="0" t="n">
        <v>0</v>
      </c>
      <c r="G64" s="0" t="n">
        <v>15175.8257594146</v>
      </c>
      <c r="H64" s="0" t="n">
        <v>79956.7444326515</v>
      </c>
      <c r="I64" s="0" t="n">
        <v>41547.6290279289</v>
      </c>
      <c r="J64" s="0" t="n">
        <v>12492.8232940709</v>
      </c>
    </row>
    <row r="65" customFormat="false" ht="12.8" hidden="false" customHeight="false" outlineLevel="0" collapsed="false">
      <c r="A65" s="0" t="n">
        <v>112</v>
      </c>
      <c r="B65" s="0" t="n">
        <v>3758382.60899046</v>
      </c>
      <c r="C65" s="0" t="n">
        <v>2319425.80396374</v>
      </c>
      <c r="D65" s="0" t="n">
        <v>972434.288851378</v>
      </c>
      <c r="E65" s="0" t="n">
        <v>323628.609194595</v>
      </c>
      <c r="F65" s="0" t="n">
        <v>0</v>
      </c>
      <c r="G65" s="0" t="n">
        <v>10848.5589914598</v>
      </c>
      <c r="H65" s="0" t="n">
        <v>94092.1864853292</v>
      </c>
      <c r="I65" s="0" t="n">
        <v>23465.3634298078</v>
      </c>
      <c r="J65" s="0" t="n">
        <v>14892.816118848</v>
      </c>
    </row>
    <row r="66" customFormat="false" ht="12.8" hidden="false" customHeight="false" outlineLevel="0" collapsed="false">
      <c r="A66" s="0" t="n">
        <v>113</v>
      </c>
      <c r="B66" s="0" t="n">
        <v>4444756.6428039</v>
      </c>
      <c r="C66" s="0" t="n">
        <v>2218828.89182239</v>
      </c>
      <c r="D66" s="0" t="n">
        <v>1003711.21886987</v>
      </c>
      <c r="E66" s="0" t="n">
        <v>322063.424883483</v>
      </c>
      <c r="F66" s="0" t="n">
        <v>767056.397573968</v>
      </c>
      <c r="G66" s="0" t="n">
        <v>9632.5443029218</v>
      </c>
      <c r="H66" s="0" t="n">
        <v>70860.9774665478</v>
      </c>
      <c r="I66" s="0" t="n">
        <v>42633.2301763515</v>
      </c>
      <c r="J66" s="0" t="n">
        <v>11403.5287550903</v>
      </c>
    </row>
    <row r="67" customFormat="false" ht="12.8" hidden="false" customHeight="false" outlineLevel="0" collapsed="false">
      <c r="A67" s="0" t="n">
        <v>114</v>
      </c>
      <c r="B67" s="0" t="n">
        <v>3705931.84477043</v>
      </c>
      <c r="C67" s="0" t="n">
        <v>2289820.59083392</v>
      </c>
      <c r="D67" s="0" t="n">
        <v>941886.992755878</v>
      </c>
      <c r="E67" s="0" t="n">
        <v>322498.334169523</v>
      </c>
      <c r="F67" s="0" t="n">
        <v>0</v>
      </c>
      <c r="G67" s="0" t="n">
        <v>7486.88096387259</v>
      </c>
      <c r="H67" s="0" t="n">
        <v>94749.4619691474</v>
      </c>
      <c r="I67" s="0" t="n">
        <v>37313.5116917598</v>
      </c>
      <c r="J67" s="0" t="n">
        <v>12833.5776082547</v>
      </c>
    </row>
    <row r="68" customFormat="false" ht="12.8" hidden="false" customHeight="false" outlineLevel="0" collapsed="false">
      <c r="A68" s="0" t="n">
        <v>115</v>
      </c>
      <c r="B68" s="0" t="n">
        <v>3669934.83180208</v>
      </c>
      <c r="C68" s="0" t="n">
        <v>2273974.50824942</v>
      </c>
      <c r="D68" s="0" t="n">
        <v>940633.519701073</v>
      </c>
      <c r="E68" s="0" t="n">
        <v>322196.823701518</v>
      </c>
      <c r="F68" s="0" t="n">
        <v>0</v>
      </c>
      <c r="G68" s="0" t="n">
        <v>7686.13131881757</v>
      </c>
      <c r="H68" s="0" t="n">
        <v>87171.159663888</v>
      </c>
      <c r="I68" s="0" t="n">
        <v>24223.19137339</v>
      </c>
      <c r="J68" s="0" t="n">
        <v>14056.6536494151</v>
      </c>
    </row>
    <row r="69" customFormat="false" ht="12.8" hidden="false" customHeight="false" outlineLevel="0" collapsed="false">
      <c r="A69" s="0" t="n">
        <v>116</v>
      </c>
      <c r="B69" s="0" t="n">
        <v>3646181.02215833</v>
      </c>
      <c r="C69" s="0" t="n">
        <v>2357125.96646774</v>
      </c>
      <c r="D69" s="0" t="n">
        <v>817574.612575449</v>
      </c>
      <c r="E69" s="0" t="n">
        <v>321881.589833495</v>
      </c>
      <c r="F69" s="0" t="n">
        <v>0</v>
      </c>
      <c r="G69" s="0" t="n">
        <v>12045.0348545636</v>
      </c>
      <c r="H69" s="0" t="n">
        <v>92781.0376449001</v>
      </c>
      <c r="I69" s="0" t="n">
        <v>32525.8367786829</v>
      </c>
      <c r="J69" s="0" t="n">
        <v>12303.178369315</v>
      </c>
    </row>
    <row r="70" customFormat="false" ht="12.8" hidden="false" customHeight="false" outlineLevel="0" collapsed="false">
      <c r="A70" s="0" t="n">
        <v>117</v>
      </c>
      <c r="B70" s="0" t="n">
        <v>4440832.96196183</v>
      </c>
      <c r="C70" s="0" t="n">
        <v>2307560.2629003</v>
      </c>
      <c r="D70" s="0" t="n">
        <v>904935.253382822</v>
      </c>
      <c r="E70" s="0" t="n">
        <v>317612.300715045</v>
      </c>
      <c r="F70" s="0" t="n">
        <v>759436.475630686</v>
      </c>
      <c r="G70" s="0" t="n">
        <v>10384.6102319567</v>
      </c>
      <c r="H70" s="0" t="n">
        <v>76357.424443549</v>
      </c>
      <c r="I70" s="0" t="n">
        <v>47368.6894973899</v>
      </c>
      <c r="J70" s="0" t="n">
        <v>9945.80444624271</v>
      </c>
    </row>
    <row r="71" customFormat="false" ht="12.8" hidden="false" customHeight="false" outlineLevel="0" collapsed="false">
      <c r="A71" s="0" t="n">
        <v>118</v>
      </c>
      <c r="B71" s="0" t="n">
        <v>3601803.5953828</v>
      </c>
      <c r="C71" s="0" t="n">
        <v>2252217.46719128</v>
      </c>
      <c r="D71" s="0" t="n">
        <v>891538.67700664</v>
      </c>
      <c r="E71" s="0" t="n">
        <v>316478.811299293</v>
      </c>
      <c r="F71" s="0" t="n">
        <v>0</v>
      </c>
      <c r="G71" s="0" t="n">
        <v>11466.783739333</v>
      </c>
      <c r="H71" s="0" t="n">
        <v>92561.2026673245</v>
      </c>
      <c r="I71" s="0" t="n">
        <v>25676.2033378741</v>
      </c>
      <c r="J71" s="0" t="n">
        <v>12070.8661132771</v>
      </c>
    </row>
    <row r="72" customFormat="false" ht="12.8" hidden="false" customHeight="false" outlineLevel="0" collapsed="false">
      <c r="A72" s="0" t="n">
        <v>119</v>
      </c>
      <c r="B72" s="0" t="n">
        <v>3584565.04178439</v>
      </c>
      <c r="C72" s="0" t="n">
        <v>2163637.72299421</v>
      </c>
      <c r="D72" s="0" t="n">
        <v>962688.171985827</v>
      </c>
      <c r="E72" s="0" t="n">
        <v>313268.302170058</v>
      </c>
      <c r="F72" s="0" t="n">
        <v>0</v>
      </c>
      <c r="G72" s="0" t="n">
        <v>8730.91006352137</v>
      </c>
      <c r="H72" s="0" t="n">
        <v>85930.7431375826</v>
      </c>
      <c r="I72" s="0" t="n">
        <v>31512.1996557719</v>
      </c>
      <c r="J72" s="0" t="n">
        <v>13305.1412662106</v>
      </c>
    </row>
    <row r="73" customFormat="false" ht="12.8" hidden="false" customHeight="false" outlineLevel="0" collapsed="false">
      <c r="A73" s="0" t="n">
        <v>120</v>
      </c>
      <c r="B73" s="0" t="n">
        <v>3621844.38217156</v>
      </c>
      <c r="C73" s="0" t="n">
        <v>2248929.13233975</v>
      </c>
      <c r="D73" s="0" t="n">
        <v>915880.384608932</v>
      </c>
      <c r="E73" s="0" t="n">
        <v>313460.316631237</v>
      </c>
      <c r="F73" s="0" t="n">
        <v>0</v>
      </c>
      <c r="G73" s="0" t="n">
        <v>15664.6354853009</v>
      </c>
      <c r="H73" s="0" t="n">
        <v>74122.3303851515</v>
      </c>
      <c r="I73" s="0" t="n">
        <v>35114.9475231132</v>
      </c>
      <c r="J73" s="0" t="n">
        <v>13169.4439657096</v>
      </c>
    </row>
    <row r="74" customFormat="false" ht="12.8" hidden="false" customHeight="false" outlineLevel="0" collapsed="false">
      <c r="A74" s="0" t="n">
        <v>121</v>
      </c>
      <c r="B74" s="0" t="n">
        <v>4402973.61816629</v>
      </c>
      <c r="C74" s="0" t="n">
        <v>2200670.00243979</v>
      </c>
      <c r="D74" s="0" t="n">
        <v>963583.991564908</v>
      </c>
      <c r="E74" s="0" t="n">
        <v>312147.749915922</v>
      </c>
      <c r="F74" s="0" t="n">
        <v>755446.477435542</v>
      </c>
      <c r="G74" s="0" t="n">
        <v>11922.2245413682</v>
      </c>
      <c r="H74" s="0" t="n">
        <v>100615.603772485</v>
      </c>
      <c r="I74" s="0" t="n">
        <v>37457.8746839107</v>
      </c>
      <c r="J74" s="0" t="n">
        <v>12080.7226739293</v>
      </c>
    </row>
    <row r="75" customFormat="false" ht="12.8" hidden="false" customHeight="false" outlineLevel="0" collapsed="false">
      <c r="A75" s="0" t="n">
        <v>122</v>
      </c>
      <c r="B75" s="0" t="n">
        <v>3686506.39836446</v>
      </c>
      <c r="C75" s="0" t="n">
        <v>2337089.39140603</v>
      </c>
      <c r="D75" s="0" t="n">
        <v>870957.112427107</v>
      </c>
      <c r="E75" s="0" t="n">
        <v>314172.492002621</v>
      </c>
      <c r="F75" s="0" t="n">
        <v>0</v>
      </c>
      <c r="G75" s="0" t="n">
        <v>14885.0475335816</v>
      </c>
      <c r="H75" s="0" t="n">
        <v>88981.7028870418</v>
      </c>
      <c r="I75" s="0" t="n">
        <v>44242.512583245</v>
      </c>
      <c r="J75" s="0" t="n">
        <v>10317.0448593411</v>
      </c>
    </row>
    <row r="76" customFormat="false" ht="12.8" hidden="false" customHeight="false" outlineLevel="0" collapsed="false">
      <c r="A76" s="0" t="n">
        <v>123</v>
      </c>
      <c r="B76" s="0" t="n">
        <v>3611448.66045776</v>
      </c>
      <c r="C76" s="0" t="n">
        <v>2293397.19032379</v>
      </c>
      <c r="D76" s="0" t="n">
        <v>860826.029011507</v>
      </c>
      <c r="E76" s="0" t="n">
        <v>314534.201298344</v>
      </c>
      <c r="F76" s="0" t="n">
        <v>0</v>
      </c>
      <c r="G76" s="0" t="n">
        <v>9442.04874321382</v>
      </c>
      <c r="H76" s="0" t="n">
        <v>84216.6870439055</v>
      </c>
      <c r="I76" s="0" t="n">
        <v>30009.8031055565</v>
      </c>
      <c r="J76" s="0" t="n">
        <v>13146.3704200018</v>
      </c>
    </row>
    <row r="77" customFormat="false" ht="12.8" hidden="false" customHeight="false" outlineLevel="0" collapsed="false">
      <c r="A77" s="0" t="n">
        <v>124</v>
      </c>
      <c r="B77" s="0" t="n">
        <v>3634092.15093444</v>
      </c>
      <c r="C77" s="0" t="n">
        <v>2322929.70357693</v>
      </c>
      <c r="D77" s="0" t="n">
        <v>843512.660896299</v>
      </c>
      <c r="E77" s="0" t="n">
        <v>310871.567564846</v>
      </c>
      <c r="F77" s="0" t="n">
        <v>0</v>
      </c>
      <c r="G77" s="0" t="n">
        <v>10532.6421340349</v>
      </c>
      <c r="H77" s="0" t="n">
        <v>79230.546052495</v>
      </c>
      <c r="I77" s="0" t="n">
        <v>48256.6084387592</v>
      </c>
      <c r="J77" s="0" t="n">
        <v>13140.3892164542</v>
      </c>
    </row>
    <row r="78" customFormat="false" ht="12.8" hidden="false" customHeight="false" outlineLevel="0" collapsed="false">
      <c r="A78" s="0" t="n">
        <v>125</v>
      </c>
      <c r="B78" s="0" t="n">
        <v>4489938.50048813</v>
      </c>
      <c r="C78" s="0" t="n">
        <v>2332069.66662137</v>
      </c>
      <c r="D78" s="0" t="n">
        <v>901586.175449506</v>
      </c>
      <c r="E78" s="0" t="n">
        <v>307111.110452288</v>
      </c>
      <c r="F78" s="0" t="n">
        <v>775167.281277658</v>
      </c>
      <c r="G78" s="0" t="n">
        <v>14053.0677618538</v>
      </c>
      <c r="H78" s="0" t="n">
        <v>100292.811297392</v>
      </c>
      <c r="I78" s="0" t="n">
        <v>40649.4483158199</v>
      </c>
      <c r="J78" s="0" t="n">
        <v>13874.9704183356</v>
      </c>
    </row>
    <row r="79" customFormat="false" ht="12.8" hidden="false" customHeight="false" outlineLevel="0" collapsed="false">
      <c r="A79" s="0" t="n">
        <v>126</v>
      </c>
      <c r="B79" s="0" t="n">
        <v>3608239.95246988</v>
      </c>
      <c r="C79" s="0" t="n">
        <v>2304362.27082679</v>
      </c>
      <c r="D79" s="0" t="n">
        <v>845550.91395312</v>
      </c>
      <c r="E79" s="0" t="n">
        <v>305645.320873317</v>
      </c>
      <c r="F79" s="0" t="n">
        <v>0</v>
      </c>
      <c r="G79" s="0" t="n">
        <v>8764.45544139181</v>
      </c>
      <c r="H79" s="0" t="n">
        <v>95003.0664786303</v>
      </c>
      <c r="I79" s="0" t="n">
        <v>32628.7388804063</v>
      </c>
      <c r="J79" s="0" t="n">
        <v>11834.5507572318</v>
      </c>
    </row>
    <row r="80" customFormat="false" ht="12.8" hidden="false" customHeight="false" outlineLevel="0" collapsed="false">
      <c r="A80" s="0" t="n">
        <v>127</v>
      </c>
      <c r="B80" s="0" t="n">
        <v>3603193.12318257</v>
      </c>
      <c r="C80" s="0" t="n">
        <v>2271174.19956529</v>
      </c>
      <c r="D80" s="0" t="n">
        <v>878554.479040617</v>
      </c>
      <c r="E80" s="0" t="n">
        <v>307429.63801516</v>
      </c>
      <c r="F80" s="0" t="n">
        <v>0</v>
      </c>
      <c r="G80" s="0" t="n">
        <v>13071.0869389056</v>
      </c>
      <c r="H80" s="0" t="n">
        <v>85352.5481212713</v>
      </c>
      <c r="I80" s="0" t="n">
        <v>30367.3517747977</v>
      </c>
      <c r="J80" s="0" t="n">
        <v>12537.2086449623</v>
      </c>
    </row>
    <row r="81" customFormat="false" ht="12.8" hidden="false" customHeight="false" outlineLevel="0" collapsed="false">
      <c r="A81" s="0" t="n">
        <v>128</v>
      </c>
      <c r="B81" s="0" t="n">
        <v>3647951.35418645</v>
      </c>
      <c r="C81" s="0" t="n">
        <v>2352811.73437673</v>
      </c>
      <c r="D81" s="0" t="n">
        <v>833653.150362232</v>
      </c>
      <c r="E81" s="0" t="n">
        <v>307495.979512505</v>
      </c>
      <c r="F81" s="0" t="n">
        <v>0</v>
      </c>
      <c r="G81" s="0" t="n">
        <v>13478.5660791236</v>
      </c>
      <c r="H81" s="0" t="n">
        <v>91395.2121977688</v>
      </c>
      <c r="I81" s="0" t="n">
        <v>30680.0730496355</v>
      </c>
      <c r="J81" s="0" t="n">
        <v>13525.3326407363</v>
      </c>
    </row>
    <row r="82" customFormat="false" ht="12.8" hidden="false" customHeight="false" outlineLevel="0" collapsed="false">
      <c r="A82" s="0" t="n">
        <v>129</v>
      </c>
      <c r="B82" s="0" t="n">
        <v>4496829.42005818</v>
      </c>
      <c r="C82" s="0" t="n">
        <v>2426285.02700548</v>
      </c>
      <c r="D82" s="0" t="n">
        <v>825621.772512603</v>
      </c>
      <c r="E82" s="0" t="n">
        <v>311365.23099774</v>
      </c>
      <c r="F82" s="0" t="n">
        <v>768415.308740549</v>
      </c>
      <c r="G82" s="0" t="n">
        <v>11654.6039297699</v>
      </c>
      <c r="H82" s="0" t="n">
        <v>106541.729152616</v>
      </c>
      <c r="I82" s="0" t="n">
        <v>24756.7768126116</v>
      </c>
      <c r="J82" s="0" t="n">
        <v>14991.2081188726</v>
      </c>
    </row>
    <row r="83" customFormat="false" ht="12.8" hidden="false" customHeight="false" outlineLevel="0" collapsed="false">
      <c r="A83" s="0" t="n">
        <v>130</v>
      </c>
      <c r="B83" s="0" t="n">
        <v>3659913.12482915</v>
      </c>
      <c r="C83" s="0" t="n">
        <v>2385344.26409394</v>
      </c>
      <c r="D83" s="0" t="n">
        <v>802449.617737654</v>
      </c>
      <c r="E83" s="0" t="n">
        <v>306997.548284443</v>
      </c>
      <c r="F83" s="0" t="n">
        <v>0</v>
      </c>
      <c r="G83" s="0" t="n">
        <v>12413.229903687</v>
      </c>
      <c r="H83" s="0" t="n">
        <v>97314.9941954301</v>
      </c>
      <c r="I83" s="0" t="n">
        <v>37163.6449189522</v>
      </c>
      <c r="J83" s="0" t="n">
        <v>12734.3767920878</v>
      </c>
    </row>
    <row r="84" customFormat="false" ht="12.8" hidden="false" customHeight="false" outlineLevel="0" collapsed="false">
      <c r="A84" s="0" t="n">
        <v>131</v>
      </c>
      <c r="B84" s="0" t="n">
        <v>3633271.49682588</v>
      </c>
      <c r="C84" s="0" t="n">
        <v>2318662.59998437</v>
      </c>
      <c r="D84" s="0" t="n">
        <v>863750.890549922</v>
      </c>
      <c r="E84" s="0" t="n">
        <v>310403.83527329</v>
      </c>
      <c r="F84" s="0" t="n">
        <v>0</v>
      </c>
      <c r="G84" s="0" t="n">
        <v>13981.0901809184</v>
      </c>
      <c r="H84" s="0" t="n">
        <v>81557.2423514396</v>
      </c>
      <c r="I84" s="0" t="n">
        <v>27377.9903417992</v>
      </c>
      <c r="J84" s="0" t="n">
        <v>13391.837942362</v>
      </c>
    </row>
    <row r="85" customFormat="false" ht="12.8" hidden="false" customHeight="false" outlineLevel="0" collapsed="false">
      <c r="A85" s="0" t="n">
        <v>132</v>
      </c>
      <c r="B85" s="0" t="n">
        <v>3648980.3738568</v>
      </c>
      <c r="C85" s="0" t="n">
        <v>2322764.98886037</v>
      </c>
      <c r="D85" s="0" t="n">
        <v>859773.34683693</v>
      </c>
      <c r="E85" s="0" t="n">
        <v>311432.211346476</v>
      </c>
      <c r="F85" s="0" t="n">
        <v>0</v>
      </c>
      <c r="G85" s="0" t="n">
        <v>10536.0624371288</v>
      </c>
      <c r="H85" s="0" t="n">
        <v>94049.5843706947</v>
      </c>
      <c r="I85" s="0" t="n">
        <v>32575.8344277168</v>
      </c>
      <c r="J85" s="0" t="n">
        <v>13053.2882816645</v>
      </c>
    </row>
    <row r="86" customFormat="false" ht="12.8" hidden="false" customHeight="false" outlineLevel="0" collapsed="false">
      <c r="A86" s="0" t="n">
        <v>133</v>
      </c>
      <c r="B86" s="0" t="n">
        <v>4371728.52569094</v>
      </c>
      <c r="C86" s="0" t="n">
        <v>2298505.52512578</v>
      </c>
      <c r="D86" s="0" t="n">
        <v>855656.324716071</v>
      </c>
      <c r="E86" s="0" t="n">
        <v>310849.943026918</v>
      </c>
      <c r="F86" s="0" t="n">
        <v>745440.212949807</v>
      </c>
      <c r="G86" s="0" t="n">
        <v>12345.2524884157</v>
      </c>
      <c r="H86" s="0" t="n">
        <v>93442.0513553175</v>
      </c>
      <c r="I86" s="0" t="n">
        <v>34720.251943109</v>
      </c>
      <c r="J86" s="0" t="n">
        <v>14061.3633824195</v>
      </c>
    </row>
    <row r="87" customFormat="false" ht="12.8" hidden="false" customHeight="false" outlineLevel="0" collapsed="false">
      <c r="A87" s="0" t="n">
        <v>134</v>
      </c>
      <c r="B87" s="0" t="n">
        <v>3670151.44754154</v>
      </c>
      <c r="C87" s="0" t="n">
        <v>2395443.9005709</v>
      </c>
      <c r="D87" s="0" t="n">
        <v>790613.669378527</v>
      </c>
      <c r="E87" s="0" t="n">
        <v>310929.628420977</v>
      </c>
      <c r="F87" s="0" t="n">
        <v>0</v>
      </c>
      <c r="G87" s="0" t="n">
        <v>15494.09279378</v>
      </c>
      <c r="H87" s="0" t="n">
        <v>117402.940252648</v>
      </c>
      <c r="I87" s="0" t="n">
        <v>19395.0998724645</v>
      </c>
      <c r="J87" s="0" t="n">
        <v>16717.8121882405</v>
      </c>
    </row>
    <row r="88" customFormat="false" ht="12.8" hidden="false" customHeight="false" outlineLevel="0" collapsed="false">
      <c r="A88" s="0" t="n">
        <v>135</v>
      </c>
      <c r="B88" s="0" t="n">
        <v>3632834.35751618</v>
      </c>
      <c r="C88" s="0" t="n">
        <v>2353099.88814307</v>
      </c>
      <c r="D88" s="0" t="n">
        <v>814904.935562833</v>
      </c>
      <c r="E88" s="0" t="n">
        <v>311656.022475437</v>
      </c>
      <c r="F88" s="0" t="n">
        <v>0</v>
      </c>
      <c r="G88" s="0" t="n">
        <v>11994.7805502154</v>
      </c>
      <c r="H88" s="0" t="n">
        <v>93428.6188126483</v>
      </c>
      <c r="I88" s="0" t="n">
        <v>29449.0501185857</v>
      </c>
      <c r="J88" s="0" t="n">
        <v>12821.9617289094</v>
      </c>
    </row>
    <row r="89" customFormat="false" ht="12.8" hidden="false" customHeight="false" outlineLevel="0" collapsed="false">
      <c r="A89" s="0" t="n">
        <v>136</v>
      </c>
      <c r="B89" s="0" t="n">
        <v>3633852.08918111</v>
      </c>
      <c r="C89" s="0" t="n">
        <v>2388339.09319773</v>
      </c>
      <c r="D89" s="0" t="n">
        <v>773065.874338119</v>
      </c>
      <c r="E89" s="0" t="n">
        <v>311959.333699231</v>
      </c>
      <c r="F89" s="0" t="n">
        <v>0</v>
      </c>
      <c r="G89" s="0" t="n">
        <v>14584.8285680177</v>
      </c>
      <c r="H89" s="0" t="n">
        <v>100647.638496412</v>
      </c>
      <c r="I89" s="0" t="n">
        <v>25636.3337138658</v>
      </c>
      <c r="J89" s="0" t="n">
        <v>15292.3197132498</v>
      </c>
    </row>
    <row r="90" customFormat="false" ht="12.8" hidden="false" customHeight="false" outlineLevel="0" collapsed="false">
      <c r="A90" s="0" t="n">
        <v>137</v>
      </c>
      <c r="B90" s="0" t="n">
        <v>4371422.6638009</v>
      </c>
      <c r="C90" s="0" t="n">
        <v>2388463.50124993</v>
      </c>
      <c r="D90" s="0" t="n">
        <v>743743.403862707</v>
      </c>
      <c r="E90" s="0" t="n">
        <v>309373.279579987</v>
      </c>
      <c r="F90" s="0" t="n">
        <v>749739.321039994</v>
      </c>
      <c r="G90" s="0" t="n">
        <v>16103.1983429986</v>
      </c>
      <c r="H90" s="0" t="n">
        <v>103034.488362624</v>
      </c>
      <c r="I90" s="0" t="n">
        <v>41285.4469668213</v>
      </c>
      <c r="J90" s="0" t="n">
        <v>14761.5808936272</v>
      </c>
    </row>
    <row r="91" customFormat="false" ht="12.8" hidden="false" customHeight="false" outlineLevel="0" collapsed="false">
      <c r="A91" s="0" t="n">
        <v>138</v>
      </c>
      <c r="B91" s="0" t="n">
        <v>3651241.12858034</v>
      </c>
      <c r="C91" s="0" t="n">
        <v>2393409.58172288</v>
      </c>
      <c r="D91" s="0" t="n">
        <v>779856.632245917</v>
      </c>
      <c r="E91" s="0" t="n">
        <v>311064.155784204</v>
      </c>
      <c r="F91" s="0" t="n">
        <v>0</v>
      </c>
      <c r="G91" s="0" t="n">
        <v>10557.7956921528</v>
      </c>
      <c r="H91" s="0" t="n">
        <v>105818.327948356</v>
      </c>
      <c r="I91" s="0" t="n">
        <v>33313.546494172</v>
      </c>
      <c r="J91" s="0" t="n">
        <v>16543.3671608584</v>
      </c>
    </row>
    <row r="92" customFormat="false" ht="12.8" hidden="false" customHeight="false" outlineLevel="0" collapsed="false">
      <c r="A92" s="0" t="n">
        <v>139</v>
      </c>
      <c r="B92" s="0" t="n">
        <v>3603931.12963536</v>
      </c>
      <c r="C92" s="0" t="n">
        <v>2340100.78825586</v>
      </c>
      <c r="D92" s="0" t="n">
        <v>781554.608069304</v>
      </c>
      <c r="E92" s="0" t="n">
        <v>313103.897391817</v>
      </c>
      <c r="F92" s="0" t="n">
        <v>0</v>
      </c>
      <c r="G92" s="0" t="n">
        <v>14803.097293694</v>
      </c>
      <c r="H92" s="0" t="n">
        <v>98985.7936995765</v>
      </c>
      <c r="I92" s="0" t="n">
        <v>36426.2274759107</v>
      </c>
      <c r="J92" s="0" t="n">
        <v>13353.8134773836</v>
      </c>
    </row>
    <row r="93" customFormat="false" ht="12.8" hidden="false" customHeight="false" outlineLevel="0" collapsed="false">
      <c r="A93" s="0" t="n">
        <v>140</v>
      </c>
      <c r="B93" s="0" t="n">
        <v>3556621.43485757</v>
      </c>
      <c r="C93" s="0" t="n">
        <v>2319383.34318485</v>
      </c>
      <c r="D93" s="0" t="n">
        <v>756244.748799936</v>
      </c>
      <c r="E93" s="0" t="n">
        <v>313180.010755096</v>
      </c>
      <c r="F93" s="0" t="n">
        <v>0</v>
      </c>
      <c r="G93" s="0" t="n">
        <v>13140.4017998477</v>
      </c>
      <c r="H93" s="0" t="n">
        <v>118087.205540777</v>
      </c>
      <c r="I93" s="0" t="n">
        <v>16603.8073255523</v>
      </c>
      <c r="J93" s="0" t="n">
        <v>15087.1541873702</v>
      </c>
    </row>
    <row r="94" customFormat="false" ht="12.8" hidden="false" customHeight="false" outlineLevel="0" collapsed="false">
      <c r="A94" s="0" t="n">
        <v>141</v>
      </c>
      <c r="B94" s="0" t="n">
        <v>4268802.99045949</v>
      </c>
      <c r="C94" s="0" t="n">
        <v>2309887.46831811</v>
      </c>
      <c r="D94" s="0" t="n">
        <v>741703.701912861</v>
      </c>
      <c r="E94" s="0" t="n">
        <v>313388.287991763</v>
      </c>
      <c r="F94" s="0" t="n">
        <v>744069.197913198</v>
      </c>
      <c r="G94" s="0" t="n">
        <v>14558.2438701506</v>
      </c>
      <c r="H94" s="0" t="n">
        <v>112054.004037369</v>
      </c>
      <c r="I94" s="0" t="n">
        <v>18646.2592711539</v>
      </c>
      <c r="J94" s="0" t="n">
        <v>14886.6055434159</v>
      </c>
    </row>
    <row r="95" customFormat="false" ht="12.8" hidden="false" customHeight="false" outlineLevel="0" collapsed="false">
      <c r="A95" s="0" t="n">
        <v>142</v>
      </c>
      <c r="B95" s="0" t="n">
        <v>3502678.31828266</v>
      </c>
      <c r="C95" s="0" t="n">
        <v>2309537.91372772</v>
      </c>
      <c r="D95" s="0" t="n">
        <v>715406.597064451</v>
      </c>
      <c r="E95" s="0" t="n">
        <v>313078.593594031</v>
      </c>
      <c r="F95" s="0" t="n">
        <v>0</v>
      </c>
      <c r="G95" s="0" t="n">
        <v>14947.8241026769</v>
      </c>
      <c r="H95" s="0" t="n">
        <v>88851.3405668805</v>
      </c>
      <c r="I95" s="0" t="n">
        <v>42206.0784100574</v>
      </c>
      <c r="J95" s="0" t="n">
        <v>14018.6501840828</v>
      </c>
    </row>
    <row r="96" customFormat="false" ht="12.8" hidden="false" customHeight="false" outlineLevel="0" collapsed="false">
      <c r="A96" s="0" t="n">
        <v>143</v>
      </c>
      <c r="B96" s="0" t="n">
        <v>3540391.09211264</v>
      </c>
      <c r="C96" s="0" t="n">
        <v>2371050.00078217</v>
      </c>
      <c r="D96" s="0" t="n">
        <v>697853.294584183</v>
      </c>
      <c r="E96" s="0" t="n">
        <v>311970.395430969</v>
      </c>
      <c r="F96" s="0" t="n">
        <v>0</v>
      </c>
      <c r="G96" s="0" t="n">
        <v>14483.1672731816</v>
      </c>
      <c r="H96" s="0" t="n">
        <v>91011.8404839741</v>
      </c>
      <c r="I96" s="0" t="n">
        <v>36081.9439362776</v>
      </c>
      <c r="J96" s="0" t="n">
        <v>13271.1290406121</v>
      </c>
    </row>
    <row r="97" customFormat="false" ht="12.8" hidden="false" customHeight="false" outlineLevel="0" collapsed="false">
      <c r="A97" s="0" t="n">
        <v>144</v>
      </c>
      <c r="B97" s="0" t="n">
        <v>3584006.31065638</v>
      </c>
      <c r="C97" s="0" t="n">
        <v>2358171.9126524</v>
      </c>
      <c r="D97" s="0" t="n">
        <v>750807.277181861</v>
      </c>
      <c r="E97" s="0" t="n">
        <v>312508.363472742</v>
      </c>
      <c r="F97" s="0" t="n">
        <v>0</v>
      </c>
      <c r="G97" s="0" t="n">
        <v>11843.0023250319</v>
      </c>
      <c r="H97" s="0" t="n">
        <v>104351.393862714</v>
      </c>
      <c r="I97" s="0" t="n">
        <v>34573.5781256107</v>
      </c>
      <c r="J97" s="0" t="n">
        <v>14191.6984485137</v>
      </c>
    </row>
    <row r="98" customFormat="false" ht="12.8" hidden="false" customHeight="false" outlineLevel="0" collapsed="false">
      <c r="A98" s="0" t="n">
        <v>145</v>
      </c>
      <c r="B98" s="0" t="n">
        <v>4376047.95414363</v>
      </c>
      <c r="C98" s="0" t="n">
        <v>2404885.17951153</v>
      </c>
      <c r="D98" s="0" t="n">
        <v>743165.255880828</v>
      </c>
      <c r="E98" s="0" t="n">
        <v>313082.103300551</v>
      </c>
      <c r="F98" s="0" t="n">
        <v>758966.632889444</v>
      </c>
      <c r="G98" s="0" t="n">
        <v>17711.7392834852</v>
      </c>
      <c r="H98" s="0" t="n">
        <v>88967.3780962069</v>
      </c>
      <c r="I98" s="0" t="n">
        <v>40646.2450699393</v>
      </c>
      <c r="J98" s="0" t="n">
        <v>11632.5556757416</v>
      </c>
    </row>
    <row r="99" customFormat="false" ht="12.8" hidden="false" customHeight="false" outlineLevel="0" collapsed="false">
      <c r="A99" s="0" t="n">
        <v>146</v>
      </c>
      <c r="B99" s="0" t="n">
        <v>3624844.68396555</v>
      </c>
      <c r="C99" s="0" t="n">
        <v>2438585.31584771</v>
      </c>
      <c r="D99" s="0" t="n">
        <v>703297.207458411</v>
      </c>
      <c r="E99" s="0" t="n">
        <v>312557.552790715</v>
      </c>
      <c r="F99" s="0" t="n">
        <v>0</v>
      </c>
      <c r="G99" s="0" t="n">
        <v>13170.1395211051</v>
      </c>
      <c r="H99" s="0" t="n">
        <v>104717.428374867</v>
      </c>
      <c r="I99" s="0" t="n">
        <v>30475.6356137206</v>
      </c>
      <c r="J99" s="0" t="n">
        <v>15121.5900624258</v>
      </c>
    </row>
    <row r="100" customFormat="false" ht="12.8" hidden="false" customHeight="false" outlineLevel="0" collapsed="false">
      <c r="A100" s="0" t="n">
        <v>147</v>
      </c>
      <c r="B100" s="0" t="n">
        <v>3594893.84558045</v>
      </c>
      <c r="C100" s="0" t="n">
        <v>2363091.79824545</v>
      </c>
      <c r="D100" s="0" t="n">
        <v>764475.813527099</v>
      </c>
      <c r="E100" s="0" t="n">
        <v>314026.151264779</v>
      </c>
      <c r="F100" s="0" t="n">
        <v>0</v>
      </c>
      <c r="G100" s="0" t="n">
        <v>16063.824755441</v>
      </c>
      <c r="H100" s="0" t="n">
        <v>91782.5832016775</v>
      </c>
      <c r="I100" s="0" t="n">
        <v>35475.7916319779</v>
      </c>
      <c r="J100" s="0" t="n">
        <v>12019.6013952373</v>
      </c>
    </row>
    <row r="101" customFormat="false" ht="12.8" hidden="false" customHeight="false" outlineLevel="0" collapsed="false">
      <c r="A101" s="0" t="n">
        <v>148</v>
      </c>
      <c r="B101" s="0" t="n">
        <v>3521400.11823895</v>
      </c>
      <c r="C101" s="0" t="n">
        <v>2349521.76483666</v>
      </c>
      <c r="D101" s="0" t="n">
        <v>712629.159703172</v>
      </c>
      <c r="E101" s="0" t="n">
        <v>318565.565381</v>
      </c>
      <c r="F101" s="0" t="n">
        <v>0</v>
      </c>
      <c r="G101" s="0" t="n">
        <v>18871.7796385528</v>
      </c>
      <c r="H101" s="0" t="n">
        <v>83045.9382234992</v>
      </c>
      <c r="I101" s="0" t="n">
        <v>30548.1777733305</v>
      </c>
      <c r="J101" s="0" t="n">
        <v>11823.5689586178</v>
      </c>
    </row>
    <row r="102" customFormat="false" ht="12.8" hidden="false" customHeight="false" outlineLevel="0" collapsed="false">
      <c r="A102" s="0" t="n">
        <v>149</v>
      </c>
      <c r="B102" s="0" t="n">
        <v>4347753.65185929</v>
      </c>
      <c r="C102" s="0" t="n">
        <v>2373066.60147294</v>
      </c>
      <c r="D102" s="0" t="n">
        <v>743125.504566037</v>
      </c>
      <c r="E102" s="0" t="n">
        <v>314347.61789612</v>
      </c>
      <c r="F102" s="0" t="n">
        <v>753240.177103019</v>
      </c>
      <c r="G102" s="0" t="n">
        <v>13382.6577700326</v>
      </c>
      <c r="H102" s="0" t="n">
        <v>100475.286781989</v>
      </c>
      <c r="I102" s="0" t="n">
        <v>34949.2190563338</v>
      </c>
      <c r="J102" s="0" t="n">
        <v>15093.5719175958</v>
      </c>
    </row>
    <row r="103" customFormat="false" ht="12.8" hidden="false" customHeight="false" outlineLevel="0" collapsed="false">
      <c r="A103" s="0" t="n">
        <v>150</v>
      </c>
      <c r="B103" s="0" t="n">
        <v>3551123.36692802</v>
      </c>
      <c r="C103" s="0" t="n">
        <v>2382032.17526847</v>
      </c>
      <c r="D103" s="0" t="n">
        <v>695281.617429035</v>
      </c>
      <c r="E103" s="0" t="n">
        <v>313017.927131779</v>
      </c>
      <c r="F103" s="0" t="n">
        <v>0</v>
      </c>
      <c r="G103" s="0" t="n">
        <v>12883.9807330609</v>
      </c>
      <c r="H103" s="0" t="n">
        <v>98498.4745010416</v>
      </c>
      <c r="I103" s="0" t="n">
        <v>34060.7270497232</v>
      </c>
      <c r="J103" s="0" t="n">
        <v>13425.3618228774</v>
      </c>
    </row>
    <row r="104" customFormat="false" ht="12.8" hidden="false" customHeight="false" outlineLevel="0" collapsed="false">
      <c r="A104" s="0" t="n">
        <v>151</v>
      </c>
      <c r="B104" s="0" t="n">
        <v>3523823.43846176</v>
      </c>
      <c r="C104" s="0" t="n">
        <v>2374900.20491476</v>
      </c>
      <c r="D104" s="0" t="n">
        <v>695345.969619366</v>
      </c>
      <c r="E104" s="0" t="n">
        <v>313361.779932816</v>
      </c>
      <c r="F104" s="0" t="n">
        <v>0</v>
      </c>
      <c r="G104" s="0" t="n">
        <v>16644.1922505407</v>
      </c>
      <c r="H104" s="0" t="n">
        <v>70954.0684835753</v>
      </c>
      <c r="I104" s="0" t="n">
        <v>41110.4763548436</v>
      </c>
      <c r="J104" s="0" t="n">
        <v>10347.3624617826</v>
      </c>
    </row>
    <row r="105" customFormat="false" ht="12.8" hidden="false" customHeight="false" outlineLevel="0" collapsed="false">
      <c r="A105" s="0" t="n">
        <v>152</v>
      </c>
      <c r="B105" s="0" t="n">
        <v>3573239.0490036</v>
      </c>
      <c r="C105" s="0" t="n">
        <v>2389293.11220745</v>
      </c>
      <c r="D105" s="0" t="n">
        <v>725635.649589616</v>
      </c>
      <c r="E105" s="0" t="n">
        <v>313741.224380832</v>
      </c>
      <c r="F105" s="0" t="n">
        <v>0</v>
      </c>
      <c r="G105" s="0" t="n">
        <v>11926.5577405609</v>
      </c>
      <c r="H105" s="0" t="n">
        <v>83497.1922303368</v>
      </c>
      <c r="I105" s="0" t="n">
        <v>33678.7125545082</v>
      </c>
      <c r="J105" s="0" t="n">
        <v>13336.6870481765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1" activeCellId="0" sqref="C1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287859.829175188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3802606.59626758</v>
      </c>
      <c r="C22" s="0" t="n">
        <v>1541859.35776799</v>
      </c>
      <c r="D22" s="0" t="n">
        <v>1235200.19818634</v>
      </c>
      <c r="E22" s="0" t="n">
        <v>284266.217057393</v>
      </c>
      <c r="F22" s="0" t="n">
        <v>633854.255475025</v>
      </c>
      <c r="G22" s="0" t="n">
        <v>5402.69725035066</v>
      </c>
      <c r="H22" s="0" t="n">
        <v>62893.6549052519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719857.148076304</v>
      </c>
      <c r="E23" s="0" t="n">
        <v>306462.110817964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2954844.67502405</v>
      </c>
      <c r="C24" s="0" t="n">
        <v>1709253.68196235</v>
      </c>
      <c r="D24" s="0" t="n">
        <v>834734.44473787</v>
      </c>
      <c r="E24" s="0" t="n">
        <v>300335.605347862</v>
      </c>
      <c r="F24" s="0" t="n">
        <v>0</v>
      </c>
      <c r="G24" s="0" t="n">
        <v>4445.98311320324</v>
      </c>
      <c r="H24" s="0" t="n">
        <v>72435.7014906851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2951808.46225217</v>
      </c>
      <c r="C25" s="0" t="n">
        <v>1689299.26031161</v>
      </c>
      <c r="D25" s="0" t="n">
        <v>861786.718651364</v>
      </c>
      <c r="E25" s="0" t="n">
        <v>290340.831567863</v>
      </c>
      <c r="F25" s="0" t="n">
        <v>0</v>
      </c>
      <c r="G25" s="0" t="n">
        <v>5696.1062089161</v>
      </c>
      <c r="H25" s="0" t="n">
        <v>60063.5854244469</v>
      </c>
      <c r="I25" s="0" t="n">
        <v>36063.5564107224</v>
      </c>
      <c r="J25" s="0" t="n">
        <v>8558.40367724768</v>
      </c>
    </row>
    <row r="26" customFormat="false" ht="12.8" hidden="false" customHeight="false" outlineLevel="0" collapsed="false">
      <c r="A26" s="0" t="n">
        <v>73</v>
      </c>
      <c r="B26" s="0" t="n">
        <v>3386475.78944687</v>
      </c>
      <c r="C26" s="0" t="n">
        <v>1547836.76340293</v>
      </c>
      <c r="D26" s="0" t="n">
        <v>865374.12981966</v>
      </c>
      <c r="E26" s="0" t="n">
        <v>277889.16642298</v>
      </c>
      <c r="F26" s="0" t="n">
        <v>603518.18378799</v>
      </c>
      <c r="G26" s="0" t="n">
        <v>4718.1667347516</v>
      </c>
      <c r="H26" s="0" t="n">
        <v>49025.3414161973</v>
      </c>
      <c r="I26" s="0" t="n">
        <v>31252.1414452529</v>
      </c>
      <c r="J26" s="0" t="n">
        <v>6861.89641710029</v>
      </c>
    </row>
    <row r="27" customFormat="false" ht="12.8" hidden="false" customHeight="false" outlineLevel="0" collapsed="false">
      <c r="A27" s="0" t="n">
        <v>74</v>
      </c>
      <c r="B27" s="0" t="n">
        <v>2920270.0300548</v>
      </c>
      <c r="C27" s="0" t="n">
        <v>1605281.31524081</v>
      </c>
      <c r="D27" s="0" t="n">
        <v>930597.714965305</v>
      </c>
      <c r="E27" s="0" t="n">
        <v>283714.44402503</v>
      </c>
      <c r="F27" s="0" t="n">
        <v>0</v>
      </c>
      <c r="G27" s="0" t="n">
        <v>7894.57446673515</v>
      </c>
      <c r="H27" s="0" t="n">
        <v>54125.8776597267</v>
      </c>
      <c r="I27" s="0" t="n">
        <v>30654.3262988084</v>
      </c>
      <c r="J27" s="0" t="n">
        <v>8001.77739838625</v>
      </c>
    </row>
    <row r="28" customFormat="false" ht="12.8" hidden="false" customHeight="false" outlineLevel="0" collapsed="false">
      <c r="A28" s="0" t="n">
        <v>75</v>
      </c>
      <c r="B28" s="0" t="n">
        <v>3051772.66288894</v>
      </c>
      <c r="C28" s="0" t="n">
        <v>1640162.60491302</v>
      </c>
      <c r="D28" s="0" t="n">
        <v>1010153.63762634</v>
      </c>
      <c r="E28" s="0" t="n">
        <v>292789.39447752</v>
      </c>
      <c r="F28" s="0" t="n">
        <v>0</v>
      </c>
      <c r="G28" s="0" t="n">
        <v>10156.0252686061</v>
      </c>
      <c r="H28" s="0" t="n">
        <v>60291.3039109515</v>
      </c>
      <c r="I28" s="0" t="n">
        <v>29245.9453661882</v>
      </c>
      <c r="J28" s="0" t="n">
        <v>9134.31566873346</v>
      </c>
    </row>
    <row r="29" customFormat="false" ht="12.8" hidden="false" customHeight="false" outlineLevel="0" collapsed="false">
      <c r="A29" s="0" t="n">
        <v>76</v>
      </c>
      <c r="B29" s="0" t="n">
        <v>3201313.87739893</v>
      </c>
      <c r="C29" s="0" t="n">
        <v>1745692.68828</v>
      </c>
      <c r="D29" s="0" t="n">
        <v>1026147.07020778</v>
      </c>
      <c r="E29" s="0" t="n">
        <v>306103.900996919</v>
      </c>
      <c r="F29" s="0" t="n">
        <v>0</v>
      </c>
      <c r="G29" s="0" t="n">
        <v>9104.54379352515</v>
      </c>
      <c r="H29" s="0" t="n">
        <v>66428.6532112408</v>
      </c>
      <c r="I29" s="0" t="n">
        <v>37774.8541066565</v>
      </c>
      <c r="J29" s="0" t="n">
        <v>10278.2966278892</v>
      </c>
    </row>
    <row r="30" customFormat="false" ht="12.8" hidden="false" customHeight="false" outlineLevel="0" collapsed="false">
      <c r="A30" s="0" t="n">
        <v>77</v>
      </c>
      <c r="B30" s="0" t="n">
        <v>4025118.72599951</v>
      </c>
      <c r="C30" s="0" t="n">
        <v>1888473.92841467</v>
      </c>
      <c r="D30" s="0" t="n">
        <v>987601.184355746</v>
      </c>
      <c r="E30" s="0" t="n">
        <v>320790.617142826</v>
      </c>
      <c r="F30" s="0" t="n">
        <v>720328.586269538</v>
      </c>
      <c r="G30" s="0" t="n">
        <v>10091.0206121745</v>
      </c>
      <c r="H30" s="0" t="n">
        <v>51403.9368729321</v>
      </c>
      <c r="I30" s="0" t="n">
        <v>40050.6887015876</v>
      </c>
      <c r="J30" s="0" t="n">
        <v>7280.64624770411</v>
      </c>
    </row>
    <row r="31" customFormat="false" ht="12.8" hidden="false" customHeight="false" outlineLevel="0" collapsed="false">
      <c r="A31" s="0" t="n">
        <v>78</v>
      </c>
      <c r="B31" s="0" t="n">
        <v>3394617.57844391</v>
      </c>
      <c r="C31" s="0" t="n">
        <v>2004812.58415727</v>
      </c>
      <c r="D31" s="0" t="n">
        <v>942131.358899827</v>
      </c>
      <c r="E31" s="0" t="n">
        <v>328049.693846913</v>
      </c>
      <c r="F31" s="0" t="n">
        <v>0</v>
      </c>
      <c r="G31" s="0" t="n">
        <v>10078.3876147459</v>
      </c>
      <c r="H31" s="0" t="n">
        <v>59056.0012159759</v>
      </c>
      <c r="I31" s="0" t="n">
        <v>41062.0325186884</v>
      </c>
      <c r="J31" s="0" t="n">
        <v>9014.26651344282</v>
      </c>
    </row>
    <row r="32" customFormat="false" ht="12.8" hidden="false" customHeight="false" outlineLevel="0" collapsed="false">
      <c r="A32" s="0" t="n">
        <v>79</v>
      </c>
      <c r="B32" s="0" t="n">
        <v>3493468.62798556</v>
      </c>
      <c r="C32" s="0" t="n">
        <v>2042353.96262681</v>
      </c>
      <c r="D32" s="0" t="n">
        <v>1003072.23340283</v>
      </c>
      <c r="E32" s="0" t="n">
        <v>336220.217568116</v>
      </c>
      <c r="F32" s="0" t="n">
        <v>0</v>
      </c>
      <c r="G32" s="0" t="n">
        <v>7215.21307303591</v>
      </c>
      <c r="H32" s="0" t="n">
        <v>62021.4560019727</v>
      </c>
      <c r="I32" s="0" t="n">
        <v>31975.7896643228</v>
      </c>
      <c r="J32" s="0" t="n">
        <v>10146.0824007838</v>
      </c>
    </row>
    <row r="33" customFormat="false" ht="12.8" hidden="false" customHeight="false" outlineLevel="0" collapsed="false">
      <c r="A33" s="0" t="n">
        <v>80</v>
      </c>
      <c r="B33" s="0" t="n">
        <v>3635453.20062297</v>
      </c>
      <c r="C33" s="0" t="n">
        <v>2112910.43412357</v>
      </c>
      <c r="D33" s="0" t="n">
        <v>1038722.27019333</v>
      </c>
      <c r="E33" s="0" t="n">
        <v>342946.190626787</v>
      </c>
      <c r="F33" s="0" t="n">
        <v>0</v>
      </c>
      <c r="G33" s="0" t="n">
        <v>8540.19248740971</v>
      </c>
      <c r="H33" s="0" t="n">
        <v>79311.6506447324</v>
      </c>
      <c r="I33" s="0" t="n">
        <v>40890.9754939131</v>
      </c>
      <c r="J33" s="0" t="n">
        <v>11656.1016926599</v>
      </c>
    </row>
    <row r="34" customFormat="false" ht="12.8" hidden="false" customHeight="false" outlineLevel="0" collapsed="false">
      <c r="A34" s="0" t="n">
        <v>81</v>
      </c>
      <c r="B34" s="0" t="n">
        <v>4489036.17518312</v>
      </c>
      <c r="C34" s="0" t="n">
        <v>2161742.05231941</v>
      </c>
      <c r="D34" s="0" t="n">
        <v>1054712.95556384</v>
      </c>
      <c r="E34" s="0" t="n">
        <v>343834.121579301</v>
      </c>
      <c r="F34" s="0" t="n">
        <v>793836.12092062</v>
      </c>
      <c r="G34" s="0" t="n">
        <v>7711.68487908721</v>
      </c>
      <c r="H34" s="0" t="n">
        <v>75491.7351207957</v>
      </c>
      <c r="I34" s="0" t="n">
        <v>40274.107643453</v>
      </c>
      <c r="J34" s="0" t="n">
        <v>11886.5807656284</v>
      </c>
    </row>
    <row r="35" customFormat="false" ht="12.8" hidden="false" customHeight="false" outlineLevel="0" collapsed="false">
      <c r="A35" s="0" t="n">
        <v>82</v>
      </c>
      <c r="B35" s="0" t="n">
        <v>3751933.03206023</v>
      </c>
      <c r="C35" s="0" t="n">
        <v>2237911.72387637</v>
      </c>
      <c r="D35" s="0" t="n">
        <v>1018667.99466374</v>
      </c>
      <c r="E35" s="0" t="n">
        <v>352482.735186936</v>
      </c>
      <c r="F35" s="0" t="n">
        <v>0</v>
      </c>
      <c r="G35" s="0" t="n">
        <v>10677.6331414248</v>
      </c>
      <c r="H35" s="0" t="n">
        <v>77402.4209543425</v>
      </c>
      <c r="I35" s="0" t="n">
        <v>44239.9544149041</v>
      </c>
      <c r="J35" s="0" t="n">
        <v>9732.38796250225</v>
      </c>
    </row>
    <row r="36" customFormat="false" ht="12.8" hidden="false" customHeight="false" outlineLevel="0" collapsed="false">
      <c r="A36" s="0" t="n">
        <v>83</v>
      </c>
      <c r="B36" s="0" t="n">
        <v>3741102.04074792</v>
      </c>
      <c r="C36" s="0" t="n">
        <v>2245196.99611546</v>
      </c>
      <c r="D36" s="0" t="n">
        <v>1014256.2161097</v>
      </c>
      <c r="E36" s="0" t="n">
        <v>355354.600359447</v>
      </c>
      <c r="F36" s="0" t="n">
        <v>0</v>
      </c>
      <c r="G36" s="0" t="n">
        <v>11306.0492411801</v>
      </c>
      <c r="H36" s="0" t="n">
        <v>62507.8824723311</v>
      </c>
      <c r="I36" s="0" t="n">
        <v>43879.0701030423</v>
      </c>
      <c r="J36" s="0" t="n">
        <v>7772.29039651421</v>
      </c>
    </row>
    <row r="37" customFormat="false" ht="12.8" hidden="false" customHeight="false" outlineLevel="0" collapsed="false">
      <c r="A37" s="0" t="n">
        <v>84</v>
      </c>
      <c r="B37" s="0" t="n">
        <v>3879463.36408633</v>
      </c>
      <c r="C37" s="0" t="n">
        <v>2334371.29248878</v>
      </c>
      <c r="D37" s="0" t="n">
        <v>1032351.41664442</v>
      </c>
      <c r="E37" s="0" t="n">
        <v>359818.73521757</v>
      </c>
      <c r="F37" s="0" t="n">
        <v>0</v>
      </c>
      <c r="G37" s="0" t="n">
        <v>9375.80912226575</v>
      </c>
      <c r="H37" s="0" t="n">
        <v>85637.6418860037</v>
      </c>
      <c r="I37" s="0" t="n">
        <v>43791.4038027709</v>
      </c>
      <c r="J37" s="0" t="n">
        <v>13217.7441567066</v>
      </c>
    </row>
    <row r="38" customFormat="false" ht="12.8" hidden="false" customHeight="false" outlineLevel="0" collapsed="false">
      <c r="A38" s="0" t="n">
        <v>85</v>
      </c>
      <c r="B38" s="0" t="n">
        <v>4729999.73359006</v>
      </c>
      <c r="C38" s="0" t="n">
        <v>2379219.8129577</v>
      </c>
      <c r="D38" s="0" t="n">
        <v>1006814.74671509</v>
      </c>
      <c r="E38" s="0" t="n">
        <v>363070.790861249</v>
      </c>
      <c r="F38" s="0" t="n">
        <v>841176.379844323</v>
      </c>
      <c r="G38" s="0" t="n">
        <v>11680.0785147247</v>
      </c>
      <c r="H38" s="0" t="n">
        <v>88379.0109770627</v>
      </c>
      <c r="I38" s="0" t="n">
        <v>26945.7507651439</v>
      </c>
      <c r="J38" s="0" t="n">
        <v>13376.0721666611</v>
      </c>
    </row>
    <row r="39" customFormat="false" ht="12.8" hidden="false" customHeight="false" outlineLevel="0" collapsed="false">
      <c r="A39" s="0" t="n">
        <v>86</v>
      </c>
      <c r="B39" s="0" t="n">
        <v>3979919.21547703</v>
      </c>
      <c r="C39" s="0" t="n">
        <v>2429434.10998988</v>
      </c>
      <c r="D39" s="0" t="n">
        <v>1042931.13542456</v>
      </c>
      <c r="E39" s="0" t="n">
        <v>367731.343311514</v>
      </c>
      <c r="F39" s="0" t="n">
        <v>0</v>
      </c>
      <c r="G39" s="0" t="n">
        <v>10113.6974826738</v>
      </c>
      <c r="H39" s="0" t="n">
        <v>79916.4476519801</v>
      </c>
      <c r="I39" s="0" t="n">
        <v>39465.2599185654</v>
      </c>
      <c r="J39" s="0" t="n">
        <v>10203.5227007298</v>
      </c>
    </row>
    <row r="40" customFormat="false" ht="12.8" hidden="false" customHeight="false" outlineLevel="0" collapsed="false">
      <c r="A40" s="0" t="n">
        <v>87</v>
      </c>
      <c r="B40" s="0" t="n">
        <v>3965359.11300848</v>
      </c>
      <c r="C40" s="0" t="n">
        <v>2436013.04804377</v>
      </c>
      <c r="D40" s="0" t="n">
        <v>1031333.83095674</v>
      </c>
      <c r="E40" s="0" t="n">
        <v>368719.14196432</v>
      </c>
      <c r="F40" s="0" t="n">
        <v>0</v>
      </c>
      <c r="G40" s="0" t="n">
        <v>10670.3667968198</v>
      </c>
      <c r="H40" s="0" t="n">
        <v>81927.5367483584</v>
      </c>
      <c r="I40" s="0" t="n">
        <v>26131.5102581047</v>
      </c>
      <c r="J40" s="0" t="n">
        <v>11919.0185306014</v>
      </c>
    </row>
    <row r="41" customFormat="false" ht="12.8" hidden="false" customHeight="false" outlineLevel="0" collapsed="false">
      <c r="A41" s="0" t="n">
        <v>88</v>
      </c>
      <c r="B41" s="0" t="n">
        <v>4083765.13632997</v>
      </c>
      <c r="C41" s="0" t="n">
        <v>2481042.77284018</v>
      </c>
      <c r="D41" s="0" t="n">
        <v>1082675.10412517</v>
      </c>
      <c r="E41" s="0" t="n">
        <v>370697.420287727</v>
      </c>
      <c r="F41" s="0" t="n">
        <v>0</v>
      </c>
      <c r="G41" s="0" t="n">
        <v>11703.9273568658</v>
      </c>
      <c r="H41" s="0" t="n">
        <v>59582.4568399421</v>
      </c>
      <c r="I41" s="0" t="n">
        <v>67326.0265356165</v>
      </c>
      <c r="J41" s="0" t="n">
        <v>10163.2002634925</v>
      </c>
    </row>
    <row r="42" customFormat="false" ht="12.8" hidden="false" customHeight="false" outlineLevel="0" collapsed="false">
      <c r="A42" s="0" t="n">
        <v>89</v>
      </c>
      <c r="B42" s="0" t="n">
        <v>4947620.53266366</v>
      </c>
      <c r="C42" s="0" t="n">
        <v>2471258.29467666</v>
      </c>
      <c r="D42" s="0" t="n">
        <v>1083418.17521372</v>
      </c>
      <c r="E42" s="0" t="n">
        <v>374786.184557787</v>
      </c>
      <c r="F42" s="0" t="n">
        <v>880659.197230693</v>
      </c>
      <c r="G42" s="0" t="n">
        <v>9679.513823839</v>
      </c>
      <c r="H42" s="0" t="n">
        <v>84461.6861827685</v>
      </c>
      <c r="I42" s="0" t="n">
        <v>33515.921330337</v>
      </c>
      <c r="J42" s="0" t="n">
        <v>11153.5760504101</v>
      </c>
    </row>
    <row r="43" customFormat="false" ht="12.8" hidden="false" customHeight="false" outlineLevel="0" collapsed="false">
      <c r="A43" s="0" t="n">
        <v>90</v>
      </c>
      <c r="B43" s="0" t="n">
        <v>4110065.28082348</v>
      </c>
      <c r="C43" s="0" t="n">
        <v>2548716.88033103</v>
      </c>
      <c r="D43" s="0" t="n">
        <v>1018718.84610762</v>
      </c>
      <c r="E43" s="0" t="n">
        <v>376316.42641119</v>
      </c>
      <c r="F43" s="0" t="n">
        <v>0</v>
      </c>
      <c r="G43" s="0" t="n">
        <v>8723.64741723351</v>
      </c>
      <c r="H43" s="0" t="n">
        <v>100829.910609356</v>
      </c>
      <c r="I43" s="0" t="n">
        <v>43631.2206556933</v>
      </c>
      <c r="J43" s="0" t="n">
        <v>13000.2243775293</v>
      </c>
    </row>
    <row r="44" customFormat="false" ht="12.8" hidden="false" customHeight="false" outlineLevel="0" collapsed="false">
      <c r="A44" s="0" t="n">
        <v>91</v>
      </c>
      <c r="B44" s="0" t="n">
        <v>4082164.90594618</v>
      </c>
      <c r="C44" s="0" t="n">
        <v>2515162.31312855</v>
      </c>
      <c r="D44" s="0" t="n">
        <v>1034498.91849174</v>
      </c>
      <c r="E44" s="0" t="n">
        <v>380237.054197896</v>
      </c>
      <c r="F44" s="0" t="n">
        <v>0</v>
      </c>
      <c r="G44" s="0" t="n">
        <v>13643.9754776069</v>
      </c>
      <c r="H44" s="0" t="n">
        <v>88691.1101968378</v>
      </c>
      <c r="I44" s="0" t="n">
        <v>39386.5014272271</v>
      </c>
      <c r="J44" s="0" t="n">
        <v>11518.8628177483</v>
      </c>
    </row>
    <row r="45" customFormat="false" ht="12.8" hidden="false" customHeight="false" outlineLevel="0" collapsed="false">
      <c r="A45" s="0" t="n">
        <v>92</v>
      </c>
      <c r="B45" s="0" t="n">
        <v>4112164.41126489</v>
      </c>
      <c r="C45" s="0" t="n">
        <v>2505386.18297497</v>
      </c>
      <c r="D45" s="0" t="n">
        <v>1087862.40076215</v>
      </c>
      <c r="E45" s="0" t="n">
        <v>380305.465416225</v>
      </c>
      <c r="F45" s="0" t="n">
        <v>0</v>
      </c>
      <c r="G45" s="0" t="n">
        <v>8940.54456057501</v>
      </c>
      <c r="H45" s="0" t="n">
        <v>88253.0786851718</v>
      </c>
      <c r="I45" s="0" t="n">
        <v>28613.6140597543</v>
      </c>
      <c r="J45" s="0" t="n">
        <v>13306.9944115437</v>
      </c>
    </row>
    <row r="46" customFormat="false" ht="12.8" hidden="false" customHeight="false" outlineLevel="0" collapsed="false">
      <c r="A46" s="0" t="n">
        <v>93</v>
      </c>
      <c r="B46" s="0" t="n">
        <v>5060243.88390677</v>
      </c>
      <c r="C46" s="0" t="n">
        <v>2569203.58997788</v>
      </c>
      <c r="D46" s="0" t="n">
        <v>1056265.90599787</v>
      </c>
      <c r="E46" s="0" t="n">
        <v>387608.700761354</v>
      </c>
      <c r="F46" s="0" t="n">
        <v>899570.748467715</v>
      </c>
      <c r="G46" s="0" t="n">
        <v>13436.6923994571</v>
      </c>
      <c r="H46" s="0" t="n">
        <v>76865.6060726859</v>
      </c>
      <c r="I46" s="0" t="n">
        <v>45617.4271153503</v>
      </c>
      <c r="J46" s="0" t="n">
        <v>11096.8673798023</v>
      </c>
    </row>
    <row r="47" customFormat="false" ht="12.8" hidden="false" customHeight="false" outlineLevel="0" collapsed="false">
      <c r="A47" s="0" t="n">
        <v>94</v>
      </c>
      <c r="B47" s="0" t="n">
        <v>4205283.25119091</v>
      </c>
      <c r="C47" s="0" t="n">
        <v>2613627.78410062</v>
      </c>
      <c r="D47" s="0" t="n">
        <v>1031591.52245066</v>
      </c>
      <c r="E47" s="0" t="n">
        <v>390973.149304431</v>
      </c>
      <c r="F47" s="0" t="n">
        <v>0</v>
      </c>
      <c r="G47" s="0" t="n">
        <v>11432.4513824758</v>
      </c>
      <c r="H47" s="0" t="n">
        <v>105908.289782498</v>
      </c>
      <c r="I47" s="0" t="n">
        <v>34739.0404447595</v>
      </c>
      <c r="J47" s="0" t="n">
        <v>14828.6267495602</v>
      </c>
    </row>
    <row r="48" customFormat="false" ht="12.8" hidden="false" customHeight="false" outlineLevel="0" collapsed="false">
      <c r="A48" s="0" t="n">
        <v>95</v>
      </c>
      <c r="B48" s="0" t="n">
        <v>4240288.37750925</v>
      </c>
      <c r="C48" s="0" t="n">
        <v>2710953.69729833</v>
      </c>
      <c r="D48" s="0" t="n">
        <v>968862.592088508</v>
      </c>
      <c r="E48" s="0" t="n">
        <v>393894.20048407</v>
      </c>
      <c r="F48" s="0" t="n">
        <v>0</v>
      </c>
      <c r="G48" s="0" t="n">
        <v>11198.7805457528</v>
      </c>
      <c r="H48" s="0" t="n">
        <v>111930.969625034</v>
      </c>
      <c r="I48" s="0" t="n">
        <v>29586.7797649717</v>
      </c>
      <c r="J48" s="0" t="n">
        <v>14740.8772209206</v>
      </c>
    </row>
    <row r="49" customFormat="false" ht="12.8" hidden="false" customHeight="false" outlineLevel="0" collapsed="false">
      <c r="A49" s="0" t="n">
        <v>96</v>
      </c>
      <c r="B49" s="0" t="n">
        <v>4323086.60030122</v>
      </c>
      <c r="C49" s="0" t="n">
        <v>2804859.99812234</v>
      </c>
      <c r="D49" s="0" t="n">
        <v>973021.34991694</v>
      </c>
      <c r="E49" s="0" t="n">
        <v>398170.267524379</v>
      </c>
      <c r="F49" s="0" t="n">
        <v>0</v>
      </c>
      <c r="G49" s="0" t="n">
        <v>12881.7003186124</v>
      </c>
      <c r="H49" s="0" t="n">
        <v>79983.6961871359</v>
      </c>
      <c r="I49" s="0" t="n">
        <v>42505.8597658831</v>
      </c>
      <c r="J49" s="0" t="n">
        <v>13482.3049234987</v>
      </c>
    </row>
    <row r="50" customFormat="false" ht="12.8" hidden="false" customHeight="false" outlineLevel="0" collapsed="false">
      <c r="A50" s="0" t="n">
        <v>97</v>
      </c>
      <c r="B50" s="0" t="n">
        <v>5303580.97330379</v>
      </c>
      <c r="C50" s="0" t="n">
        <v>2850711.51407819</v>
      </c>
      <c r="D50" s="0" t="n">
        <v>952484.024263235</v>
      </c>
      <c r="E50" s="0" t="n">
        <v>397926.55722344</v>
      </c>
      <c r="F50" s="0" t="n">
        <v>930509.755160946</v>
      </c>
      <c r="G50" s="0" t="n">
        <v>14070.5970763889</v>
      </c>
      <c r="H50" s="0" t="n">
        <v>104597.741172374</v>
      </c>
      <c r="I50" s="0" t="n">
        <v>42507.1275687498</v>
      </c>
      <c r="J50" s="0" t="n">
        <v>13336.8453145782</v>
      </c>
    </row>
    <row r="51" customFormat="false" ht="12.8" hidden="false" customHeight="false" outlineLevel="0" collapsed="false">
      <c r="A51" s="0" t="n">
        <v>98</v>
      </c>
      <c r="B51" s="0" t="n">
        <v>4374455.45619435</v>
      </c>
      <c r="C51" s="0" t="n">
        <v>2832067.12956552</v>
      </c>
      <c r="D51" s="0" t="n">
        <v>977756.108687884</v>
      </c>
      <c r="E51" s="0" t="n">
        <v>403706.256964746</v>
      </c>
      <c r="F51" s="0" t="n">
        <v>0</v>
      </c>
      <c r="G51" s="0" t="n">
        <v>16220.5460946565</v>
      </c>
      <c r="H51" s="0" t="n">
        <v>97246.1720173635</v>
      </c>
      <c r="I51" s="0" t="n">
        <v>36322.1773834036</v>
      </c>
      <c r="J51" s="0" t="n">
        <v>13875.6122300781</v>
      </c>
    </row>
    <row r="52" customFormat="false" ht="12.8" hidden="false" customHeight="false" outlineLevel="0" collapsed="false">
      <c r="A52" s="0" t="n">
        <v>99</v>
      </c>
      <c r="B52" s="0" t="n">
        <v>4353611.47094809</v>
      </c>
      <c r="C52" s="0" t="n">
        <v>2798997.40003366</v>
      </c>
      <c r="D52" s="0" t="n">
        <v>992596.318653681</v>
      </c>
      <c r="E52" s="0" t="n">
        <v>405951.389944334</v>
      </c>
      <c r="F52" s="0" t="n">
        <v>0</v>
      </c>
      <c r="G52" s="0" t="n">
        <v>15890.1301511678</v>
      </c>
      <c r="H52" s="0" t="n">
        <v>107783.193017382</v>
      </c>
      <c r="I52" s="0" t="n">
        <v>23659.364216271</v>
      </c>
      <c r="J52" s="0" t="n">
        <v>16398.6281339596</v>
      </c>
    </row>
    <row r="53" customFormat="false" ht="12.8" hidden="false" customHeight="false" outlineLevel="0" collapsed="false">
      <c r="A53" s="0" t="n">
        <v>100</v>
      </c>
      <c r="B53" s="0" t="n">
        <v>4406884.96201892</v>
      </c>
      <c r="C53" s="0" t="n">
        <v>2875680.16499263</v>
      </c>
      <c r="D53" s="0" t="n">
        <v>968590.097742494</v>
      </c>
      <c r="E53" s="0" t="n">
        <v>408576.61627627</v>
      </c>
      <c r="F53" s="0" t="n">
        <v>0</v>
      </c>
      <c r="G53" s="0" t="n">
        <v>12436.0076817814</v>
      </c>
      <c r="H53" s="0" t="n">
        <v>99372.6498183367</v>
      </c>
      <c r="I53" s="0" t="n">
        <v>35795.2230848618</v>
      </c>
      <c r="J53" s="0" t="n">
        <v>14012.8193753604</v>
      </c>
    </row>
    <row r="54" customFormat="false" ht="12.8" hidden="false" customHeight="false" outlineLevel="0" collapsed="false">
      <c r="A54" s="0" t="n">
        <v>101</v>
      </c>
      <c r="B54" s="0" t="n">
        <v>5274799.71865677</v>
      </c>
      <c r="C54" s="0" t="n">
        <v>2855923.01097665</v>
      </c>
      <c r="D54" s="0" t="n">
        <v>929629.768347641</v>
      </c>
      <c r="E54" s="0" t="n">
        <v>407044.412932325</v>
      </c>
      <c r="F54" s="0" t="n">
        <v>933624.391700407</v>
      </c>
      <c r="G54" s="0" t="n">
        <v>12689.4081014671</v>
      </c>
      <c r="H54" s="0" t="n">
        <v>93968.1681133461</v>
      </c>
      <c r="I54" s="0" t="n">
        <v>33446.0414891131</v>
      </c>
      <c r="J54" s="0" t="n">
        <v>12231.9385522916</v>
      </c>
    </row>
    <row r="55" customFormat="false" ht="12.8" hidden="false" customHeight="false" outlineLevel="0" collapsed="false">
      <c r="A55" s="0" t="n">
        <v>102</v>
      </c>
      <c r="B55" s="0" t="n">
        <v>4315777.71716543</v>
      </c>
      <c r="C55" s="0" t="n">
        <v>2851232.35174245</v>
      </c>
      <c r="D55" s="0" t="n">
        <v>901068.289185376</v>
      </c>
      <c r="E55" s="0" t="n">
        <v>405741.641283495</v>
      </c>
      <c r="F55" s="0" t="n">
        <v>0</v>
      </c>
      <c r="G55" s="0" t="n">
        <v>16474.8600578969</v>
      </c>
      <c r="H55" s="0" t="n">
        <v>98172.0336997049</v>
      </c>
      <c r="I55" s="0" t="n">
        <v>34189.125466727</v>
      </c>
      <c r="J55" s="0" t="n">
        <v>15188.8594300894</v>
      </c>
    </row>
    <row r="56" customFormat="false" ht="12.8" hidden="false" customHeight="false" outlineLevel="0" collapsed="false">
      <c r="A56" s="0" t="n">
        <v>103</v>
      </c>
      <c r="B56" s="0" t="n">
        <v>4375638.85769278</v>
      </c>
      <c r="C56" s="0" t="n">
        <v>2873391.66721171</v>
      </c>
      <c r="D56" s="0" t="n">
        <v>924707.312771923</v>
      </c>
      <c r="E56" s="0" t="n">
        <v>407343.277575809</v>
      </c>
      <c r="F56" s="0" t="n">
        <v>0</v>
      </c>
      <c r="G56" s="0" t="n">
        <v>16894.3007343052</v>
      </c>
      <c r="H56" s="0" t="n">
        <v>105948.840727891</v>
      </c>
      <c r="I56" s="0" t="n">
        <v>35372.2851968784</v>
      </c>
      <c r="J56" s="0" t="n">
        <v>14967.1009846716</v>
      </c>
    </row>
    <row r="57" customFormat="false" ht="12.8" hidden="false" customHeight="false" outlineLevel="0" collapsed="false">
      <c r="A57" s="0" t="n">
        <v>104</v>
      </c>
      <c r="B57" s="0" t="n">
        <v>4391590.35600769</v>
      </c>
      <c r="C57" s="0" t="n">
        <v>2898221.7998563</v>
      </c>
      <c r="D57" s="0" t="n">
        <v>906497.216730425</v>
      </c>
      <c r="E57" s="0" t="n">
        <v>407986.958175474</v>
      </c>
      <c r="F57" s="0" t="n">
        <v>0</v>
      </c>
      <c r="G57" s="0" t="n">
        <v>14184.095806708</v>
      </c>
      <c r="H57" s="0" t="n">
        <v>117970.228024246</v>
      </c>
      <c r="I57" s="0" t="n">
        <v>33211.1630899566</v>
      </c>
      <c r="J57" s="0" t="n">
        <v>17266.9046747372</v>
      </c>
    </row>
    <row r="58" customFormat="false" ht="12.8" hidden="false" customHeight="false" outlineLevel="0" collapsed="false">
      <c r="A58" s="0" t="n">
        <v>105</v>
      </c>
      <c r="B58" s="0" t="n">
        <v>5432196.81113097</v>
      </c>
      <c r="C58" s="0" t="n">
        <v>2861634.09566048</v>
      </c>
      <c r="D58" s="0" t="n">
        <v>989120.130946942</v>
      </c>
      <c r="E58" s="0" t="n">
        <v>411731.511868258</v>
      </c>
      <c r="F58" s="0" t="n">
        <v>962263.610087661</v>
      </c>
      <c r="G58" s="0" t="n">
        <v>20148.1077313237</v>
      </c>
      <c r="H58" s="0" t="n">
        <v>117525.235461602</v>
      </c>
      <c r="I58" s="0" t="n">
        <v>55920.7626830399</v>
      </c>
      <c r="J58" s="0" t="n">
        <v>16770.4271427081</v>
      </c>
    </row>
    <row r="59" customFormat="false" ht="12.8" hidden="false" customHeight="false" outlineLevel="0" collapsed="false">
      <c r="A59" s="0" t="n">
        <v>106</v>
      </c>
      <c r="B59" s="0" t="n">
        <v>4445801.36989343</v>
      </c>
      <c r="C59" s="0" t="n">
        <v>2881522.14410017</v>
      </c>
      <c r="D59" s="0" t="n">
        <v>962488.250516197</v>
      </c>
      <c r="E59" s="0" t="n">
        <v>413779.598007853</v>
      </c>
      <c r="F59" s="0" t="n">
        <v>0</v>
      </c>
      <c r="G59" s="0" t="n">
        <v>14710.3752344611</v>
      </c>
      <c r="H59" s="0" t="n">
        <v>111539.395326847</v>
      </c>
      <c r="I59" s="0" t="n">
        <v>43181.8725556535</v>
      </c>
      <c r="J59" s="0" t="n">
        <v>17456.6515731777</v>
      </c>
    </row>
    <row r="60" customFormat="false" ht="12.8" hidden="false" customHeight="false" outlineLevel="0" collapsed="false">
      <c r="A60" s="0" t="n">
        <v>107</v>
      </c>
      <c r="B60" s="0" t="n">
        <v>4378224.42072115</v>
      </c>
      <c r="C60" s="0" t="n">
        <v>2843306.3985753</v>
      </c>
      <c r="D60" s="0" t="n">
        <v>946235.681738419</v>
      </c>
      <c r="E60" s="0" t="n">
        <v>414056.287529307</v>
      </c>
      <c r="F60" s="0" t="n">
        <v>0</v>
      </c>
      <c r="G60" s="0" t="n">
        <v>17878.230094313</v>
      </c>
      <c r="H60" s="0" t="n">
        <v>106240.361565429</v>
      </c>
      <c r="I60" s="0" t="n">
        <v>37247.8347361877</v>
      </c>
      <c r="J60" s="0" t="n">
        <v>16097.4806136093</v>
      </c>
    </row>
    <row r="61" customFormat="false" ht="12.8" hidden="false" customHeight="false" outlineLevel="0" collapsed="false">
      <c r="A61" s="0" t="n">
        <v>108</v>
      </c>
      <c r="B61" s="0" t="n">
        <v>4378112.09312968</v>
      </c>
      <c r="C61" s="0" t="n">
        <v>2921332.59094137</v>
      </c>
      <c r="D61" s="0" t="n">
        <v>881689.055654011</v>
      </c>
      <c r="E61" s="0" t="n">
        <v>414824.589010549</v>
      </c>
      <c r="F61" s="0" t="n">
        <v>0</v>
      </c>
      <c r="G61" s="0" t="n">
        <v>15961.5037685954</v>
      </c>
      <c r="H61" s="0" t="n">
        <v>100414.249566535</v>
      </c>
      <c r="I61" s="0" t="n">
        <v>33692.2682275856</v>
      </c>
      <c r="J61" s="0" t="n">
        <v>16390.2853390846</v>
      </c>
    </row>
    <row r="62" customFormat="false" ht="12.8" hidden="false" customHeight="false" outlineLevel="0" collapsed="false">
      <c r="A62" s="0" t="n">
        <v>109</v>
      </c>
      <c r="B62" s="0" t="n">
        <v>5388286.76862359</v>
      </c>
      <c r="C62" s="0" t="n">
        <v>2923889.34476291</v>
      </c>
      <c r="D62" s="0" t="n">
        <v>897190.148572777</v>
      </c>
      <c r="E62" s="0" t="n">
        <v>418144.383679538</v>
      </c>
      <c r="F62" s="0" t="n">
        <v>961880.751324017</v>
      </c>
      <c r="G62" s="0" t="n">
        <v>17269.0972947296</v>
      </c>
      <c r="H62" s="0" t="n">
        <v>123317.733001219</v>
      </c>
      <c r="I62" s="0" t="n">
        <v>37975.4081683709</v>
      </c>
      <c r="J62" s="0" t="n">
        <v>16628.1483968237</v>
      </c>
    </row>
    <row r="63" customFormat="false" ht="12.8" hidden="false" customHeight="false" outlineLevel="0" collapsed="false">
      <c r="A63" s="0" t="n">
        <v>110</v>
      </c>
      <c r="B63" s="0" t="n">
        <v>4416315.00223963</v>
      </c>
      <c r="C63" s="0" t="n">
        <v>2866189.66716914</v>
      </c>
      <c r="D63" s="0" t="n">
        <v>923910.84702304</v>
      </c>
      <c r="E63" s="0" t="n">
        <v>423326.809922936</v>
      </c>
      <c r="F63" s="0" t="n">
        <v>0</v>
      </c>
      <c r="G63" s="0" t="n">
        <v>15906.0365235128</v>
      </c>
      <c r="H63" s="0" t="n">
        <v>146917.230607617</v>
      </c>
      <c r="I63" s="0" t="n">
        <v>25138.2632620635</v>
      </c>
      <c r="J63" s="0" t="n">
        <v>19854.7392067549</v>
      </c>
    </row>
    <row r="64" customFormat="false" ht="12.8" hidden="false" customHeight="false" outlineLevel="0" collapsed="false">
      <c r="A64" s="0" t="n">
        <v>111</v>
      </c>
      <c r="B64" s="0" t="n">
        <v>4436285.32091652</v>
      </c>
      <c r="C64" s="0" t="n">
        <v>2935220.33817648</v>
      </c>
      <c r="D64" s="0" t="n">
        <v>895429.970935088</v>
      </c>
      <c r="E64" s="0" t="n">
        <v>424191.075303883</v>
      </c>
      <c r="F64" s="0" t="n">
        <v>0</v>
      </c>
      <c r="G64" s="0" t="n">
        <v>16594.5388787035</v>
      </c>
      <c r="H64" s="0" t="n">
        <v>110816.528019693</v>
      </c>
      <c r="I64" s="0" t="n">
        <v>38597.7795543775</v>
      </c>
      <c r="J64" s="0" t="n">
        <v>17618.1819823283</v>
      </c>
    </row>
    <row r="65" customFormat="false" ht="12.8" hidden="false" customHeight="false" outlineLevel="0" collapsed="false">
      <c r="A65" s="0" t="n">
        <v>112</v>
      </c>
      <c r="B65" s="0" t="n">
        <v>4438803.07608855</v>
      </c>
      <c r="C65" s="0" t="n">
        <v>2923639.69705614</v>
      </c>
      <c r="D65" s="0" t="n">
        <v>888888.352306588</v>
      </c>
      <c r="E65" s="0" t="n">
        <v>426152.432487613</v>
      </c>
      <c r="F65" s="0" t="n">
        <v>0</v>
      </c>
      <c r="G65" s="0" t="n">
        <v>15601.8118906553</v>
      </c>
      <c r="H65" s="0" t="n">
        <v>126719.699049323</v>
      </c>
      <c r="I65" s="0" t="n">
        <v>42309.1386005836</v>
      </c>
      <c r="J65" s="0" t="n">
        <v>18306.9864997144</v>
      </c>
    </row>
    <row r="66" customFormat="false" ht="12.8" hidden="false" customHeight="false" outlineLevel="0" collapsed="false">
      <c r="A66" s="0" t="n">
        <v>113</v>
      </c>
      <c r="B66" s="0" t="n">
        <v>5508555.57722062</v>
      </c>
      <c r="C66" s="0" t="n">
        <v>3095504.58195902</v>
      </c>
      <c r="D66" s="0" t="n">
        <v>780530.957420545</v>
      </c>
      <c r="E66" s="0" t="n">
        <v>423769.10731968</v>
      </c>
      <c r="F66" s="0" t="n">
        <v>963644.047532813</v>
      </c>
      <c r="G66" s="0" t="n">
        <v>22313.9830343323</v>
      </c>
      <c r="H66" s="0" t="n">
        <v>170361.140405578</v>
      </c>
      <c r="I66" s="0" t="n">
        <v>34421.5588183318</v>
      </c>
      <c r="J66" s="0" t="n">
        <v>21892.2744788892</v>
      </c>
    </row>
    <row r="67" customFormat="false" ht="12.8" hidden="false" customHeight="false" outlineLevel="0" collapsed="false">
      <c r="A67" s="0" t="n">
        <v>114</v>
      </c>
      <c r="B67" s="0" t="n">
        <v>4518043.1241711</v>
      </c>
      <c r="C67" s="0" t="n">
        <v>3038550.23687846</v>
      </c>
      <c r="D67" s="0" t="n">
        <v>864238.438596769</v>
      </c>
      <c r="E67" s="0" t="n">
        <v>425157.666927678</v>
      </c>
      <c r="F67" s="0" t="n">
        <v>0</v>
      </c>
      <c r="G67" s="0" t="n">
        <v>15076.9681622358</v>
      </c>
      <c r="H67" s="0" t="n">
        <v>121579.727138901</v>
      </c>
      <c r="I67" s="0" t="n">
        <v>37844.5838128448</v>
      </c>
      <c r="J67" s="0" t="n">
        <v>18527.5840724653</v>
      </c>
    </row>
    <row r="68" customFormat="false" ht="12.8" hidden="false" customHeight="false" outlineLevel="0" collapsed="false">
      <c r="A68" s="0" t="n">
        <v>115</v>
      </c>
      <c r="B68" s="0" t="n">
        <v>4425310.03943397</v>
      </c>
      <c r="C68" s="0" t="n">
        <v>3003784.72706596</v>
      </c>
      <c r="D68" s="0" t="n">
        <v>823567.091051712</v>
      </c>
      <c r="E68" s="0" t="n">
        <v>422112.643699084</v>
      </c>
      <c r="F68" s="0" t="n">
        <v>0</v>
      </c>
      <c r="G68" s="0" t="n">
        <v>16078.4985435403</v>
      </c>
      <c r="H68" s="0" t="n">
        <v>114808.686154301</v>
      </c>
      <c r="I68" s="0" t="n">
        <v>28897.4010485816</v>
      </c>
      <c r="J68" s="0" t="n">
        <v>17145.5939976061</v>
      </c>
    </row>
    <row r="69" customFormat="false" ht="12.8" hidden="false" customHeight="false" outlineLevel="0" collapsed="false">
      <c r="A69" s="0" t="n">
        <v>116</v>
      </c>
      <c r="B69" s="0" t="n">
        <v>4553231.8549599</v>
      </c>
      <c r="C69" s="0" t="n">
        <v>3082579.22175544</v>
      </c>
      <c r="D69" s="0" t="n">
        <v>837638.723107633</v>
      </c>
      <c r="E69" s="0" t="n">
        <v>428408.407639201</v>
      </c>
      <c r="F69" s="0" t="n">
        <v>0</v>
      </c>
      <c r="G69" s="0" t="n">
        <v>14941.3476393413</v>
      </c>
      <c r="H69" s="0" t="n">
        <v>134763.683020431</v>
      </c>
      <c r="I69" s="0" t="n">
        <v>40007.1831182686</v>
      </c>
      <c r="J69" s="0" t="n">
        <v>18749.9819018957</v>
      </c>
    </row>
    <row r="70" customFormat="false" ht="12.8" hidden="false" customHeight="false" outlineLevel="0" collapsed="false">
      <c r="A70" s="0" t="n">
        <v>117</v>
      </c>
      <c r="B70" s="0" t="n">
        <v>5477014.46485394</v>
      </c>
      <c r="C70" s="0" t="n">
        <v>3082132.4877334</v>
      </c>
      <c r="D70" s="0" t="n">
        <v>793125.047177595</v>
      </c>
      <c r="E70" s="0" t="n">
        <v>431543.104549932</v>
      </c>
      <c r="F70" s="0" t="n">
        <v>966783.561384262</v>
      </c>
      <c r="G70" s="0" t="n">
        <v>16983.9957221176</v>
      </c>
      <c r="H70" s="0" t="n">
        <v>126906.172377239</v>
      </c>
      <c r="I70" s="0" t="n">
        <v>44234.3254582001</v>
      </c>
      <c r="J70" s="0" t="n">
        <v>18427.2693881366</v>
      </c>
    </row>
    <row r="71" customFormat="false" ht="12.8" hidden="false" customHeight="false" outlineLevel="0" collapsed="false">
      <c r="A71" s="0" t="n">
        <v>118</v>
      </c>
      <c r="B71" s="0" t="n">
        <v>4521903.73761822</v>
      </c>
      <c r="C71" s="0" t="n">
        <v>3121471.7325356</v>
      </c>
      <c r="D71" s="0" t="n">
        <v>740786.049764022</v>
      </c>
      <c r="E71" s="0" t="n">
        <v>438621.487719261</v>
      </c>
      <c r="F71" s="0" t="n">
        <v>0</v>
      </c>
      <c r="G71" s="0" t="n">
        <v>22427.0056190381</v>
      </c>
      <c r="H71" s="0" t="n">
        <v>153698.327127439</v>
      </c>
      <c r="I71" s="0" t="n">
        <v>23149.5640551257</v>
      </c>
      <c r="J71" s="0" t="n">
        <v>23019.7427379997</v>
      </c>
    </row>
    <row r="72" customFormat="false" ht="12.8" hidden="false" customHeight="false" outlineLevel="0" collapsed="false">
      <c r="A72" s="0" t="n">
        <v>119</v>
      </c>
      <c r="B72" s="0" t="n">
        <v>4559440.61179852</v>
      </c>
      <c r="C72" s="0" t="n">
        <v>3221283.12975675</v>
      </c>
      <c r="D72" s="0" t="n">
        <v>730444.666868521</v>
      </c>
      <c r="E72" s="0" t="n">
        <v>432612.758508631</v>
      </c>
      <c r="F72" s="0" t="n">
        <v>0</v>
      </c>
      <c r="G72" s="0" t="n">
        <v>18100.5008659521</v>
      </c>
      <c r="H72" s="0" t="n">
        <v>114134.099499565</v>
      </c>
      <c r="I72" s="0" t="n">
        <v>27944.8295095042</v>
      </c>
      <c r="J72" s="0" t="n">
        <v>17314.3209637412</v>
      </c>
    </row>
    <row r="73" customFormat="false" ht="12.8" hidden="false" customHeight="false" outlineLevel="0" collapsed="false">
      <c r="A73" s="0" t="n">
        <v>120</v>
      </c>
      <c r="B73" s="0" t="n">
        <v>4576807.08747753</v>
      </c>
      <c r="C73" s="0" t="n">
        <v>3223658.19643141</v>
      </c>
      <c r="D73" s="0" t="n">
        <v>719855.283634592</v>
      </c>
      <c r="E73" s="0" t="n">
        <v>435878.458080871</v>
      </c>
      <c r="F73" s="0" t="n">
        <v>0</v>
      </c>
      <c r="G73" s="0" t="n">
        <v>20214.6680388357</v>
      </c>
      <c r="H73" s="0" t="n">
        <v>136124.929953447</v>
      </c>
      <c r="I73" s="0" t="n">
        <v>25845.7163730174</v>
      </c>
      <c r="J73" s="0" t="n">
        <v>22427.0638372576</v>
      </c>
    </row>
    <row r="74" customFormat="false" ht="12.8" hidden="false" customHeight="false" outlineLevel="0" collapsed="false">
      <c r="A74" s="0" t="n">
        <v>121</v>
      </c>
      <c r="B74" s="0" t="n">
        <v>5576517.337934</v>
      </c>
      <c r="C74" s="0" t="n">
        <v>3197062.45414585</v>
      </c>
      <c r="D74" s="0" t="n">
        <v>762090.21252392</v>
      </c>
      <c r="E74" s="0" t="n">
        <v>440601.798284573</v>
      </c>
      <c r="F74" s="0" t="n">
        <v>969910.597043871</v>
      </c>
      <c r="G74" s="0" t="n">
        <v>16083.1408851479</v>
      </c>
      <c r="H74" s="0" t="n">
        <v>149842.907361571</v>
      </c>
      <c r="I74" s="0" t="n">
        <v>22614.8083440777</v>
      </c>
      <c r="J74" s="0" t="n">
        <v>21923.1648716365</v>
      </c>
    </row>
    <row r="75" customFormat="false" ht="12.8" hidden="false" customHeight="false" outlineLevel="0" collapsed="false">
      <c r="A75" s="0" t="n">
        <v>122</v>
      </c>
      <c r="B75" s="0" t="n">
        <v>4530901.26553624</v>
      </c>
      <c r="C75" s="0" t="n">
        <v>3086773.76437131</v>
      </c>
      <c r="D75" s="0" t="n">
        <v>829415.701758072</v>
      </c>
      <c r="E75" s="0" t="n">
        <v>433158.850061082</v>
      </c>
      <c r="F75" s="0" t="n">
        <v>0</v>
      </c>
      <c r="G75" s="0" t="n">
        <v>23267.96715965</v>
      </c>
      <c r="H75" s="0" t="n">
        <v>114213.147167307</v>
      </c>
      <c r="I75" s="0" t="n">
        <v>28392.4991203131</v>
      </c>
      <c r="J75" s="0" t="n">
        <v>19727.8651835372</v>
      </c>
    </row>
    <row r="76" customFormat="false" ht="12.8" hidden="false" customHeight="false" outlineLevel="0" collapsed="false">
      <c r="A76" s="0" t="n">
        <v>123</v>
      </c>
      <c r="B76" s="0" t="n">
        <v>4584781.60126042</v>
      </c>
      <c r="C76" s="0" t="n">
        <v>3133421.42726049</v>
      </c>
      <c r="D76" s="0" t="n">
        <v>813060.514395057</v>
      </c>
      <c r="E76" s="0" t="n">
        <v>437363.98154174</v>
      </c>
      <c r="F76" s="0" t="n">
        <v>0</v>
      </c>
      <c r="G76" s="0" t="n">
        <v>20247.4722185119</v>
      </c>
      <c r="H76" s="0" t="n">
        <v>130294.169936311</v>
      </c>
      <c r="I76" s="0" t="n">
        <v>35579.140471313</v>
      </c>
      <c r="J76" s="0" t="n">
        <v>19630.8642247702</v>
      </c>
    </row>
    <row r="77" customFormat="false" ht="12.8" hidden="false" customHeight="false" outlineLevel="0" collapsed="false">
      <c r="A77" s="0" t="n">
        <v>124</v>
      </c>
      <c r="B77" s="0" t="n">
        <v>4579548.4803689</v>
      </c>
      <c r="C77" s="0" t="n">
        <v>3210312.32730519</v>
      </c>
      <c r="D77" s="0" t="n">
        <v>742229.300036637</v>
      </c>
      <c r="E77" s="0" t="n">
        <v>436378.456890157</v>
      </c>
      <c r="F77" s="0" t="n">
        <v>0</v>
      </c>
      <c r="G77" s="0" t="n">
        <v>16272.7838407359</v>
      </c>
      <c r="H77" s="0" t="n">
        <v>122014.892585791</v>
      </c>
      <c r="I77" s="0" t="n">
        <v>34633.9907487687</v>
      </c>
      <c r="J77" s="0" t="n">
        <v>18620.3581473097</v>
      </c>
    </row>
    <row r="78" customFormat="false" ht="12.8" hidden="false" customHeight="false" outlineLevel="0" collapsed="false">
      <c r="A78" s="0" t="n">
        <v>125</v>
      </c>
      <c r="B78" s="0" t="n">
        <v>5594960.8529929</v>
      </c>
      <c r="C78" s="0" t="n">
        <v>3200309.42482176</v>
      </c>
      <c r="D78" s="0" t="n">
        <v>793734.860878753</v>
      </c>
      <c r="E78" s="0" t="n">
        <v>429740.944024964</v>
      </c>
      <c r="F78" s="0" t="n">
        <v>966581.448905741</v>
      </c>
      <c r="G78" s="0" t="n">
        <v>14680.1946155765</v>
      </c>
      <c r="H78" s="0" t="n">
        <v>147587.408619798</v>
      </c>
      <c r="I78" s="0" t="n">
        <v>26541.2033654251</v>
      </c>
      <c r="J78" s="0" t="n">
        <v>20990.125332742</v>
      </c>
    </row>
    <row r="79" customFormat="false" ht="12.8" hidden="false" customHeight="false" outlineLevel="0" collapsed="false">
      <c r="A79" s="0" t="n">
        <v>126</v>
      </c>
      <c r="B79" s="0" t="n">
        <v>4629500.1729216</v>
      </c>
      <c r="C79" s="0" t="n">
        <v>3191659.41848493</v>
      </c>
      <c r="D79" s="0" t="n">
        <v>796124.036416131</v>
      </c>
      <c r="E79" s="0" t="n">
        <v>433026.644728464</v>
      </c>
      <c r="F79" s="0" t="n">
        <v>0</v>
      </c>
      <c r="G79" s="0" t="n">
        <v>22794.7157192428</v>
      </c>
      <c r="H79" s="0" t="n">
        <v>125712.010717283</v>
      </c>
      <c r="I79" s="0" t="n">
        <v>40150.2878976657</v>
      </c>
      <c r="J79" s="0" t="n">
        <v>21713.6583795651</v>
      </c>
    </row>
    <row r="80" customFormat="false" ht="12.8" hidden="false" customHeight="false" outlineLevel="0" collapsed="false">
      <c r="A80" s="0" t="n">
        <v>127</v>
      </c>
      <c r="B80" s="0" t="n">
        <v>4581239.05032813</v>
      </c>
      <c r="C80" s="0" t="n">
        <v>3148969.4587328</v>
      </c>
      <c r="D80" s="0" t="n">
        <v>809224.433652847</v>
      </c>
      <c r="E80" s="0" t="n">
        <v>438640.295481533</v>
      </c>
      <c r="F80" s="0" t="n">
        <v>0</v>
      </c>
      <c r="G80" s="0" t="n">
        <v>21268.8109102075</v>
      </c>
      <c r="H80" s="0" t="n">
        <v>120236.673597364</v>
      </c>
      <c r="I80" s="0" t="n">
        <v>26260.4073550447</v>
      </c>
      <c r="J80" s="0" t="n">
        <v>19056.2578372362</v>
      </c>
    </row>
    <row r="81" customFormat="false" ht="12.8" hidden="false" customHeight="false" outlineLevel="0" collapsed="false">
      <c r="A81" s="0" t="n">
        <v>128</v>
      </c>
      <c r="B81" s="0" t="n">
        <v>4494492.2615601</v>
      </c>
      <c r="C81" s="0" t="n">
        <v>3256221.3030594</v>
      </c>
      <c r="D81" s="0" t="n">
        <v>642412.542321323</v>
      </c>
      <c r="E81" s="0" t="n">
        <v>436568.69386245</v>
      </c>
      <c r="F81" s="0" t="n">
        <v>0</v>
      </c>
      <c r="G81" s="0" t="n">
        <v>19501.7939299559</v>
      </c>
      <c r="H81" s="0" t="n">
        <v>109416.931200599</v>
      </c>
      <c r="I81" s="0" t="n">
        <v>21951.3581891721</v>
      </c>
      <c r="J81" s="0" t="n">
        <v>17697.4225368918</v>
      </c>
    </row>
    <row r="82" customFormat="false" ht="12.8" hidden="false" customHeight="false" outlineLevel="0" collapsed="false">
      <c r="A82" s="0" t="n">
        <v>129</v>
      </c>
      <c r="B82" s="0" t="n">
        <v>5523427.06035721</v>
      </c>
      <c r="C82" s="0" t="n">
        <v>3232133.64689992</v>
      </c>
      <c r="D82" s="0" t="n">
        <v>682834.952771935</v>
      </c>
      <c r="E82" s="0" t="n">
        <v>434425.961932749</v>
      </c>
      <c r="F82" s="0" t="n">
        <v>978789.205763685</v>
      </c>
      <c r="G82" s="0" t="n">
        <v>21153.5454352209</v>
      </c>
      <c r="H82" s="0" t="n">
        <v>131319.667623886</v>
      </c>
      <c r="I82" s="0" t="n">
        <v>26607.0009723852</v>
      </c>
      <c r="J82" s="0" t="n">
        <v>20458.0215073799</v>
      </c>
    </row>
    <row r="83" customFormat="false" ht="12.8" hidden="false" customHeight="false" outlineLevel="0" collapsed="false">
      <c r="A83" s="0" t="n">
        <v>130</v>
      </c>
      <c r="B83" s="0" t="n">
        <v>4594377.16606401</v>
      </c>
      <c r="C83" s="0" t="n">
        <v>3297814.88221173</v>
      </c>
      <c r="D83" s="0" t="n">
        <v>670837.92238763</v>
      </c>
      <c r="E83" s="0" t="n">
        <v>439086.653082295</v>
      </c>
      <c r="F83" s="0" t="n">
        <v>0</v>
      </c>
      <c r="G83" s="0" t="n">
        <v>15272.6115839634</v>
      </c>
      <c r="H83" s="0" t="n">
        <v>123394.821889169</v>
      </c>
      <c r="I83" s="0" t="n">
        <v>35513.1187931069</v>
      </c>
      <c r="J83" s="0" t="n">
        <v>19659.5058529056</v>
      </c>
    </row>
    <row r="84" customFormat="false" ht="12.8" hidden="false" customHeight="false" outlineLevel="0" collapsed="false">
      <c r="A84" s="0" t="n">
        <v>131</v>
      </c>
      <c r="B84" s="0" t="n">
        <v>4560087.80518127</v>
      </c>
      <c r="C84" s="0" t="n">
        <v>3348701.26597608</v>
      </c>
      <c r="D84" s="0" t="n">
        <v>581437.039343107</v>
      </c>
      <c r="E84" s="0" t="n">
        <v>444112.920643733</v>
      </c>
      <c r="F84" s="0" t="n">
        <v>0</v>
      </c>
      <c r="G84" s="0" t="n">
        <v>20697.2792898774</v>
      </c>
      <c r="H84" s="0" t="n">
        <v>124875.940615957</v>
      </c>
      <c r="I84" s="0" t="n">
        <v>24630.3797252688</v>
      </c>
      <c r="J84" s="0" t="n">
        <v>21242.5901466308</v>
      </c>
    </row>
    <row r="85" customFormat="false" ht="12.8" hidden="false" customHeight="false" outlineLevel="0" collapsed="false">
      <c r="A85" s="0" t="n">
        <v>132</v>
      </c>
      <c r="B85" s="0" t="n">
        <v>4611700.44613123</v>
      </c>
      <c r="C85" s="0" t="n">
        <v>3433214.27879695</v>
      </c>
      <c r="D85" s="0" t="n">
        <v>545857.739805775</v>
      </c>
      <c r="E85" s="0" t="n">
        <v>443601.832628772</v>
      </c>
      <c r="F85" s="0" t="n">
        <v>0</v>
      </c>
      <c r="G85" s="0" t="n">
        <v>24042.5368895077</v>
      </c>
      <c r="H85" s="0" t="n">
        <v>123770.712097742</v>
      </c>
      <c r="I85" s="0" t="n">
        <v>30701.7070014296</v>
      </c>
      <c r="J85" s="0" t="n">
        <v>19910.3435154316</v>
      </c>
    </row>
    <row r="86" customFormat="false" ht="12.8" hidden="false" customHeight="false" outlineLevel="0" collapsed="false">
      <c r="A86" s="0" t="n">
        <v>133</v>
      </c>
      <c r="B86" s="0" t="n">
        <v>5570552.85629125</v>
      </c>
      <c r="C86" s="0" t="n">
        <v>3442130.99077449</v>
      </c>
      <c r="D86" s="0" t="n">
        <v>523419.070258441</v>
      </c>
      <c r="E86" s="0" t="n">
        <v>444675.044162188</v>
      </c>
      <c r="F86" s="0" t="n">
        <v>998073.442513321</v>
      </c>
      <c r="G86" s="0" t="n">
        <v>21448.7457860353</v>
      </c>
      <c r="H86" s="0" t="n">
        <v>110921.493255785</v>
      </c>
      <c r="I86" s="0" t="n">
        <v>24400.3651883686</v>
      </c>
      <c r="J86" s="0" t="n">
        <v>18543.9156428492</v>
      </c>
    </row>
    <row r="87" customFormat="false" ht="12.8" hidden="false" customHeight="false" outlineLevel="0" collapsed="false">
      <c r="A87" s="0" t="n">
        <v>134</v>
      </c>
      <c r="B87" s="0" t="n">
        <v>4535287.34680945</v>
      </c>
      <c r="C87" s="0" t="n">
        <v>3396896.45239033</v>
      </c>
      <c r="D87" s="0" t="n">
        <v>522789.260307729</v>
      </c>
      <c r="E87" s="0" t="n">
        <v>445775.834649454</v>
      </c>
      <c r="F87" s="0" t="n">
        <v>0</v>
      </c>
      <c r="G87" s="0" t="n">
        <v>21596.363210299</v>
      </c>
      <c r="H87" s="0" t="n">
        <v>109249.137668784</v>
      </c>
      <c r="I87" s="0" t="n">
        <v>28307.4737333359</v>
      </c>
      <c r="J87" s="0" t="n">
        <v>16193.4960105565</v>
      </c>
    </row>
    <row r="88" customFormat="false" ht="12.8" hidden="false" customHeight="false" outlineLevel="0" collapsed="false">
      <c r="A88" s="0" t="n">
        <v>135</v>
      </c>
      <c r="B88" s="0" t="n">
        <v>4493529.62758022</v>
      </c>
      <c r="C88" s="0" t="n">
        <v>3412491.23317357</v>
      </c>
      <c r="D88" s="0" t="n">
        <v>474865.893670783</v>
      </c>
      <c r="E88" s="0" t="n">
        <v>445066.129412664</v>
      </c>
      <c r="F88" s="0" t="n">
        <v>0</v>
      </c>
      <c r="G88" s="0" t="n">
        <v>18228.1785884776</v>
      </c>
      <c r="H88" s="0" t="n">
        <v>116209.71057951</v>
      </c>
      <c r="I88" s="0" t="n">
        <v>17995.6781758012</v>
      </c>
      <c r="J88" s="0" t="n">
        <v>19856.0017470602</v>
      </c>
    </row>
    <row r="89" customFormat="false" ht="12.8" hidden="false" customHeight="false" outlineLevel="0" collapsed="false">
      <c r="A89" s="0" t="n">
        <v>136</v>
      </c>
      <c r="B89" s="0" t="n">
        <v>4465324.16824091</v>
      </c>
      <c r="C89" s="0" t="n">
        <v>3325803.9345111</v>
      </c>
      <c r="D89" s="0" t="n">
        <v>502223.814634254</v>
      </c>
      <c r="E89" s="0" t="n">
        <v>452552.985904226</v>
      </c>
      <c r="F89" s="0" t="n">
        <v>0</v>
      </c>
      <c r="G89" s="0" t="n">
        <v>23935.9367411756</v>
      </c>
      <c r="H89" s="0" t="n">
        <v>117109.656091346</v>
      </c>
      <c r="I89" s="0" t="n">
        <v>31303.2005624532</v>
      </c>
      <c r="J89" s="0" t="n">
        <v>17916.0501700009</v>
      </c>
    </row>
    <row r="90" customFormat="false" ht="12.8" hidden="false" customHeight="false" outlineLevel="0" collapsed="false">
      <c r="A90" s="0" t="n">
        <v>137</v>
      </c>
      <c r="B90" s="0" t="n">
        <v>5466806.2349789</v>
      </c>
      <c r="C90" s="0" t="n">
        <v>3303496.75424501</v>
      </c>
      <c r="D90" s="0" t="n">
        <v>541279.19373151</v>
      </c>
      <c r="E90" s="0" t="n">
        <v>456112.889751895</v>
      </c>
      <c r="F90" s="0" t="n">
        <v>1005965.24215968</v>
      </c>
      <c r="G90" s="0" t="n">
        <v>19216.331653781</v>
      </c>
      <c r="H90" s="0" t="n">
        <v>117509.405089109</v>
      </c>
      <c r="I90" s="0" t="n">
        <v>17703.3260419137</v>
      </c>
      <c r="J90" s="0" t="n">
        <v>17690.9470114877</v>
      </c>
    </row>
    <row r="91" customFormat="false" ht="12.8" hidden="false" customHeight="false" outlineLevel="0" collapsed="false">
      <c r="A91" s="0" t="n">
        <v>138</v>
      </c>
      <c r="B91" s="0" t="n">
        <v>4514147.79581906</v>
      </c>
      <c r="C91" s="0" t="n">
        <v>3301573.48821839</v>
      </c>
      <c r="D91" s="0" t="n">
        <v>557242.427511351</v>
      </c>
      <c r="E91" s="0" t="n">
        <v>455628.624962343</v>
      </c>
      <c r="F91" s="0" t="n">
        <v>0</v>
      </c>
      <c r="G91" s="0" t="n">
        <v>23769.051714356</v>
      </c>
      <c r="H91" s="0" t="n">
        <v>139606.532456586</v>
      </c>
      <c r="I91" s="0" t="n">
        <v>28088.3872613359</v>
      </c>
      <c r="J91" s="0" t="n">
        <v>21747.4544324059</v>
      </c>
    </row>
    <row r="92" customFormat="false" ht="12.8" hidden="false" customHeight="false" outlineLevel="0" collapsed="false">
      <c r="A92" s="0" t="n">
        <v>139</v>
      </c>
      <c r="B92" s="0" t="n">
        <v>4538821.05911251</v>
      </c>
      <c r="C92" s="0" t="n">
        <v>3334882.95235091</v>
      </c>
      <c r="D92" s="0" t="n">
        <v>573271.255517715</v>
      </c>
      <c r="E92" s="0" t="n">
        <v>457880.672312561</v>
      </c>
      <c r="F92" s="0" t="n">
        <v>0</v>
      </c>
      <c r="G92" s="0" t="n">
        <v>25917.0919798245</v>
      </c>
      <c r="H92" s="0" t="n">
        <v>124254.641195496</v>
      </c>
      <c r="I92" s="0" t="n">
        <v>12540.9849589018</v>
      </c>
      <c r="J92" s="0" t="n">
        <v>19975.3185308507</v>
      </c>
    </row>
    <row r="93" customFormat="false" ht="12.8" hidden="false" customHeight="false" outlineLevel="0" collapsed="false">
      <c r="A93" s="0" t="n">
        <v>140</v>
      </c>
      <c r="B93" s="0" t="n">
        <v>4498774.23280499</v>
      </c>
      <c r="C93" s="0" t="n">
        <v>3343210.31757784</v>
      </c>
      <c r="D93" s="0" t="n">
        <v>500810.492742209</v>
      </c>
      <c r="E93" s="0" t="n">
        <v>458852.120614911</v>
      </c>
      <c r="F93" s="0" t="n">
        <v>0</v>
      </c>
      <c r="G93" s="0" t="n">
        <v>26732.7431671362</v>
      </c>
      <c r="H93" s="0" t="n">
        <v>142008.700824459</v>
      </c>
      <c r="I93" s="0" t="n">
        <v>15228.4249476825</v>
      </c>
      <c r="J93" s="0" t="n">
        <v>25737.2784645093</v>
      </c>
    </row>
    <row r="94" customFormat="false" ht="12.8" hidden="false" customHeight="false" outlineLevel="0" collapsed="false">
      <c r="A94" s="0" t="n">
        <v>141</v>
      </c>
      <c r="B94" s="0" t="n">
        <v>5576472.21602236</v>
      </c>
      <c r="C94" s="0" t="n">
        <v>3375743.82418823</v>
      </c>
      <c r="D94" s="0" t="n">
        <v>509401.937237466</v>
      </c>
      <c r="E94" s="0" t="n">
        <v>465127.899032446</v>
      </c>
      <c r="F94" s="0" t="n">
        <v>1021729.35952803</v>
      </c>
      <c r="G94" s="0" t="n">
        <v>25228.8583904383</v>
      </c>
      <c r="H94" s="0" t="n">
        <v>151638.791373243</v>
      </c>
      <c r="I94" s="0" t="n">
        <v>12661.4008261472</v>
      </c>
      <c r="J94" s="0" t="n">
        <v>24500.8845924766</v>
      </c>
    </row>
    <row r="95" customFormat="false" ht="12.8" hidden="false" customHeight="false" outlineLevel="0" collapsed="false">
      <c r="A95" s="0" t="n">
        <v>142</v>
      </c>
      <c r="B95" s="0" t="n">
        <v>4572724.68255481</v>
      </c>
      <c r="C95" s="0" t="n">
        <v>3406541.48314834</v>
      </c>
      <c r="D95" s="0" t="n">
        <v>488238.575851873</v>
      </c>
      <c r="E95" s="0" t="n">
        <v>462695.1270581</v>
      </c>
      <c r="F95" s="0" t="n">
        <v>0</v>
      </c>
      <c r="G95" s="0" t="n">
        <v>32466.750534713</v>
      </c>
      <c r="H95" s="0" t="n">
        <v>152944.733470863</v>
      </c>
      <c r="I95" s="0" t="n">
        <v>19172.3506013389</v>
      </c>
      <c r="J95" s="0" t="n">
        <v>26595.5360127921</v>
      </c>
    </row>
    <row r="96" customFormat="false" ht="12.8" hidden="false" customHeight="false" outlineLevel="0" collapsed="false">
      <c r="A96" s="0" t="n">
        <v>143</v>
      </c>
      <c r="B96" s="0" t="n">
        <v>4544512.52532445</v>
      </c>
      <c r="C96" s="0" t="n">
        <v>3386325.89820242</v>
      </c>
      <c r="D96" s="0" t="n">
        <v>512910.099587789</v>
      </c>
      <c r="E96" s="0" t="n">
        <v>465496.415006731</v>
      </c>
      <c r="F96" s="0" t="n">
        <v>0</v>
      </c>
      <c r="G96" s="0" t="n">
        <v>25168.2930305479</v>
      </c>
      <c r="H96" s="0" t="n">
        <v>125128.598915911</v>
      </c>
      <c r="I96" s="0" t="n">
        <v>18062.6181873447</v>
      </c>
      <c r="J96" s="0" t="n">
        <v>21608.624191754</v>
      </c>
    </row>
    <row r="97" customFormat="false" ht="12.8" hidden="false" customHeight="false" outlineLevel="0" collapsed="false">
      <c r="A97" s="0" t="n">
        <v>144</v>
      </c>
      <c r="B97" s="0" t="n">
        <v>4504099.31277048</v>
      </c>
      <c r="C97" s="0" t="n">
        <v>3343186.77455299</v>
      </c>
      <c r="D97" s="0" t="n">
        <v>509180.513283665</v>
      </c>
      <c r="E97" s="0" t="n">
        <v>459679.405813558</v>
      </c>
      <c r="F97" s="0" t="n">
        <v>0</v>
      </c>
      <c r="G97" s="0" t="n">
        <v>26818.6700136945</v>
      </c>
      <c r="H97" s="0" t="n">
        <v>136730.028827472</v>
      </c>
      <c r="I97" s="0" t="n">
        <v>22424.3441483265</v>
      </c>
      <c r="J97" s="0" t="n">
        <v>24951.0346736348</v>
      </c>
    </row>
    <row r="98" customFormat="false" ht="12.8" hidden="false" customHeight="false" outlineLevel="0" collapsed="false">
      <c r="A98" s="0" t="n">
        <v>145</v>
      </c>
      <c r="B98" s="0" t="n">
        <v>5475230.33192307</v>
      </c>
      <c r="C98" s="0" t="n">
        <v>3365730.91406943</v>
      </c>
      <c r="D98" s="0" t="n">
        <v>470345.232495596</v>
      </c>
      <c r="E98" s="0" t="n">
        <v>463753.537569203</v>
      </c>
      <c r="F98" s="0" t="n">
        <v>1016715.66645866</v>
      </c>
      <c r="G98" s="0" t="n">
        <v>26181.6063997298</v>
      </c>
      <c r="H98" s="0" t="n">
        <v>115656.951805974</v>
      </c>
      <c r="I98" s="0" t="n">
        <v>14315.0676409402</v>
      </c>
      <c r="J98" s="0" t="n">
        <v>17298.5805970983</v>
      </c>
    </row>
    <row r="99" customFormat="false" ht="12.8" hidden="false" customHeight="false" outlineLevel="0" collapsed="false">
      <c r="A99" s="0" t="n">
        <v>146</v>
      </c>
      <c r="B99" s="0" t="n">
        <v>4434918.0115144</v>
      </c>
      <c r="C99" s="0" t="n">
        <v>3302172.27986345</v>
      </c>
      <c r="D99" s="0" t="n">
        <v>496816.718157624</v>
      </c>
      <c r="E99" s="0" t="n">
        <v>461403.27932815</v>
      </c>
      <c r="F99" s="0" t="n">
        <v>0</v>
      </c>
      <c r="G99" s="0" t="n">
        <v>31326.4054819874</v>
      </c>
      <c r="H99" s="0" t="n">
        <v>122125.776885115</v>
      </c>
      <c r="I99" s="0" t="n">
        <v>17062.0930242711</v>
      </c>
      <c r="J99" s="0" t="n">
        <v>20620.6268871853</v>
      </c>
    </row>
    <row r="100" customFormat="false" ht="12.8" hidden="false" customHeight="false" outlineLevel="0" collapsed="false">
      <c r="A100" s="0" t="n">
        <v>147</v>
      </c>
      <c r="B100" s="0" t="n">
        <v>4507777.50559584</v>
      </c>
      <c r="C100" s="0" t="n">
        <v>3391767.94435328</v>
      </c>
      <c r="D100" s="0" t="n">
        <v>467600.268852319</v>
      </c>
      <c r="E100" s="0" t="n">
        <v>464308.04605893</v>
      </c>
      <c r="F100" s="0" t="n">
        <v>0</v>
      </c>
      <c r="G100" s="0" t="n">
        <v>30056.6860530043</v>
      </c>
      <c r="H100" s="0" t="n">
        <v>124115.813894054</v>
      </c>
      <c r="I100" s="0" t="n">
        <v>19606.7241929228</v>
      </c>
      <c r="J100" s="0" t="n">
        <v>19508.1842450338</v>
      </c>
    </row>
    <row r="101" customFormat="false" ht="12.8" hidden="false" customHeight="false" outlineLevel="0" collapsed="false">
      <c r="A101" s="0" t="n">
        <v>148</v>
      </c>
      <c r="B101" s="0" t="n">
        <v>4546246.16343314</v>
      </c>
      <c r="C101" s="0" t="n">
        <v>3425000.56034497</v>
      </c>
      <c r="D101" s="0" t="n">
        <v>476107.987236691</v>
      </c>
      <c r="E101" s="0" t="n">
        <v>466318.999256963</v>
      </c>
      <c r="F101" s="0" t="n">
        <v>0</v>
      </c>
      <c r="G101" s="0" t="n">
        <v>28667.2908217657</v>
      </c>
      <c r="H101" s="0" t="n">
        <v>129818.082786106</v>
      </c>
      <c r="I101" s="0" t="n">
        <v>15471.2861668212</v>
      </c>
      <c r="J101" s="0" t="n">
        <v>21368.6811947731</v>
      </c>
    </row>
    <row r="102" customFormat="false" ht="12.8" hidden="false" customHeight="false" outlineLevel="0" collapsed="false">
      <c r="A102" s="0" t="n">
        <v>149</v>
      </c>
      <c r="B102" s="0" t="n">
        <v>5461989.41993517</v>
      </c>
      <c r="C102" s="0" t="n">
        <v>3380583.84925561</v>
      </c>
      <c r="D102" s="0" t="n">
        <v>409347.794071788</v>
      </c>
      <c r="E102" s="0" t="n">
        <v>466083.657761134</v>
      </c>
      <c r="F102" s="0" t="n">
        <v>1030482.52750839</v>
      </c>
      <c r="G102" s="0" t="n">
        <v>18117.3554652636</v>
      </c>
      <c r="H102" s="0" t="n">
        <v>130892.600843273</v>
      </c>
      <c r="I102" s="0" t="n">
        <v>17733.4226676445</v>
      </c>
      <c r="J102" s="0" t="n">
        <v>19779.7361547825</v>
      </c>
    </row>
    <row r="103" customFormat="false" ht="12.8" hidden="false" customHeight="false" outlineLevel="0" collapsed="false">
      <c r="A103" s="0" t="n">
        <v>150</v>
      </c>
      <c r="B103" s="0" t="n">
        <v>4486195.83251287</v>
      </c>
      <c r="C103" s="0" t="n">
        <v>3444006.18445547</v>
      </c>
      <c r="D103" s="0" t="n">
        <v>405639.648749705</v>
      </c>
      <c r="E103" s="0" t="n">
        <v>465364.065503867</v>
      </c>
      <c r="F103" s="0" t="n">
        <v>0</v>
      </c>
      <c r="G103" s="0" t="n">
        <v>25645.4494279647</v>
      </c>
      <c r="H103" s="0" t="n">
        <v>127963.460957873</v>
      </c>
      <c r="I103" s="0" t="n">
        <v>19723.3153206191</v>
      </c>
      <c r="J103" s="0" t="n">
        <v>20525.9818444983</v>
      </c>
    </row>
    <row r="104" customFormat="false" ht="12.8" hidden="false" customHeight="false" outlineLevel="0" collapsed="false">
      <c r="A104" s="0" t="n">
        <v>151</v>
      </c>
      <c r="B104" s="0" t="n">
        <v>4548872.02032323</v>
      </c>
      <c r="C104" s="0" t="n">
        <v>3449716.67350291</v>
      </c>
      <c r="D104" s="0" t="n">
        <v>429202.367293795</v>
      </c>
      <c r="E104" s="0" t="n">
        <v>469216.466055863</v>
      </c>
      <c r="F104" s="0" t="n">
        <v>0</v>
      </c>
      <c r="G104" s="0" t="n">
        <v>31122.5446934528</v>
      </c>
      <c r="H104" s="0" t="n">
        <v>149362.333561999</v>
      </c>
      <c r="I104" s="0" t="n">
        <v>6900.84958572393</v>
      </c>
      <c r="J104" s="0" t="n">
        <v>21787.0688999856</v>
      </c>
    </row>
    <row r="105" customFormat="false" ht="12.8" hidden="false" customHeight="false" outlineLevel="0" collapsed="false">
      <c r="A105" s="0" t="n">
        <v>152</v>
      </c>
      <c r="B105" s="0" t="n">
        <v>4468851.87514916</v>
      </c>
      <c r="C105" s="0" t="n">
        <v>3365137.02264927</v>
      </c>
      <c r="D105" s="0" t="n">
        <v>464216.918665043</v>
      </c>
      <c r="E105" s="0" t="n">
        <v>470883.345803281</v>
      </c>
      <c r="F105" s="0" t="n">
        <v>0</v>
      </c>
      <c r="G105" s="0" t="n">
        <v>27457.1122938403</v>
      </c>
      <c r="H105" s="0" t="n">
        <v>121897.227873922</v>
      </c>
      <c r="I105" s="0" t="n">
        <v>17812.0671739765</v>
      </c>
      <c r="J105" s="0" t="n">
        <v>17863.1631074498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921875" defaultRowHeight="12.8" zeroHeight="false" outlineLevelRow="0" outlineLevelCol="0"/>
  <cols>
    <col collapsed="false" customWidth="true" hidden="false" outlineLevel="0" max="64" min="1" style="168" width="11.64"/>
  </cols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17901847.1373961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365508.198830865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16312290.4430825</v>
      </c>
      <c r="C22" s="0" t="n">
        <v>15705373.1564909</v>
      </c>
      <c r="D22" s="0" t="n">
        <v>51381074.2440487</v>
      </c>
      <c r="E22" s="0" t="n">
        <v>60723011.799363</v>
      </c>
      <c r="F22" s="0" t="n">
        <v>0</v>
      </c>
      <c r="G22" s="0" t="n">
        <v>318838.105120231</v>
      </c>
      <c r="H22" s="0" t="n">
        <v>208030.960291906</v>
      </c>
      <c r="I22" s="0" t="n">
        <v>114354.601684911</v>
      </c>
    </row>
    <row r="23" customFormat="false" ht="12.8" hidden="false" customHeight="false" outlineLevel="0" collapsed="false">
      <c r="A23" s="0" t="n">
        <v>70</v>
      </c>
      <c r="B23" s="0" t="n">
        <v>18376456.9659741</v>
      </c>
      <c r="C23" s="0" t="n">
        <v>17767650.6721357</v>
      </c>
      <c r="D23" s="0" t="n">
        <v>58302006.9408318</v>
      </c>
      <c r="E23" s="0" t="n">
        <v>58705837.4262466</v>
      </c>
      <c r="F23" s="0" t="n">
        <v>9784306.23770777</v>
      </c>
      <c r="G23" s="0" t="n">
        <v>352207.088324424</v>
      </c>
      <c r="H23" s="0" t="n">
        <v>198692.572963865</v>
      </c>
      <c r="I23" s="0" t="n">
        <v>82723.7607858221</v>
      </c>
    </row>
    <row r="24" customFormat="false" ht="12.8" hidden="false" customHeight="false" outlineLevel="0" collapsed="false">
      <c r="A24" s="0" t="n">
        <v>71</v>
      </c>
      <c r="B24" s="0" t="n">
        <v>15775623.187441</v>
      </c>
      <c r="C24" s="0" t="n">
        <v>15195825.0058717</v>
      </c>
      <c r="D24" s="0" t="n">
        <v>50045408.2653347</v>
      </c>
      <c r="E24" s="0" t="n">
        <v>58224351.3432237</v>
      </c>
      <c r="F24" s="0" t="n">
        <v>0</v>
      </c>
      <c r="G24" s="0" t="n">
        <v>326311.359594711</v>
      </c>
      <c r="H24" s="0" t="n">
        <v>195594.321178904</v>
      </c>
      <c r="I24" s="0" t="n">
        <v>82703.572565179</v>
      </c>
    </row>
    <row r="25" customFormat="false" ht="12.8" hidden="false" customHeight="false" outlineLevel="0" collapsed="false">
      <c r="A25" s="0" t="n">
        <v>72</v>
      </c>
      <c r="B25" s="0" t="n">
        <v>19094122.7808011</v>
      </c>
      <c r="C25" s="0" t="n">
        <v>18507898.0225292</v>
      </c>
      <c r="D25" s="0" t="n">
        <v>61126335.4674741</v>
      </c>
      <c r="E25" s="0" t="n">
        <v>60561723.6528437</v>
      </c>
      <c r="F25" s="0" t="n">
        <v>10093620.6088073</v>
      </c>
      <c r="G25" s="0" t="n">
        <v>331109.561987127</v>
      </c>
      <c r="H25" s="0" t="n">
        <v>193496.428532905</v>
      </c>
      <c r="I25" s="0" t="n">
        <v>88026.8110739797</v>
      </c>
    </row>
    <row r="26" customFormat="false" ht="12.8" hidden="false" customHeight="false" outlineLevel="0" collapsed="false">
      <c r="A26" s="0" t="n">
        <v>73</v>
      </c>
      <c r="B26" s="0" t="n">
        <v>16817161.1222165</v>
      </c>
      <c r="C26" s="0" t="n">
        <v>16251567.3934743</v>
      </c>
      <c r="D26" s="0" t="n">
        <v>53944798.0990677</v>
      </c>
      <c r="E26" s="0" t="n">
        <v>61597629.1105464</v>
      </c>
      <c r="F26" s="0" t="n">
        <v>0</v>
      </c>
      <c r="G26" s="0" t="n">
        <v>307670.874307857</v>
      </c>
      <c r="H26" s="0" t="n">
        <v>191204.131613258</v>
      </c>
      <c r="I26" s="0" t="n">
        <v>95312.4611729082</v>
      </c>
    </row>
    <row r="27" customFormat="false" ht="12.8" hidden="false" customHeight="false" outlineLevel="0" collapsed="false">
      <c r="A27" s="0" t="n">
        <v>74</v>
      </c>
      <c r="B27" s="0" t="n">
        <v>19717357.5887034</v>
      </c>
      <c r="C27" s="0" t="n">
        <v>19138350.6595337</v>
      </c>
      <c r="D27" s="0" t="n">
        <v>63578765.7863693</v>
      </c>
      <c r="E27" s="0" t="n">
        <v>62141729.3135064</v>
      </c>
      <c r="F27" s="0" t="n">
        <v>10356954.8855844</v>
      </c>
      <c r="G27" s="0" t="n">
        <v>315735.442042332</v>
      </c>
      <c r="H27" s="0" t="n">
        <v>195281.558079918</v>
      </c>
      <c r="I27" s="0" t="n">
        <v>97128.4700677565</v>
      </c>
    </row>
    <row r="28" customFormat="false" ht="12.8" hidden="false" customHeight="false" outlineLevel="0" collapsed="false">
      <c r="A28" s="0" t="n">
        <v>75</v>
      </c>
      <c r="B28" s="0" t="n">
        <v>17479934.1169207</v>
      </c>
      <c r="C28" s="0" t="n">
        <v>16896299.103429</v>
      </c>
      <c r="D28" s="0" t="n">
        <v>56403954.9325597</v>
      </c>
      <c r="E28" s="0" t="n">
        <v>63500057.0877481</v>
      </c>
      <c r="F28" s="0" t="n">
        <v>0</v>
      </c>
      <c r="G28" s="0" t="n">
        <v>311002.263902063</v>
      </c>
      <c r="H28" s="0" t="n">
        <v>202840.047563267</v>
      </c>
      <c r="I28" s="0" t="n">
        <v>99703.8600376827</v>
      </c>
    </row>
    <row r="29" customFormat="false" ht="12.8" hidden="false" customHeight="false" outlineLevel="0" collapsed="false">
      <c r="A29" s="0" t="n">
        <v>76</v>
      </c>
      <c r="B29" s="0" t="n">
        <v>20596747.7772404</v>
      </c>
      <c r="C29" s="0" t="n">
        <v>19990667.0546053</v>
      </c>
      <c r="D29" s="0" t="n">
        <v>66719768.3929404</v>
      </c>
      <c r="E29" s="0" t="n">
        <v>64480903.0653521</v>
      </c>
      <c r="F29" s="0" t="n">
        <v>10746817.1775587</v>
      </c>
      <c r="G29" s="0" t="n">
        <v>328729.767862978</v>
      </c>
      <c r="H29" s="0" t="n">
        <v>207743.44014044</v>
      </c>
      <c r="I29" s="0" t="n">
        <v>99439.3066168025</v>
      </c>
    </row>
    <row r="30" customFormat="false" ht="12.8" hidden="false" customHeight="false" outlineLevel="0" collapsed="false">
      <c r="A30" s="0" t="n">
        <v>77</v>
      </c>
      <c r="B30" s="0" t="n">
        <v>17950488.0348692</v>
      </c>
      <c r="C30" s="0" t="n">
        <v>17322479.4936386</v>
      </c>
      <c r="D30" s="0" t="n">
        <v>58091612.5094166</v>
      </c>
      <c r="E30" s="0" t="n">
        <v>64699533.6350493</v>
      </c>
      <c r="F30" s="0" t="n">
        <v>0</v>
      </c>
      <c r="G30" s="0" t="n">
        <v>335041.338603339</v>
      </c>
      <c r="H30" s="0" t="n">
        <v>221075.148593638</v>
      </c>
      <c r="I30" s="0" t="n">
        <v>102702.934333698</v>
      </c>
    </row>
    <row r="31" customFormat="false" ht="12.8" hidden="false" customHeight="false" outlineLevel="0" collapsed="false">
      <c r="A31" s="0" t="n">
        <v>78</v>
      </c>
      <c r="B31" s="0" t="n">
        <v>21212273.3522415</v>
      </c>
      <c r="C31" s="0" t="n">
        <v>20577655.1858566</v>
      </c>
      <c r="D31" s="0" t="n">
        <v>68923058.6227406</v>
      </c>
      <c r="E31" s="0" t="n">
        <v>66050000.621678</v>
      </c>
      <c r="F31" s="0" t="n">
        <v>11008333.4369463</v>
      </c>
      <c r="G31" s="0" t="n">
        <v>341552.545690389</v>
      </c>
      <c r="H31" s="0" t="n">
        <v>222129.174103295</v>
      </c>
      <c r="I31" s="0" t="n">
        <v>101337.780844699</v>
      </c>
    </row>
    <row r="32" customFormat="false" ht="12.8" hidden="false" customHeight="false" outlineLevel="0" collapsed="false">
      <c r="A32" s="0" t="n">
        <v>79</v>
      </c>
      <c r="B32" s="0" t="n">
        <v>18526799.7820787</v>
      </c>
      <c r="C32" s="0" t="n">
        <v>17889434.7751353</v>
      </c>
      <c r="D32" s="0" t="n">
        <v>60207604.1902128</v>
      </c>
      <c r="E32" s="0" t="n">
        <v>66412184.8778337</v>
      </c>
      <c r="F32" s="0" t="n">
        <v>0</v>
      </c>
      <c r="G32" s="0" t="n">
        <v>345208.693442204</v>
      </c>
      <c r="H32" s="0" t="n">
        <v>221035.986784445</v>
      </c>
      <c r="I32" s="0" t="n">
        <v>101600.46673813</v>
      </c>
    </row>
    <row r="33" customFormat="false" ht="12.8" hidden="false" customHeight="false" outlineLevel="0" collapsed="false">
      <c r="A33" s="0" t="n">
        <v>80</v>
      </c>
      <c r="B33" s="0" t="n">
        <v>21756945.1343853</v>
      </c>
      <c r="C33" s="0" t="n">
        <v>21094165.9447153</v>
      </c>
      <c r="D33" s="0" t="n">
        <v>70804944.2770923</v>
      </c>
      <c r="E33" s="0" t="n">
        <v>67363274.8776981</v>
      </c>
      <c r="F33" s="0" t="n">
        <v>11227212.4796163</v>
      </c>
      <c r="G33" s="0" t="n">
        <v>365047.783220234</v>
      </c>
      <c r="H33" s="0" t="n">
        <v>226120.166847762</v>
      </c>
      <c r="I33" s="0" t="n">
        <v>102301.77085994</v>
      </c>
    </row>
    <row r="34" customFormat="false" ht="12.8" hidden="false" customHeight="false" outlineLevel="0" collapsed="false">
      <c r="A34" s="0" t="n">
        <v>81</v>
      </c>
      <c r="B34" s="0" t="n">
        <v>19083444.6881286</v>
      </c>
      <c r="C34" s="0" t="n">
        <v>18419589.9216996</v>
      </c>
      <c r="D34" s="0" t="n">
        <v>62163835.7727</v>
      </c>
      <c r="E34" s="0" t="n">
        <v>68048267.2138928</v>
      </c>
      <c r="F34" s="0" t="n">
        <v>0</v>
      </c>
      <c r="G34" s="0" t="n">
        <v>362772.88565128</v>
      </c>
      <c r="H34" s="0" t="n">
        <v>229883.241220714</v>
      </c>
      <c r="I34" s="0" t="n">
        <v>101712.342224239</v>
      </c>
    </row>
    <row r="35" customFormat="false" ht="12.8" hidden="false" customHeight="false" outlineLevel="0" collapsed="false">
      <c r="A35" s="0" t="n">
        <v>82</v>
      </c>
      <c r="B35" s="0" t="n">
        <v>22338920.1784952</v>
      </c>
      <c r="C35" s="0" t="n">
        <v>21670346.6109141</v>
      </c>
      <c r="D35" s="0" t="n">
        <v>72894684.4041649</v>
      </c>
      <c r="E35" s="0" t="n">
        <v>68895808.0757452</v>
      </c>
      <c r="F35" s="0" t="n">
        <v>11482634.6792909</v>
      </c>
      <c r="G35" s="0" t="n">
        <v>375696.934671563</v>
      </c>
      <c r="H35" s="0" t="n">
        <v>223817.475654882</v>
      </c>
      <c r="I35" s="0" t="n">
        <v>98655.9389352449</v>
      </c>
    </row>
    <row r="36" customFormat="false" ht="12.8" hidden="false" customHeight="false" outlineLevel="0" collapsed="false">
      <c r="A36" s="0" t="n">
        <v>83</v>
      </c>
      <c r="B36" s="0" t="n">
        <v>19494061.1627449</v>
      </c>
      <c r="C36" s="0" t="n">
        <v>18788314.4049596</v>
      </c>
      <c r="D36" s="0" t="n">
        <v>63534546.9018531</v>
      </c>
      <c r="E36" s="0" t="n">
        <v>69062606.4741893</v>
      </c>
      <c r="F36" s="0" t="n">
        <v>0</v>
      </c>
      <c r="G36" s="0" t="n">
        <v>395201.908840996</v>
      </c>
      <c r="H36" s="0" t="n">
        <v>237914.862669556</v>
      </c>
      <c r="I36" s="0" t="n">
        <v>103757.123249666</v>
      </c>
    </row>
    <row r="37" customFormat="false" ht="12.8" hidden="false" customHeight="false" outlineLevel="0" collapsed="false">
      <c r="A37" s="0" t="n">
        <v>84</v>
      </c>
      <c r="B37" s="0" t="n">
        <v>22839373.0040373</v>
      </c>
      <c r="C37" s="0" t="n">
        <v>22131587.7393515</v>
      </c>
      <c r="D37" s="0" t="n">
        <v>74585830.4905034</v>
      </c>
      <c r="E37" s="0" t="n">
        <v>70164988.3934308</v>
      </c>
      <c r="F37" s="0" t="n">
        <v>11694164.7322385</v>
      </c>
      <c r="G37" s="0" t="n">
        <v>394299.111386187</v>
      </c>
      <c r="H37" s="0" t="n">
        <v>240300.932931571</v>
      </c>
      <c r="I37" s="0" t="n">
        <v>104550.314811505</v>
      </c>
    </row>
    <row r="38" customFormat="false" ht="12.8" hidden="false" customHeight="false" outlineLevel="0" collapsed="false">
      <c r="A38" s="0" t="n">
        <v>85</v>
      </c>
      <c r="B38" s="0" t="n">
        <v>19990140.6950611</v>
      </c>
      <c r="C38" s="0" t="n">
        <v>19270042.5786579</v>
      </c>
      <c r="D38" s="0" t="n">
        <v>65314527.872379</v>
      </c>
      <c r="E38" s="0" t="n">
        <v>70701930.5886171</v>
      </c>
      <c r="F38" s="0" t="n">
        <v>0</v>
      </c>
      <c r="G38" s="0" t="n">
        <v>410183.966770618</v>
      </c>
      <c r="H38" s="0" t="n">
        <v>237799.209155922</v>
      </c>
      <c r="I38" s="0" t="n">
        <v>103021.343538063</v>
      </c>
    </row>
    <row r="39" customFormat="false" ht="12.8" hidden="false" customHeight="false" outlineLevel="0" collapsed="false">
      <c r="A39" s="0" t="n">
        <v>86</v>
      </c>
      <c r="B39" s="0" t="n">
        <v>23218217.5410023</v>
      </c>
      <c r="C39" s="0" t="n">
        <v>22481851.0276006</v>
      </c>
      <c r="D39" s="0" t="n">
        <v>75908756.0087152</v>
      </c>
      <c r="E39" s="0" t="n">
        <v>71154452.3797863</v>
      </c>
      <c r="F39" s="0" t="n">
        <v>11859075.396631</v>
      </c>
      <c r="G39" s="0" t="n">
        <v>419130.56984481</v>
      </c>
      <c r="H39" s="0" t="n">
        <v>242137.483335778</v>
      </c>
      <c r="I39" s="0" t="n">
        <v>107283.514601594</v>
      </c>
    </row>
    <row r="40" customFormat="false" ht="12.8" hidden="false" customHeight="false" outlineLevel="0" collapsed="false">
      <c r="A40" s="0" t="n">
        <v>87</v>
      </c>
      <c r="B40" s="0" t="n">
        <v>20247343.1604365</v>
      </c>
      <c r="C40" s="0" t="n">
        <v>19528876.0853264</v>
      </c>
      <c r="D40" s="0" t="n">
        <v>66311707.9707689</v>
      </c>
      <c r="E40" s="0" t="n">
        <v>71471817.5295048</v>
      </c>
      <c r="F40" s="0" t="n">
        <v>0</v>
      </c>
      <c r="G40" s="0" t="n">
        <v>396472.4475299</v>
      </c>
      <c r="H40" s="0" t="n">
        <v>246838.430401697</v>
      </c>
      <c r="I40" s="0" t="n">
        <v>107365.99596942</v>
      </c>
    </row>
    <row r="41" customFormat="false" ht="12.8" hidden="false" customHeight="false" outlineLevel="0" collapsed="false">
      <c r="A41" s="0" t="n">
        <v>88</v>
      </c>
      <c r="B41" s="0" t="n">
        <v>23667618.2262746</v>
      </c>
      <c r="C41" s="0" t="n">
        <v>22934086.0812614</v>
      </c>
      <c r="D41" s="0" t="n">
        <v>77558757.6023789</v>
      </c>
      <c r="E41" s="0" t="n">
        <v>72406765.89805</v>
      </c>
      <c r="F41" s="0" t="n">
        <v>12067794.3163417</v>
      </c>
      <c r="G41" s="0" t="n">
        <v>400487.191098344</v>
      </c>
      <c r="H41" s="0" t="n">
        <v>256856.034012004</v>
      </c>
      <c r="I41" s="0" t="n">
        <v>108841.314146937</v>
      </c>
    </row>
    <row r="42" customFormat="false" ht="12.8" hidden="false" customHeight="false" outlineLevel="0" collapsed="false">
      <c r="A42" s="0" t="n">
        <v>89</v>
      </c>
      <c r="B42" s="0" t="n">
        <v>20853692.6396057</v>
      </c>
      <c r="C42" s="0" t="n">
        <v>20074539.9088502</v>
      </c>
      <c r="D42" s="0" t="n">
        <v>68269925.6852596</v>
      </c>
      <c r="E42" s="0" t="n">
        <v>73282205.432183</v>
      </c>
      <c r="F42" s="0" t="n">
        <v>0</v>
      </c>
      <c r="G42" s="0" t="n">
        <v>446731.368406969</v>
      </c>
      <c r="H42" s="0" t="n">
        <v>256818.59881031</v>
      </c>
      <c r="I42" s="0" t="n">
        <v>108003.947911778</v>
      </c>
    </row>
    <row r="43" customFormat="false" ht="12.8" hidden="false" customHeight="false" outlineLevel="0" collapsed="false">
      <c r="A43" s="0" t="n">
        <v>90</v>
      </c>
      <c r="B43" s="0" t="n">
        <v>24127793.0853002</v>
      </c>
      <c r="C43" s="0" t="n">
        <v>23336422.851359</v>
      </c>
      <c r="D43" s="0" t="n">
        <v>79060814.6156046</v>
      </c>
      <c r="E43" s="0" t="n">
        <v>73565972.0018139</v>
      </c>
      <c r="F43" s="0" t="n">
        <v>12260995.3336356</v>
      </c>
      <c r="G43" s="0" t="n">
        <v>458345.210077615</v>
      </c>
      <c r="H43" s="0" t="n">
        <v>258236.496479274</v>
      </c>
      <c r="I43" s="0" t="n">
        <v>106840.753406039</v>
      </c>
    </row>
    <row r="44" customFormat="false" ht="12.8" hidden="false" customHeight="false" outlineLevel="0" collapsed="false">
      <c r="A44" s="0" t="n">
        <v>91</v>
      </c>
      <c r="B44" s="0" t="n">
        <v>21327308.7299833</v>
      </c>
      <c r="C44" s="0" t="n">
        <v>20533938.062637</v>
      </c>
      <c r="D44" s="0" t="n">
        <v>69908259.5172361</v>
      </c>
      <c r="E44" s="0" t="n">
        <v>74765189.632048</v>
      </c>
      <c r="F44" s="0" t="n">
        <v>0</v>
      </c>
      <c r="G44" s="0" t="n">
        <v>460616.835574953</v>
      </c>
      <c r="H44" s="0" t="n">
        <v>257739.65405873</v>
      </c>
      <c r="I44" s="0" t="n">
        <v>107163.111017917</v>
      </c>
    </row>
    <row r="45" customFormat="false" ht="12.8" hidden="false" customHeight="false" outlineLevel="0" collapsed="false">
      <c r="A45" s="0" t="n">
        <v>92</v>
      </c>
      <c r="B45" s="0" t="n">
        <v>24979718.7915078</v>
      </c>
      <c r="C45" s="0" t="n">
        <v>24182584.0412227</v>
      </c>
      <c r="D45" s="0" t="n">
        <v>81942982.0686926</v>
      </c>
      <c r="E45" s="0" t="n">
        <v>76061334.1966072</v>
      </c>
      <c r="F45" s="0" t="n">
        <v>12676889.0327679</v>
      </c>
      <c r="G45" s="0" t="n">
        <v>461640.203244954</v>
      </c>
      <c r="H45" s="0" t="n">
        <v>259463.920260929</v>
      </c>
      <c r="I45" s="0" t="n">
        <v>108615.181113246</v>
      </c>
    </row>
    <row r="46" customFormat="false" ht="12.8" hidden="false" customHeight="false" outlineLevel="0" collapsed="false">
      <c r="A46" s="0" t="n">
        <v>93</v>
      </c>
      <c r="B46" s="0" t="n">
        <v>21994043.7050193</v>
      </c>
      <c r="C46" s="0" t="n">
        <v>21173767.299218</v>
      </c>
      <c r="D46" s="0" t="n">
        <v>72181319.783973</v>
      </c>
      <c r="E46" s="0" t="n">
        <v>76999475.7494401</v>
      </c>
      <c r="F46" s="0" t="n">
        <v>0</v>
      </c>
      <c r="G46" s="0" t="n">
        <v>476201.891472691</v>
      </c>
      <c r="H46" s="0" t="n">
        <v>267014.032499809</v>
      </c>
      <c r="I46" s="0" t="n">
        <v>110086.402612557</v>
      </c>
    </row>
    <row r="47" customFormat="false" ht="12.8" hidden="false" customHeight="false" outlineLevel="0" collapsed="false">
      <c r="A47" s="0" t="n">
        <v>94</v>
      </c>
      <c r="B47" s="0" t="n">
        <v>25510472.3269111</v>
      </c>
      <c r="C47" s="0" t="n">
        <v>24672076.3216788</v>
      </c>
      <c r="D47" s="0" t="n">
        <v>83694395.494596</v>
      </c>
      <c r="E47" s="0" t="n">
        <v>77481672.8904718</v>
      </c>
      <c r="F47" s="0" t="n">
        <v>12913612.148412</v>
      </c>
      <c r="G47" s="0" t="n">
        <v>487406.906560057</v>
      </c>
      <c r="H47" s="0" t="n">
        <v>272665.017449983</v>
      </c>
      <c r="I47" s="0" t="n">
        <v>111891.544603171</v>
      </c>
    </row>
    <row r="48" customFormat="false" ht="12.8" hidden="false" customHeight="false" outlineLevel="0" collapsed="false">
      <c r="A48" s="0" t="n">
        <v>95</v>
      </c>
      <c r="B48" s="0" t="n">
        <v>22343765.2761837</v>
      </c>
      <c r="C48" s="0" t="n">
        <v>21527390.8369825</v>
      </c>
      <c r="D48" s="0" t="n">
        <v>73461478.1720865</v>
      </c>
      <c r="E48" s="0" t="n">
        <v>78119104.9771436</v>
      </c>
      <c r="F48" s="0" t="n">
        <v>0</v>
      </c>
      <c r="G48" s="0" t="n">
        <v>467595.862789513</v>
      </c>
      <c r="H48" s="0" t="n">
        <v>271657.032887964</v>
      </c>
      <c r="I48" s="0" t="n">
        <v>110173.633605317</v>
      </c>
    </row>
    <row r="49" customFormat="false" ht="12.8" hidden="false" customHeight="false" outlineLevel="0" collapsed="false">
      <c r="A49" s="0" t="n">
        <v>96</v>
      </c>
      <c r="B49" s="0" t="n">
        <v>25992198.1464006</v>
      </c>
      <c r="C49" s="0" t="n">
        <v>25148008.6091962</v>
      </c>
      <c r="D49" s="0" t="n">
        <v>85385057.3503087</v>
      </c>
      <c r="E49" s="0" t="n">
        <v>78886842.6360748</v>
      </c>
      <c r="F49" s="0" t="n">
        <v>13147807.1060125</v>
      </c>
      <c r="G49" s="0" t="n">
        <v>493932.111864556</v>
      </c>
      <c r="H49" s="0" t="n">
        <v>273083.75022297</v>
      </c>
      <c r="I49" s="0" t="n">
        <v>110248.107309879</v>
      </c>
    </row>
    <row r="50" customFormat="false" ht="12.8" hidden="false" customHeight="false" outlineLevel="0" collapsed="false">
      <c r="A50" s="0" t="n">
        <v>97</v>
      </c>
      <c r="B50" s="0" t="n">
        <v>22851858.0850907</v>
      </c>
      <c r="C50" s="0" t="n">
        <v>22029455.6249233</v>
      </c>
      <c r="D50" s="0" t="n">
        <v>75251863.8467942</v>
      </c>
      <c r="E50" s="0" t="n">
        <v>79841984.1812896</v>
      </c>
      <c r="F50" s="0" t="n">
        <v>0</v>
      </c>
      <c r="G50" s="0" t="n">
        <v>468762.289507072</v>
      </c>
      <c r="H50" s="0" t="n">
        <v>276488.343400144</v>
      </c>
      <c r="I50" s="0" t="n">
        <v>110216.896085863</v>
      </c>
    </row>
    <row r="51" customFormat="false" ht="12.8" hidden="false" customHeight="false" outlineLevel="0" collapsed="false">
      <c r="A51" s="0" t="n">
        <v>98</v>
      </c>
      <c r="B51" s="0" t="n">
        <v>26636861.0514635</v>
      </c>
      <c r="C51" s="0" t="n">
        <v>25767887.5319621</v>
      </c>
      <c r="D51" s="0" t="n">
        <v>87558456.9019229</v>
      </c>
      <c r="E51" s="0" t="n">
        <v>80759503.6878424</v>
      </c>
      <c r="F51" s="0" t="n">
        <v>13459917.2813071</v>
      </c>
      <c r="G51" s="0" t="n">
        <v>508793.682762726</v>
      </c>
      <c r="H51" s="0" t="n">
        <v>284127.378809101</v>
      </c>
      <c r="I51" s="0" t="n">
        <v>108646.368470752</v>
      </c>
    </row>
    <row r="52" customFormat="false" ht="12.8" hidden="false" customHeight="false" outlineLevel="0" collapsed="false">
      <c r="A52" s="0" t="n">
        <v>99</v>
      </c>
      <c r="B52" s="0" t="n">
        <v>23363266.8273606</v>
      </c>
      <c r="C52" s="0" t="n">
        <v>22500618.5034437</v>
      </c>
      <c r="D52" s="0" t="n">
        <v>76915118.532875</v>
      </c>
      <c r="E52" s="0" t="n">
        <v>81517667.6708153</v>
      </c>
      <c r="F52" s="0" t="n">
        <v>0</v>
      </c>
      <c r="G52" s="0" t="n">
        <v>500136.756372877</v>
      </c>
      <c r="H52" s="0" t="n">
        <v>285475.5775072</v>
      </c>
      <c r="I52" s="0" t="n">
        <v>110051.414338366</v>
      </c>
    </row>
    <row r="53" customFormat="false" ht="12.8" hidden="false" customHeight="false" outlineLevel="0" collapsed="false">
      <c r="A53" s="0" t="n">
        <v>100</v>
      </c>
      <c r="B53" s="0" t="n">
        <v>27088173.2123204</v>
      </c>
      <c r="C53" s="0" t="n">
        <v>26198005.3269743</v>
      </c>
      <c r="D53" s="0" t="n">
        <v>89043154.4365012</v>
      </c>
      <c r="E53" s="0" t="n">
        <v>82026152.0732585</v>
      </c>
      <c r="F53" s="0" t="n">
        <v>13671025.3455431</v>
      </c>
      <c r="G53" s="0" t="n">
        <v>527602.90709023</v>
      </c>
      <c r="H53" s="0" t="n">
        <v>285044.574556093</v>
      </c>
      <c r="I53" s="0" t="n">
        <v>110743.433856916</v>
      </c>
    </row>
    <row r="54" customFormat="false" ht="12.8" hidden="false" customHeight="false" outlineLevel="0" collapsed="false">
      <c r="A54" s="0" t="n">
        <v>101</v>
      </c>
      <c r="B54" s="0" t="n">
        <v>23901704.11134</v>
      </c>
      <c r="C54" s="0" t="n">
        <v>23019821.9047877</v>
      </c>
      <c r="D54" s="0" t="n">
        <v>78683283.5382737</v>
      </c>
      <c r="E54" s="0" t="n">
        <v>83256487.3335772</v>
      </c>
      <c r="F54" s="0" t="n">
        <v>0</v>
      </c>
      <c r="G54" s="0" t="n">
        <v>512116.587361603</v>
      </c>
      <c r="H54" s="0" t="n">
        <v>290375.799574731</v>
      </c>
      <c r="I54" s="0" t="n">
        <v>113414.028022894</v>
      </c>
    </row>
    <row r="55" customFormat="false" ht="12.8" hidden="false" customHeight="false" outlineLevel="0" collapsed="false">
      <c r="A55" s="0" t="n">
        <v>102</v>
      </c>
      <c r="B55" s="0" t="n">
        <v>27709047.5411998</v>
      </c>
      <c r="C55" s="0" t="n">
        <v>26836401.1302361</v>
      </c>
      <c r="D55" s="0" t="n">
        <v>91253574.2163601</v>
      </c>
      <c r="E55" s="0" t="n">
        <v>83945693.1301014</v>
      </c>
      <c r="F55" s="0" t="n">
        <v>13990948.8550169</v>
      </c>
      <c r="G55" s="0" t="n">
        <v>488137.39780337</v>
      </c>
      <c r="H55" s="0" t="n">
        <v>303677.34297105</v>
      </c>
      <c r="I55" s="0" t="n">
        <v>115473.814556171</v>
      </c>
    </row>
    <row r="56" customFormat="false" ht="12.8" hidden="false" customHeight="false" outlineLevel="0" collapsed="false">
      <c r="A56" s="0" t="n">
        <v>103</v>
      </c>
      <c r="B56" s="0" t="n">
        <v>24158387.616788</v>
      </c>
      <c r="C56" s="0" t="n">
        <v>23256184.2043845</v>
      </c>
      <c r="D56" s="0" t="n">
        <v>79594573.4068526</v>
      </c>
      <c r="E56" s="0" t="n">
        <v>84012247.459861</v>
      </c>
      <c r="F56" s="0" t="n">
        <v>0</v>
      </c>
      <c r="G56" s="0" t="n">
        <v>519802.512721748</v>
      </c>
      <c r="H56" s="0" t="n">
        <v>301741.046726495</v>
      </c>
      <c r="I56" s="0" t="n">
        <v>115228.361364648</v>
      </c>
    </row>
    <row r="57" customFormat="false" ht="12.8" hidden="false" customHeight="false" outlineLevel="0" collapsed="false">
      <c r="A57" s="0" t="n">
        <v>104</v>
      </c>
      <c r="B57" s="0" t="n">
        <v>27900466.4019622</v>
      </c>
      <c r="C57" s="0" t="n">
        <v>26969610.9486456</v>
      </c>
      <c r="D57" s="0" t="n">
        <v>91770367.0767611</v>
      </c>
      <c r="E57" s="0" t="n">
        <v>84233457.6677004</v>
      </c>
      <c r="F57" s="0" t="n">
        <v>14038909.6112834</v>
      </c>
      <c r="G57" s="0" t="n">
        <v>545140.283155339</v>
      </c>
      <c r="H57" s="0" t="n">
        <v>304752.78472685</v>
      </c>
      <c r="I57" s="0" t="n">
        <v>115660.550620603</v>
      </c>
    </row>
    <row r="58" customFormat="false" ht="12.8" hidden="false" customHeight="false" outlineLevel="0" collapsed="false">
      <c r="A58" s="0" t="n">
        <v>105</v>
      </c>
      <c r="B58" s="0" t="n">
        <v>24362638.7305187</v>
      </c>
      <c r="C58" s="0" t="n">
        <v>23430405.2966283</v>
      </c>
      <c r="D58" s="0" t="n">
        <v>80232212.4449083</v>
      </c>
      <c r="E58" s="0" t="n">
        <v>84553682.4870957</v>
      </c>
      <c r="F58" s="0" t="n">
        <v>0</v>
      </c>
      <c r="G58" s="0" t="n">
        <v>535704.424280808</v>
      </c>
      <c r="H58" s="0" t="n">
        <v>313569.046161182</v>
      </c>
      <c r="I58" s="0" t="n">
        <v>118514.233497655</v>
      </c>
    </row>
    <row r="59" customFormat="false" ht="12.8" hidden="false" customHeight="false" outlineLevel="0" collapsed="false">
      <c r="A59" s="0" t="n">
        <v>106</v>
      </c>
      <c r="B59" s="0" t="n">
        <v>28469528.8221651</v>
      </c>
      <c r="C59" s="0" t="n">
        <v>27558632.8267445</v>
      </c>
      <c r="D59" s="0" t="n">
        <v>93809543.908202</v>
      </c>
      <c r="E59" s="0" t="n">
        <v>86061257.1466725</v>
      </c>
      <c r="F59" s="0" t="n">
        <v>14343542.8577787</v>
      </c>
      <c r="G59" s="0" t="n">
        <v>519925.657330373</v>
      </c>
      <c r="H59" s="0" t="n">
        <v>308387.989472291</v>
      </c>
      <c r="I59" s="0" t="n">
        <v>117974.783739931</v>
      </c>
    </row>
    <row r="60" customFormat="false" ht="12.8" hidden="false" customHeight="false" outlineLevel="0" collapsed="false">
      <c r="A60" s="0" t="n">
        <v>107</v>
      </c>
      <c r="B60" s="0" t="n">
        <v>24911037.2763005</v>
      </c>
      <c r="C60" s="0" t="n">
        <v>24002012.9458712</v>
      </c>
      <c r="D60" s="0" t="n">
        <v>82197734.9058839</v>
      </c>
      <c r="E60" s="0" t="n">
        <v>86517988.9074699</v>
      </c>
      <c r="F60" s="0" t="n">
        <v>0</v>
      </c>
      <c r="G60" s="0" t="n">
        <v>528875.542895222</v>
      </c>
      <c r="H60" s="0" t="n">
        <v>300871.867857934</v>
      </c>
      <c r="I60" s="0" t="n">
        <v>113252.742394497</v>
      </c>
    </row>
    <row r="61" customFormat="false" ht="12.8" hidden="false" customHeight="false" outlineLevel="0" collapsed="false">
      <c r="A61" s="0" t="n">
        <v>108</v>
      </c>
      <c r="B61" s="0" t="n">
        <v>29015592.0269032</v>
      </c>
      <c r="C61" s="0" t="n">
        <v>28057971.7634464</v>
      </c>
      <c r="D61" s="0" t="n">
        <v>95548910.3496512</v>
      </c>
      <c r="E61" s="0" t="n">
        <v>87573608.6316886</v>
      </c>
      <c r="F61" s="0" t="n">
        <v>14595601.4386148</v>
      </c>
      <c r="G61" s="0" t="n">
        <v>575617.086049482</v>
      </c>
      <c r="H61" s="0" t="n">
        <v>303858.974172431</v>
      </c>
      <c r="I61" s="0" t="n">
        <v>111634.57604983</v>
      </c>
    </row>
    <row r="62" customFormat="false" ht="12.8" hidden="false" customHeight="false" outlineLevel="0" collapsed="false">
      <c r="A62" s="0" t="n">
        <v>109</v>
      </c>
      <c r="B62" s="0" t="n">
        <v>25307397.6043223</v>
      </c>
      <c r="C62" s="0" t="n">
        <v>24350608.9709949</v>
      </c>
      <c r="D62" s="0" t="n">
        <v>83435832.7889591</v>
      </c>
      <c r="E62" s="0" t="n">
        <v>87823075.0898628</v>
      </c>
      <c r="F62" s="0" t="n">
        <v>0</v>
      </c>
      <c r="G62" s="0" t="n">
        <v>564659.795060212</v>
      </c>
      <c r="H62" s="0" t="n">
        <v>310714.476715433</v>
      </c>
      <c r="I62" s="0" t="n">
        <v>116306.230788231</v>
      </c>
    </row>
    <row r="63" customFormat="false" ht="12.8" hidden="false" customHeight="false" outlineLevel="0" collapsed="false">
      <c r="A63" s="0" t="n">
        <v>110</v>
      </c>
      <c r="B63" s="0" t="n">
        <v>29319097.6713845</v>
      </c>
      <c r="C63" s="0" t="n">
        <v>28390751.9166722</v>
      </c>
      <c r="D63" s="0" t="n">
        <v>96722663.0495832</v>
      </c>
      <c r="E63" s="0" t="n">
        <v>88633937.6844025</v>
      </c>
      <c r="F63" s="0" t="n">
        <v>14772322.9474004</v>
      </c>
      <c r="G63" s="0" t="n">
        <v>529928.84318431</v>
      </c>
      <c r="H63" s="0" t="n">
        <v>316043.417910328</v>
      </c>
      <c r="I63" s="0" t="n">
        <v>117676.419453894</v>
      </c>
    </row>
    <row r="64" customFormat="false" ht="12.8" hidden="false" customHeight="false" outlineLevel="0" collapsed="false">
      <c r="A64" s="0" t="n">
        <v>111</v>
      </c>
      <c r="B64" s="0" t="n">
        <v>25522415.3450062</v>
      </c>
      <c r="C64" s="0" t="n">
        <v>24572379.3069863</v>
      </c>
      <c r="D64" s="0" t="n">
        <v>84209799.9166421</v>
      </c>
      <c r="E64" s="0" t="n">
        <v>88597528.7797067</v>
      </c>
      <c r="F64" s="0" t="n">
        <v>0</v>
      </c>
      <c r="G64" s="0" t="n">
        <v>544324.120525122</v>
      </c>
      <c r="H64" s="0" t="n">
        <v>322968.909063335</v>
      </c>
      <c r="I64" s="0" t="n">
        <v>118204.297759227</v>
      </c>
    </row>
    <row r="65" customFormat="false" ht="12.8" hidden="false" customHeight="false" outlineLevel="0" collapsed="false">
      <c r="A65" s="0" t="n">
        <v>112</v>
      </c>
      <c r="B65" s="0" t="n">
        <v>29727724.085954</v>
      </c>
      <c r="C65" s="0" t="n">
        <v>28813540.9571364</v>
      </c>
      <c r="D65" s="0" t="n">
        <v>98178248.2975455</v>
      </c>
      <c r="E65" s="0" t="n">
        <v>89948186.6821415</v>
      </c>
      <c r="F65" s="0" t="n">
        <v>14991364.4470236</v>
      </c>
      <c r="G65" s="0" t="n">
        <v>510399.667882649</v>
      </c>
      <c r="H65" s="0" t="n">
        <v>320532.229637692</v>
      </c>
      <c r="I65" s="0" t="n">
        <v>118930.330424662</v>
      </c>
    </row>
    <row r="66" customFormat="false" ht="12.8" hidden="false" customHeight="false" outlineLevel="0" collapsed="false">
      <c r="A66" s="0" t="n">
        <v>113</v>
      </c>
      <c r="B66" s="0" t="n">
        <v>26074635.3582084</v>
      </c>
      <c r="C66" s="0" t="n">
        <v>25116977.1037426</v>
      </c>
      <c r="D66" s="0" t="n">
        <v>86105037.0983767</v>
      </c>
      <c r="E66" s="0" t="n">
        <v>90508255.9137163</v>
      </c>
      <c r="F66" s="0" t="n">
        <v>0</v>
      </c>
      <c r="G66" s="0" t="n">
        <v>550658.41557785</v>
      </c>
      <c r="H66" s="0" t="n">
        <v>324176.682759599</v>
      </c>
      <c r="I66" s="0" t="n">
        <v>118318.794469058</v>
      </c>
    </row>
    <row r="67" customFormat="false" ht="12.8" hidden="false" customHeight="false" outlineLevel="0" collapsed="false">
      <c r="A67" s="0" t="n">
        <v>114</v>
      </c>
      <c r="B67" s="0" t="n">
        <v>30041067.2988034</v>
      </c>
      <c r="C67" s="0" t="n">
        <v>29068691.24616</v>
      </c>
      <c r="D67" s="0" t="n">
        <v>99086121.3273351</v>
      </c>
      <c r="E67" s="0" t="n">
        <v>90677507.3829716</v>
      </c>
      <c r="F67" s="0" t="n">
        <v>15112917.8971619</v>
      </c>
      <c r="G67" s="0" t="n">
        <v>574880.653624651</v>
      </c>
      <c r="H67" s="0" t="n">
        <v>315069.270280235</v>
      </c>
      <c r="I67" s="0" t="n">
        <v>117751.612483622</v>
      </c>
    </row>
    <row r="68" customFormat="false" ht="12.8" hidden="false" customHeight="false" outlineLevel="0" collapsed="false">
      <c r="A68" s="0" t="n">
        <v>115</v>
      </c>
      <c r="B68" s="0" t="n">
        <v>26204738.1159237</v>
      </c>
      <c r="C68" s="0" t="n">
        <v>25239732.4649963</v>
      </c>
      <c r="D68" s="0" t="n">
        <v>86562241.9090547</v>
      </c>
      <c r="E68" s="0" t="n">
        <v>90908393.4512006</v>
      </c>
      <c r="F68" s="0" t="n">
        <v>0</v>
      </c>
      <c r="G68" s="0" t="n">
        <v>557950.064356553</v>
      </c>
      <c r="H68" s="0" t="n">
        <v>322737.150159656</v>
      </c>
      <c r="I68" s="0" t="n">
        <v>120454.909158831</v>
      </c>
    </row>
    <row r="69" customFormat="false" ht="12.8" hidden="false" customHeight="false" outlineLevel="0" collapsed="false">
      <c r="A69" s="0" t="n">
        <v>116</v>
      </c>
      <c r="B69" s="0" t="n">
        <v>30385192.472673</v>
      </c>
      <c r="C69" s="0" t="n">
        <v>29425760.5012794</v>
      </c>
      <c r="D69" s="0" t="n">
        <v>100395072.556441</v>
      </c>
      <c r="E69" s="0" t="n">
        <v>91764014.9157491</v>
      </c>
      <c r="F69" s="0" t="n">
        <v>15294002.4859582</v>
      </c>
      <c r="G69" s="0" t="n">
        <v>553968.124860463</v>
      </c>
      <c r="H69" s="0" t="n">
        <v>321941.802552147</v>
      </c>
      <c r="I69" s="0" t="n">
        <v>119317.205687225</v>
      </c>
    </row>
    <row r="70" customFormat="false" ht="12.8" hidden="false" customHeight="false" outlineLevel="0" collapsed="false">
      <c r="A70" s="0" t="n">
        <v>117</v>
      </c>
      <c r="B70" s="0" t="n">
        <v>26486930.5711838</v>
      </c>
      <c r="C70" s="0" t="n">
        <v>25527729.1921944</v>
      </c>
      <c r="D70" s="0" t="n">
        <v>87636962.1358273</v>
      </c>
      <c r="E70" s="0" t="n">
        <v>91939030.6479024</v>
      </c>
      <c r="F70" s="0" t="n">
        <v>0</v>
      </c>
      <c r="G70" s="0" t="n">
        <v>541984.263015366</v>
      </c>
      <c r="H70" s="0" t="n">
        <v>332260.372256249</v>
      </c>
      <c r="I70" s="0" t="n">
        <v>121366.776739615</v>
      </c>
    </row>
    <row r="71" customFormat="false" ht="12.8" hidden="false" customHeight="false" outlineLevel="0" collapsed="false">
      <c r="A71" s="0" t="n">
        <v>118</v>
      </c>
      <c r="B71" s="0" t="n">
        <v>30759567.8706316</v>
      </c>
      <c r="C71" s="0" t="n">
        <v>29787911.3385869</v>
      </c>
      <c r="D71" s="0" t="n">
        <v>101693710.469348</v>
      </c>
      <c r="E71" s="0" t="n">
        <v>92871404.7061105</v>
      </c>
      <c r="F71" s="0" t="n">
        <v>15478567.4510184</v>
      </c>
      <c r="G71" s="0" t="n">
        <v>544360.615601181</v>
      </c>
      <c r="H71" s="0" t="n">
        <v>339077.426489653</v>
      </c>
      <c r="I71" s="0" t="n">
        <v>126026.414219759</v>
      </c>
    </row>
    <row r="72" customFormat="false" ht="12.8" hidden="false" customHeight="false" outlineLevel="0" collapsed="false">
      <c r="A72" s="0" t="n">
        <v>119</v>
      </c>
      <c r="B72" s="0" t="n">
        <v>27009400.4497908</v>
      </c>
      <c r="C72" s="0" t="n">
        <v>26048977.539107</v>
      </c>
      <c r="D72" s="0" t="n">
        <v>89486251.8920201</v>
      </c>
      <c r="E72" s="0" t="n">
        <v>93788469.1805967</v>
      </c>
      <c r="F72" s="0" t="n">
        <v>0</v>
      </c>
      <c r="G72" s="0" t="n">
        <v>542986.34682459</v>
      </c>
      <c r="H72" s="0" t="n">
        <v>331602.661717373</v>
      </c>
      <c r="I72" s="0" t="n">
        <v>122619.860202684</v>
      </c>
    </row>
    <row r="73" customFormat="false" ht="12.8" hidden="false" customHeight="false" outlineLevel="0" collapsed="false">
      <c r="A73" s="0" t="n">
        <v>120</v>
      </c>
      <c r="B73" s="0" t="n">
        <v>31396362.5206015</v>
      </c>
      <c r="C73" s="0" t="n">
        <v>30437098.1566313</v>
      </c>
      <c r="D73" s="0" t="n">
        <v>103908952.148038</v>
      </c>
      <c r="E73" s="0" t="n">
        <v>94807665.1853951</v>
      </c>
      <c r="F73" s="0" t="n">
        <v>15801277.5308992</v>
      </c>
      <c r="G73" s="0" t="n">
        <v>535059.855457261</v>
      </c>
      <c r="H73" s="0" t="n">
        <v>337283.120760787</v>
      </c>
      <c r="I73" s="0" t="n">
        <v>124173.41107459</v>
      </c>
    </row>
    <row r="74" customFormat="false" ht="12.8" hidden="false" customHeight="false" outlineLevel="0" collapsed="false">
      <c r="A74" s="0" t="n">
        <v>121</v>
      </c>
      <c r="B74" s="0" t="n">
        <v>27321852.6244562</v>
      </c>
      <c r="C74" s="0" t="n">
        <v>26308437.9314801</v>
      </c>
      <c r="D74" s="0" t="n">
        <v>90360186.5075058</v>
      </c>
      <c r="E74" s="0" t="n">
        <v>94622966.5231319</v>
      </c>
      <c r="F74" s="0" t="n">
        <v>0</v>
      </c>
      <c r="G74" s="0" t="n">
        <v>583514.945930211</v>
      </c>
      <c r="H74" s="0" t="n">
        <v>341314.153580875</v>
      </c>
      <c r="I74" s="0" t="n">
        <v>126550.847807176</v>
      </c>
    </row>
    <row r="75" customFormat="false" ht="12.8" hidden="false" customHeight="false" outlineLevel="0" collapsed="false">
      <c r="A75" s="0" t="n">
        <v>122</v>
      </c>
      <c r="B75" s="0" t="n">
        <v>31645558.86616</v>
      </c>
      <c r="C75" s="0" t="n">
        <v>30628079.8894099</v>
      </c>
      <c r="D75" s="0" t="n">
        <v>104567155.117489</v>
      </c>
      <c r="E75" s="0" t="n">
        <v>95394857.421477</v>
      </c>
      <c r="F75" s="0" t="n">
        <v>15899142.9035795</v>
      </c>
      <c r="G75" s="0" t="n">
        <v>584831.102171816</v>
      </c>
      <c r="H75" s="0" t="n">
        <v>343144.386045906</v>
      </c>
      <c r="I75" s="0" t="n">
        <v>127862.126474787</v>
      </c>
    </row>
    <row r="76" customFormat="false" ht="12.8" hidden="false" customHeight="false" outlineLevel="0" collapsed="false">
      <c r="A76" s="0" t="n">
        <v>123</v>
      </c>
      <c r="B76" s="0" t="n">
        <v>27751991.0786294</v>
      </c>
      <c r="C76" s="0" t="n">
        <v>26793624.0856242</v>
      </c>
      <c r="D76" s="0" t="n">
        <v>92052382.2486809</v>
      </c>
      <c r="E76" s="0" t="n">
        <v>96336741.5329559</v>
      </c>
      <c r="F76" s="0" t="n">
        <v>0</v>
      </c>
      <c r="G76" s="0" t="n">
        <v>533212.347251558</v>
      </c>
      <c r="H76" s="0" t="n">
        <v>337330.234395603</v>
      </c>
      <c r="I76" s="0" t="n">
        <v>125463.444797221</v>
      </c>
    </row>
    <row r="77" customFormat="false" ht="12.8" hidden="false" customHeight="false" outlineLevel="0" collapsed="false">
      <c r="A77" s="0" t="n">
        <v>124</v>
      </c>
      <c r="B77" s="0" t="n">
        <v>31986921.912909</v>
      </c>
      <c r="C77" s="0" t="n">
        <v>31000073.0114756</v>
      </c>
      <c r="D77" s="0" t="n">
        <v>105864979.62718</v>
      </c>
      <c r="E77" s="0" t="n">
        <v>96517258.9545375</v>
      </c>
      <c r="F77" s="0" t="n">
        <v>16086209.8257562</v>
      </c>
      <c r="G77" s="0" t="n">
        <v>553955.348035029</v>
      </c>
      <c r="H77" s="0" t="n">
        <v>344758.890939665</v>
      </c>
      <c r="I77" s="0" t="n">
        <v>125906.66065539</v>
      </c>
    </row>
    <row r="78" customFormat="false" ht="12.8" hidden="false" customHeight="false" outlineLevel="0" collapsed="false">
      <c r="A78" s="0" t="n">
        <v>125</v>
      </c>
      <c r="B78" s="0" t="n">
        <v>28181681.6852909</v>
      </c>
      <c r="C78" s="0" t="n">
        <v>27141294.080108</v>
      </c>
      <c r="D78" s="0" t="n">
        <v>93285999.7385447</v>
      </c>
      <c r="E78" s="0" t="n">
        <v>97577934.2635082</v>
      </c>
      <c r="F78" s="0" t="n">
        <v>0</v>
      </c>
      <c r="G78" s="0" t="n">
        <v>612449.283744309</v>
      </c>
      <c r="H78" s="0" t="n">
        <v>341150.706389199</v>
      </c>
      <c r="I78" s="0" t="n">
        <v>123982.307213547</v>
      </c>
    </row>
    <row r="79" customFormat="false" ht="12.8" hidden="false" customHeight="false" outlineLevel="0" collapsed="false">
      <c r="A79" s="0" t="n">
        <v>126</v>
      </c>
      <c r="B79" s="0" t="n">
        <v>32618598.7492543</v>
      </c>
      <c r="C79" s="0" t="n">
        <v>31621302.4058639</v>
      </c>
      <c r="D79" s="0" t="n">
        <v>108017372.513682</v>
      </c>
      <c r="E79" s="0" t="n">
        <v>98389983.6084273</v>
      </c>
      <c r="F79" s="0" t="n">
        <v>16398330.6014046</v>
      </c>
      <c r="G79" s="0" t="n">
        <v>576132.653369915</v>
      </c>
      <c r="H79" s="0" t="n">
        <v>336756.731299923</v>
      </c>
      <c r="I79" s="0" t="n">
        <v>120581.369600783</v>
      </c>
    </row>
    <row r="80" customFormat="false" ht="12.8" hidden="false" customHeight="false" outlineLevel="0" collapsed="false">
      <c r="A80" s="0" t="n">
        <v>127</v>
      </c>
      <c r="B80" s="0" t="n">
        <v>28373755.0582901</v>
      </c>
      <c r="C80" s="0" t="n">
        <v>27400994.6566392</v>
      </c>
      <c r="D80" s="0" t="n">
        <v>94228577.1695969</v>
      </c>
      <c r="E80" s="0" t="n">
        <v>98461088.0955912</v>
      </c>
      <c r="F80" s="0" t="n">
        <v>0</v>
      </c>
      <c r="G80" s="0" t="n">
        <v>550623.823239521</v>
      </c>
      <c r="H80" s="0" t="n">
        <v>337679.642145033</v>
      </c>
      <c r="I80" s="0" t="n">
        <v>120652.76609477</v>
      </c>
    </row>
    <row r="81" customFormat="false" ht="12.8" hidden="false" customHeight="false" outlineLevel="0" collapsed="false">
      <c r="A81" s="0" t="n">
        <v>128</v>
      </c>
      <c r="B81" s="0" t="n">
        <v>32985573.3915392</v>
      </c>
      <c r="C81" s="0" t="n">
        <v>31959081.8647202</v>
      </c>
      <c r="D81" s="0" t="n">
        <v>109207658.672755</v>
      </c>
      <c r="E81" s="0" t="n">
        <v>99411391.9668225</v>
      </c>
      <c r="F81" s="0" t="n">
        <v>16568565.3278038</v>
      </c>
      <c r="G81" s="0" t="n">
        <v>599863.547184676</v>
      </c>
      <c r="H81" s="0" t="n">
        <v>340811.735217202</v>
      </c>
      <c r="I81" s="0" t="n">
        <v>122594.63488166</v>
      </c>
    </row>
    <row r="82" customFormat="false" ht="12.8" hidden="false" customHeight="false" outlineLevel="0" collapsed="false">
      <c r="A82" s="0" t="n">
        <v>129</v>
      </c>
      <c r="B82" s="0" t="n">
        <v>29062129.5139368</v>
      </c>
      <c r="C82" s="0" t="n">
        <v>28009709.820916</v>
      </c>
      <c r="D82" s="0" t="n">
        <v>96358217.5133361</v>
      </c>
      <c r="E82" s="0" t="n">
        <v>100584505.123348</v>
      </c>
      <c r="F82" s="0" t="n">
        <v>0</v>
      </c>
      <c r="G82" s="0" t="n">
        <v>621552.385778915</v>
      </c>
      <c r="H82" s="0" t="n">
        <v>344617.120594147</v>
      </c>
      <c r="I82" s="0" t="n">
        <v>123214.552353805</v>
      </c>
    </row>
    <row r="83" customFormat="false" ht="12.8" hidden="false" customHeight="false" outlineLevel="0" collapsed="false">
      <c r="A83" s="0" t="n">
        <v>130</v>
      </c>
      <c r="B83" s="0" t="n">
        <v>33434046.7230872</v>
      </c>
      <c r="C83" s="0" t="n">
        <v>32352436.3292545</v>
      </c>
      <c r="D83" s="0" t="n">
        <v>110655107.07555</v>
      </c>
      <c r="E83" s="0" t="n">
        <v>100625568.117418</v>
      </c>
      <c r="F83" s="0" t="n">
        <v>16770928.0195697</v>
      </c>
      <c r="G83" s="0" t="n">
        <v>647198.536612434</v>
      </c>
      <c r="H83" s="0" t="n">
        <v>347410.514051671</v>
      </c>
      <c r="I83" s="0" t="n">
        <v>124287.63309787</v>
      </c>
    </row>
    <row r="84" customFormat="false" ht="12.8" hidden="false" customHeight="false" outlineLevel="0" collapsed="false">
      <c r="A84" s="0" t="n">
        <v>131</v>
      </c>
      <c r="B84" s="0" t="n">
        <v>28979282.8103695</v>
      </c>
      <c r="C84" s="0" t="n">
        <v>27906077.8471183</v>
      </c>
      <c r="D84" s="0" t="n">
        <v>96080589.6349079</v>
      </c>
      <c r="E84" s="0" t="n">
        <v>100139018.934909</v>
      </c>
      <c r="F84" s="0" t="n">
        <v>0</v>
      </c>
      <c r="G84" s="0" t="n">
        <v>614906.983165201</v>
      </c>
      <c r="H84" s="0" t="n">
        <v>366026.826726593</v>
      </c>
      <c r="I84" s="0" t="n">
        <v>131815.933370501</v>
      </c>
    </row>
    <row r="85" customFormat="false" ht="12.8" hidden="false" customHeight="false" outlineLevel="0" collapsed="false">
      <c r="A85" s="0" t="n">
        <v>132</v>
      </c>
      <c r="B85" s="0" t="n">
        <v>33588116.0428498</v>
      </c>
      <c r="C85" s="0" t="n">
        <v>32456707.7834706</v>
      </c>
      <c r="D85" s="0" t="n">
        <v>111045869.859216</v>
      </c>
      <c r="E85" s="0" t="n">
        <v>100883060.268239</v>
      </c>
      <c r="F85" s="0" t="n">
        <v>16813843.3780398</v>
      </c>
      <c r="G85" s="0" t="n">
        <v>687906.616165873</v>
      </c>
      <c r="H85" s="0" t="n">
        <v>354920.426360154</v>
      </c>
      <c r="I85" s="0" t="n">
        <v>126544.595504555</v>
      </c>
    </row>
    <row r="86" customFormat="false" ht="12.8" hidden="false" customHeight="false" outlineLevel="0" collapsed="false">
      <c r="A86" s="0" t="n">
        <v>133</v>
      </c>
      <c r="B86" s="0" t="n">
        <v>29421890.4466032</v>
      </c>
      <c r="C86" s="0" t="n">
        <v>28342091.7620366</v>
      </c>
      <c r="D86" s="0" t="n">
        <v>97600702.7367767</v>
      </c>
      <c r="E86" s="0" t="n">
        <v>101596485.151042</v>
      </c>
      <c r="F86" s="0" t="n">
        <v>0</v>
      </c>
      <c r="G86" s="0" t="n">
        <v>639860.245736175</v>
      </c>
      <c r="H86" s="0" t="n">
        <v>351533.92044238</v>
      </c>
      <c r="I86" s="0" t="n">
        <v>126292.169125778</v>
      </c>
    </row>
    <row r="87" customFormat="false" ht="12.8" hidden="false" customHeight="false" outlineLevel="0" collapsed="false">
      <c r="A87" s="0" t="n">
        <v>134</v>
      </c>
      <c r="B87" s="0" t="n">
        <v>34004567.0512397</v>
      </c>
      <c r="C87" s="0" t="n">
        <v>32908480.9445299</v>
      </c>
      <c r="D87" s="0" t="n">
        <v>112593409.260593</v>
      </c>
      <c r="E87" s="0" t="n">
        <v>102178715.647466</v>
      </c>
      <c r="F87" s="0" t="n">
        <v>17029785.9412443</v>
      </c>
      <c r="G87" s="0" t="n">
        <v>654689.003175944</v>
      </c>
      <c r="H87" s="0" t="n">
        <v>353357.922355618</v>
      </c>
      <c r="I87" s="0" t="n">
        <v>125770.258826061</v>
      </c>
    </row>
    <row r="88" customFormat="false" ht="12.8" hidden="false" customHeight="false" outlineLevel="0" collapsed="false">
      <c r="A88" s="0" t="n">
        <v>135</v>
      </c>
      <c r="B88" s="0" t="n">
        <v>29743191.7635879</v>
      </c>
      <c r="C88" s="0" t="n">
        <v>28731351.7151373</v>
      </c>
      <c r="D88" s="0" t="n">
        <v>98943172.3048818</v>
      </c>
      <c r="E88" s="0" t="n">
        <v>102941561.343028</v>
      </c>
      <c r="F88" s="0" t="n">
        <v>0</v>
      </c>
      <c r="G88" s="0" t="n">
        <v>581002.103234151</v>
      </c>
      <c r="H88" s="0" t="n">
        <v>345630.055587538</v>
      </c>
      <c r="I88" s="0" t="n">
        <v>121725.556612803</v>
      </c>
    </row>
    <row r="89" customFormat="false" ht="12.8" hidden="false" customHeight="false" outlineLevel="0" collapsed="false">
      <c r="A89" s="0" t="n">
        <v>136</v>
      </c>
      <c r="B89" s="0" t="n">
        <v>34258829.3386304</v>
      </c>
      <c r="C89" s="0" t="n">
        <v>33184474.5600121</v>
      </c>
      <c r="D89" s="0" t="n">
        <v>113558759.589628</v>
      </c>
      <c r="E89" s="0" t="n">
        <v>103041572.720072</v>
      </c>
      <c r="F89" s="0" t="n">
        <v>17173595.4533453</v>
      </c>
      <c r="G89" s="0" t="n">
        <v>645177.873931967</v>
      </c>
      <c r="H89" s="0" t="n">
        <v>345137.160530861</v>
      </c>
      <c r="I89" s="0" t="n">
        <v>120056.77736496</v>
      </c>
    </row>
    <row r="90" customFormat="false" ht="12.8" hidden="false" customHeight="false" outlineLevel="0" collapsed="false">
      <c r="A90" s="0" t="n">
        <v>137</v>
      </c>
      <c r="B90" s="0" t="n">
        <v>29944626.2994443</v>
      </c>
      <c r="C90" s="0" t="n">
        <v>28966037.0692624</v>
      </c>
      <c r="D90" s="0" t="n">
        <v>99768660.8711133</v>
      </c>
      <c r="E90" s="0" t="n">
        <v>103804589.101138</v>
      </c>
      <c r="F90" s="0" t="n">
        <v>0</v>
      </c>
      <c r="G90" s="0" t="n">
        <v>548683.109391335</v>
      </c>
      <c r="H90" s="0" t="n">
        <v>345636.994339982</v>
      </c>
      <c r="I90" s="0" t="n">
        <v>120384.466357896</v>
      </c>
    </row>
    <row r="91" customFormat="false" ht="12.8" hidden="false" customHeight="false" outlineLevel="0" collapsed="false">
      <c r="A91" s="0" t="n">
        <v>138</v>
      </c>
      <c r="B91" s="0" t="n">
        <v>34421276.652331</v>
      </c>
      <c r="C91" s="0" t="n">
        <v>33424541.8088327</v>
      </c>
      <c r="D91" s="0" t="n">
        <v>114418111.939934</v>
      </c>
      <c r="E91" s="0" t="n">
        <v>103771156.885158</v>
      </c>
      <c r="F91" s="0" t="n">
        <v>17295192.814193</v>
      </c>
      <c r="G91" s="0" t="n">
        <v>560178.786187734</v>
      </c>
      <c r="H91" s="0" t="n">
        <v>349857.213028153</v>
      </c>
      <c r="I91" s="0" t="n">
        <v>123855.491832067</v>
      </c>
    </row>
    <row r="92" customFormat="false" ht="12.8" hidden="false" customHeight="false" outlineLevel="0" collapsed="false">
      <c r="A92" s="0" t="n">
        <v>139</v>
      </c>
      <c r="B92" s="0" t="n">
        <v>30429292.7097906</v>
      </c>
      <c r="C92" s="0" t="n">
        <v>29372931.9087144</v>
      </c>
      <c r="D92" s="0" t="n">
        <v>101218012.797773</v>
      </c>
      <c r="E92" s="0" t="n">
        <v>105207837.979326</v>
      </c>
      <c r="F92" s="0" t="n">
        <v>0</v>
      </c>
      <c r="G92" s="0" t="n">
        <v>617007.085500394</v>
      </c>
      <c r="H92" s="0" t="n">
        <v>353218.335710598</v>
      </c>
      <c r="I92" s="0" t="n">
        <v>123050.542664585</v>
      </c>
    </row>
    <row r="93" customFormat="false" ht="12.8" hidden="false" customHeight="false" outlineLevel="0" collapsed="false">
      <c r="A93" s="0" t="n">
        <v>140</v>
      </c>
      <c r="B93" s="0" t="n">
        <v>35104959.2035404</v>
      </c>
      <c r="C93" s="0" t="n">
        <v>34080439.7540545</v>
      </c>
      <c r="D93" s="0" t="n">
        <v>116693169.77084</v>
      </c>
      <c r="E93" s="0" t="n">
        <v>105809246.389642</v>
      </c>
      <c r="F93" s="0" t="n">
        <v>17634874.3982737</v>
      </c>
      <c r="G93" s="0" t="n">
        <v>590179.292475125</v>
      </c>
      <c r="H93" s="0" t="n">
        <v>348433.219380982</v>
      </c>
      <c r="I93" s="0" t="n">
        <v>122724.196613861</v>
      </c>
    </row>
    <row r="94" customFormat="false" ht="12.8" hidden="false" customHeight="false" outlineLevel="0" collapsed="false">
      <c r="A94" s="0" t="n">
        <v>141</v>
      </c>
      <c r="B94" s="0" t="n">
        <v>30801716.6751394</v>
      </c>
      <c r="C94" s="0" t="n">
        <v>29794627.2051165</v>
      </c>
      <c r="D94" s="0" t="n">
        <v>102674591.371971</v>
      </c>
      <c r="E94" s="0" t="n">
        <v>106696885.491324</v>
      </c>
      <c r="F94" s="0" t="n">
        <v>0</v>
      </c>
      <c r="G94" s="0" t="n">
        <v>574405.643385405</v>
      </c>
      <c r="H94" s="0" t="n">
        <v>346024.413340748</v>
      </c>
      <c r="I94" s="0" t="n">
        <v>123799.16185253</v>
      </c>
    </row>
    <row r="95" customFormat="false" ht="12.8" hidden="false" customHeight="false" outlineLevel="0" collapsed="false">
      <c r="A95" s="0" t="n">
        <v>142</v>
      </c>
      <c r="B95" s="0" t="n">
        <v>35407783.0507578</v>
      </c>
      <c r="C95" s="0" t="n">
        <v>34446993.8510341</v>
      </c>
      <c r="D95" s="0" t="n">
        <v>117946460.767701</v>
      </c>
      <c r="E95" s="0" t="n">
        <v>106898879.565246</v>
      </c>
      <c r="F95" s="0" t="n">
        <v>17816479.9275411</v>
      </c>
      <c r="G95" s="0" t="n">
        <v>523934.149147798</v>
      </c>
      <c r="H95" s="0" t="n">
        <v>349670.2029</v>
      </c>
      <c r="I95" s="0" t="n">
        <v>124549.782394143</v>
      </c>
    </row>
    <row r="96" customFormat="false" ht="12.8" hidden="false" customHeight="false" outlineLevel="0" collapsed="false">
      <c r="A96" s="0" t="n">
        <v>143</v>
      </c>
      <c r="B96" s="0" t="n">
        <v>30915500.9206051</v>
      </c>
      <c r="C96" s="0" t="n">
        <v>29864222.529142</v>
      </c>
      <c r="D96" s="0" t="n">
        <v>102894120.961063</v>
      </c>
      <c r="E96" s="0" t="n">
        <v>106907160.939449</v>
      </c>
      <c r="F96" s="0" t="n">
        <v>0</v>
      </c>
      <c r="G96" s="0" t="n">
        <v>593195.678672899</v>
      </c>
      <c r="H96" s="0" t="n">
        <v>367151.053236511</v>
      </c>
      <c r="I96" s="0" t="n">
        <v>129902.37079096</v>
      </c>
    </row>
    <row r="97" customFormat="false" ht="12.8" hidden="false" customHeight="false" outlineLevel="0" collapsed="false">
      <c r="A97" s="0" t="n">
        <v>144</v>
      </c>
      <c r="B97" s="0" t="n">
        <v>35763911.5420158</v>
      </c>
      <c r="C97" s="0" t="n">
        <v>34654027.9372162</v>
      </c>
      <c r="D97" s="0" t="n">
        <v>118646326.046113</v>
      </c>
      <c r="E97" s="0" t="n">
        <v>107472782.370781</v>
      </c>
      <c r="F97" s="0" t="n">
        <v>17912130.3951302</v>
      </c>
      <c r="G97" s="0" t="n">
        <v>654025.961431266</v>
      </c>
      <c r="H97" s="0" t="n">
        <v>366560.088624196</v>
      </c>
      <c r="I97" s="0" t="n">
        <v>127567.935348814</v>
      </c>
    </row>
    <row r="98" customFormat="false" ht="12.8" hidden="false" customHeight="false" outlineLevel="0" collapsed="false">
      <c r="A98" s="0" t="n">
        <v>145</v>
      </c>
      <c r="B98" s="0" t="n">
        <v>31328404.9062212</v>
      </c>
      <c r="C98" s="0" t="n">
        <v>30276417.4582586</v>
      </c>
      <c r="D98" s="0" t="n">
        <v>104384741.450295</v>
      </c>
      <c r="E98" s="0" t="n">
        <v>108272650.435774</v>
      </c>
      <c r="F98" s="0" t="n">
        <v>0</v>
      </c>
      <c r="G98" s="0" t="n">
        <v>595768.0522033</v>
      </c>
      <c r="H98" s="0" t="n">
        <v>366629.038097063</v>
      </c>
      <c r="I98" s="0" t="n">
        <v>127986.225231833</v>
      </c>
    </row>
    <row r="99" customFormat="false" ht="12.8" hidden="false" customHeight="false" outlineLevel="0" collapsed="false">
      <c r="A99" s="0" t="n">
        <v>146</v>
      </c>
      <c r="B99" s="0" t="n">
        <v>36104140.0983359</v>
      </c>
      <c r="C99" s="0" t="n">
        <v>35009896.4089366</v>
      </c>
      <c r="D99" s="0" t="n">
        <v>119879963.633815</v>
      </c>
      <c r="E99" s="0" t="n">
        <v>108529054.477764</v>
      </c>
      <c r="F99" s="0" t="n">
        <v>18088175.746294</v>
      </c>
      <c r="G99" s="0" t="n">
        <v>648532.991229209</v>
      </c>
      <c r="H99" s="0" t="n">
        <v>358009.415394588</v>
      </c>
      <c r="I99" s="0" t="n">
        <v>125287.546822182</v>
      </c>
    </row>
    <row r="100" customFormat="false" ht="12.8" hidden="false" customHeight="false" outlineLevel="0" collapsed="false">
      <c r="A100" s="0" t="n">
        <v>147</v>
      </c>
      <c r="B100" s="0" t="n">
        <v>31611603.3189549</v>
      </c>
      <c r="C100" s="0" t="n">
        <v>30457955.238436</v>
      </c>
      <c r="D100" s="0" t="n">
        <v>104972354.684833</v>
      </c>
      <c r="E100" s="0" t="n">
        <v>108851554.833699</v>
      </c>
      <c r="F100" s="0" t="n">
        <v>0</v>
      </c>
      <c r="G100" s="0" t="n">
        <v>701862.005604825</v>
      </c>
      <c r="H100" s="0" t="n">
        <v>361955.278095344</v>
      </c>
      <c r="I100" s="0" t="n">
        <v>128329.709741157</v>
      </c>
    </row>
    <row r="101" customFormat="false" ht="12.8" hidden="false" customHeight="false" outlineLevel="0" collapsed="false">
      <c r="A101" s="0" t="n">
        <v>148</v>
      </c>
      <c r="B101" s="0" t="n">
        <v>36288044.4228899</v>
      </c>
      <c r="C101" s="0" t="n">
        <v>35146527.8533768</v>
      </c>
      <c r="D101" s="0" t="n">
        <v>120360822.712867</v>
      </c>
      <c r="E101" s="0" t="n">
        <v>108935918.877442</v>
      </c>
      <c r="F101" s="0" t="n">
        <v>18155986.4795737</v>
      </c>
      <c r="G101" s="0" t="n">
        <v>682482.47947868</v>
      </c>
      <c r="H101" s="0" t="n">
        <v>368852.436111424</v>
      </c>
      <c r="I101" s="0" t="n">
        <v>128830.934175803</v>
      </c>
    </row>
    <row r="102" customFormat="false" ht="12.8" hidden="false" customHeight="false" outlineLevel="0" collapsed="false">
      <c r="A102" s="0" t="n">
        <v>149</v>
      </c>
      <c r="B102" s="0" t="n">
        <v>31735140.9742955</v>
      </c>
      <c r="C102" s="0" t="n">
        <v>30597326.3679635</v>
      </c>
      <c r="D102" s="0" t="n">
        <v>105500235.559185</v>
      </c>
      <c r="E102" s="0" t="n">
        <v>109374223.073039</v>
      </c>
      <c r="F102" s="0" t="n">
        <v>0</v>
      </c>
      <c r="G102" s="0" t="n">
        <v>684407.328392475</v>
      </c>
      <c r="H102" s="0" t="n">
        <v>364700.665187054</v>
      </c>
      <c r="I102" s="0" t="n">
        <v>126723.732503576</v>
      </c>
    </row>
    <row r="103" customFormat="false" ht="12.8" hidden="false" customHeight="false" outlineLevel="0" collapsed="false">
      <c r="A103" s="0" t="n">
        <v>150</v>
      </c>
      <c r="B103" s="0" t="n">
        <v>36655846.875066</v>
      </c>
      <c r="C103" s="0" t="n">
        <v>35518714.3471093</v>
      </c>
      <c r="D103" s="0" t="n">
        <v>121660115.449585</v>
      </c>
      <c r="E103" s="0" t="n">
        <v>110059493.113593</v>
      </c>
      <c r="F103" s="0" t="n">
        <v>18343248.8522655</v>
      </c>
      <c r="G103" s="0" t="n">
        <v>687688.233093283</v>
      </c>
      <c r="H103" s="0" t="n">
        <v>360717.142727926</v>
      </c>
      <c r="I103" s="0" t="n">
        <v>126753.074479359</v>
      </c>
    </row>
    <row r="104" customFormat="false" ht="12.8" hidden="false" customHeight="false" outlineLevel="0" collapsed="false">
      <c r="A104" s="0" t="n">
        <v>151</v>
      </c>
      <c r="B104" s="0" t="n">
        <v>31863819.3839825</v>
      </c>
      <c r="C104" s="0" t="n">
        <v>30743325.2643209</v>
      </c>
      <c r="D104" s="0" t="n">
        <v>106010650.168758</v>
      </c>
      <c r="E104" s="0" t="n">
        <v>109813099.035437</v>
      </c>
      <c r="F104" s="0" t="n">
        <v>0</v>
      </c>
      <c r="G104" s="0" t="n">
        <v>665379.672517114</v>
      </c>
      <c r="H104" s="0" t="n">
        <v>365585.278441779</v>
      </c>
      <c r="I104" s="0" t="n">
        <v>127898.812432339</v>
      </c>
    </row>
    <row r="105" customFormat="false" ht="12.8" hidden="false" customHeight="false" outlineLevel="0" collapsed="false">
      <c r="A105" s="0" t="n">
        <v>152</v>
      </c>
      <c r="B105" s="0" t="n">
        <v>36920775.4316937</v>
      </c>
      <c r="C105" s="0" t="n">
        <v>35827150.7791396</v>
      </c>
      <c r="D105" s="0" t="n">
        <v>122756304.081392</v>
      </c>
      <c r="E105" s="0" t="n">
        <v>110940094.241187</v>
      </c>
      <c r="F105" s="0" t="n">
        <v>18490015.7068645</v>
      </c>
      <c r="G105" s="0" t="n">
        <v>648300.770272667</v>
      </c>
      <c r="H105" s="0" t="n">
        <v>357995.638441813</v>
      </c>
      <c r="I105" s="0" t="n">
        <v>124754.634056476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921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16304579.0432771</v>
      </c>
      <c r="C22" s="0" t="n">
        <v>15693231.5354693</v>
      </c>
      <c r="D22" s="0" t="n">
        <v>51339810.4724055</v>
      </c>
      <c r="E22" s="0" t="n">
        <v>60671435.4157095</v>
      </c>
      <c r="F22" s="0" t="n">
        <v>0</v>
      </c>
      <c r="G22" s="0" t="n">
        <v>324190.935966892</v>
      </c>
      <c r="H22" s="0" t="n">
        <v>207295.19361215</v>
      </c>
      <c r="I22" s="0" t="n">
        <v>114087.683183919</v>
      </c>
    </row>
    <row r="23" customFormat="false" ht="12.8" hidden="false" customHeight="false" outlineLevel="0" collapsed="false">
      <c r="A23" s="0" t="n">
        <v>70</v>
      </c>
      <c r="B23" s="0" t="n">
        <v>18365443.0296992</v>
      </c>
      <c r="C23" s="0" t="n">
        <v>17756413.9204524</v>
      </c>
      <c r="D23" s="0" t="n">
        <v>58260567.9088203</v>
      </c>
      <c r="E23" s="0" t="n">
        <v>58670794.0258218</v>
      </c>
      <c r="F23" s="0" t="n">
        <v>9778465.6709703</v>
      </c>
      <c r="G23" s="0" t="n">
        <v>352131.781772805</v>
      </c>
      <c r="H23" s="0" t="n">
        <v>198953.677395252</v>
      </c>
      <c r="I23" s="0" t="n">
        <v>82776.6429695547</v>
      </c>
    </row>
    <row r="24" customFormat="false" ht="12.8" hidden="false" customHeight="false" outlineLevel="0" collapsed="false">
      <c r="A24" s="0" t="n">
        <v>71</v>
      </c>
      <c r="B24" s="0" t="n">
        <v>15764891.2804843</v>
      </c>
      <c r="C24" s="0" t="n">
        <v>15185009.4097571</v>
      </c>
      <c r="D24" s="0" t="n">
        <v>50010128.4564134</v>
      </c>
      <c r="E24" s="0" t="n">
        <v>58183157.1059464</v>
      </c>
      <c r="F24" s="0" t="n">
        <v>0</v>
      </c>
      <c r="G24" s="0" t="n">
        <v>326181.241835383</v>
      </c>
      <c r="H24" s="0" t="n">
        <v>195744.095894514</v>
      </c>
      <c r="I24" s="0" t="n">
        <v>82795.0471390435</v>
      </c>
    </row>
    <row r="25" customFormat="false" ht="12.8" hidden="false" customHeight="false" outlineLevel="0" collapsed="false">
      <c r="A25" s="0" t="n">
        <v>72</v>
      </c>
      <c r="B25" s="0" t="n">
        <v>18881409.8742076</v>
      </c>
      <c r="C25" s="0" t="n">
        <v>18301295.1972517</v>
      </c>
      <c r="D25" s="0" t="n">
        <v>60421335.9102391</v>
      </c>
      <c r="E25" s="0" t="n">
        <v>59917484.2987896</v>
      </c>
      <c r="F25" s="0" t="n">
        <v>9986247.38313161</v>
      </c>
      <c r="G25" s="0" t="n">
        <v>325925.2187846</v>
      </c>
      <c r="H25" s="0" t="n">
        <v>193483.334875067</v>
      </c>
      <c r="I25" s="0" t="n">
        <v>86723.0332802837</v>
      </c>
    </row>
    <row r="26" customFormat="false" ht="12.8" hidden="false" customHeight="false" outlineLevel="0" collapsed="false">
      <c r="A26" s="0" t="n">
        <v>73</v>
      </c>
      <c r="B26" s="0" t="n">
        <v>16387442.7017434</v>
      </c>
      <c r="C26" s="0" t="n">
        <v>15827030.3880685</v>
      </c>
      <c r="D26" s="0" t="n">
        <v>52493491.7670657</v>
      </c>
      <c r="E26" s="0" t="n">
        <v>60050476.1400028</v>
      </c>
      <c r="F26" s="0" t="n">
        <v>0</v>
      </c>
      <c r="G26" s="0" t="n">
        <v>306190.229618667</v>
      </c>
      <c r="H26" s="0" t="n">
        <v>189951.156077358</v>
      </c>
      <c r="I26" s="0" t="n">
        <v>91815.6113983522</v>
      </c>
    </row>
    <row r="27" customFormat="false" ht="12.8" hidden="false" customHeight="false" outlineLevel="0" collapsed="false">
      <c r="A27" s="0" t="n">
        <v>74</v>
      </c>
      <c r="B27" s="0" t="n">
        <v>19164434.1217131</v>
      </c>
      <c r="C27" s="0" t="n">
        <v>18596451.0901141</v>
      </c>
      <c r="D27" s="0" t="n">
        <v>61729723.8359394</v>
      </c>
      <c r="E27" s="0" t="n">
        <v>60439490.7893404</v>
      </c>
      <c r="F27" s="0" t="n">
        <v>10073248.4648901</v>
      </c>
      <c r="G27" s="0" t="n">
        <v>309911.434008311</v>
      </c>
      <c r="H27" s="0" t="n">
        <v>192031.500505688</v>
      </c>
      <c r="I27" s="0" t="n">
        <v>94342.9958357811</v>
      </c>
    </row>
    <row r="28" customFormat="false" ht="12.8" hidden="false" customHeight="false" outlineLevel="0" collapsed="false">
      <c r="A28" s="0" t="n">
        <v>75</v>
      </c>
      <c r="B28" s="0" t="n">
        <v>17086909.8238414</v>
      </c>
      <c r="C28" s="0" t="n">
        <v>16514522.8382928</v>
      </c>
      <c r="D28" s="0" t="n">
        <v>55099271.3196889</v>
      </c>
      <c r="E28" s="0" t="n">
        <v>62111466.4714006</v>
      </c>
      <c r="F28" s="0" t="n">
        <v>0</v>
      </c>
      <c r="G28" s="0" t="n">
        <v>302699.826884416</v>
      </c>
      <c r="H28" s="0" t="n">
        <v>200742.150416689</v>
      </c>
      <c r="I28" s="0" t="n">
        <v>98492.8689248921</v>
      </c>
    </row>
    <row r="29" customFormat="false" ht="12.8" hidden="false" customHeight="false" outlineLevel="0" collapsed="false">
      <c r="A29" s="0" t="n">
        <v>76</v>
      </c>
      <c r="B29" s="0" t="n">
        <v>20041630.0329759</v>
      </c>
      <c r="C29" s="0" t="n">
        <v>19442123.3292244</v>
      </c>
      <c r="D29" s="0" t="n">
        <v>64856819.9529901</v>
      </c>
      <c r="E29" s="0" t="n">
        <v>62747388.1836407</v>
      </c>
      <c r="F29" s="0" t="n">
        <v>10457898.0306068</v>
      </c>
      <c r="G29" s="0" t="n">
        <v>328107.966139207</v>
      </c>
      <c r="H29" s="0" t="n">
        <v>203401.324764104</v>
      </c>
      <c r="I29" s="0" t="n">
        <v>97139.161211628</v>
      </c>
    </row>
    <row r="30" customFormat="false" ht="12.8" hidden="false" customHeight="false" outlineLevel="0" collapsed="false">
      <c r="A30" s="0" t="n">
        <v>77</v>
      </c>
      <c r="B30" s="0" t="n">
        <v>17330376.8411968</v>
      </c>
      <c r="C30" s="0" t="n">
        <v>16708854.2030564</v>
      </c>
      <c r="D30" s="0" t="n">
        <v>56005624.7974621</v>
      </c>
      <c r="E30" s="0" t="n">
        <v>62429897.4497346</v>
      </c>
      <c r="F30" s="0" t="n">
        <v>0</v>
      </c>
      <c r="G30" s="0" t="n">
        <v>337709.118331032</v>
      </c>
      <c r="H30" s="0" t="n">
        <v>214553.68732369</v>
      </c>
      <c r="I30" s="0" t="n">
        <v>98942.6178367341</v>
      </c>
    </row>
    <row r="31" customFormat="false" ht="12.8" hidden="false" customHeight="false" outlineLevel="0" collapsed="false">
      <c r="A31" s="0" t="n">
        <v>78</v>
      </c>
      <c r="B31" s="0" t="n">
        <v>20356840.084715</v>
      </c>
      <c r="C31" s="0" t="n">
        <v>19754311.3971182</v>
      </c>
      <c r="D31" s="0" t="n">
        <v>66138737.4014871</v>
      </c>
      <c r="E31" s="0" t="n">
        <v>63433977.5764672</v>
      </c>
      <c r="F31" s="0" t="n">
        <v>10572329.5960779</v>
      </c>
      <c r="G31" s="0" t="n">
        <v>318978.44709041</v>
      </c>
      <c r="H31" s="0" t="n">
        <v>215188.890184313</v>
      </c>
      <c r="I31" s="0" t="n">
        <v>97659.0718886218</v>
      </c>
    </row>
    <row r="32" customFormat="false" ht="12.8" hidden="false" customHeight="false" outlineLevel="0" collapsed="false">
      <c r="A32" s="0" t="n">
        <v>79</v>
      </c>
      <c r="B32" s="0" t="n">
        <v>17720798.7743352</v>
      </c>
      <c r="C32" s="0" t="n">
        <v>17101490.2055109</v>
      </c>
      <c r="D32" s="0" t="n">
        <v>57530982.8727416</v>
      </c>
      <c r="E32" s="0" t="n">
        <v>63516022.4730405</v>
      </c>
      <c r="F32" s="0" t="n">
        <v>0</v>
      </c>
      <c r="G32" s="0" t="n">
        <v>337123.835610095</v>
      </c>
      <c r="H32" s="0" t="n">
        <v>213886.086457236</v>
      </c>
      <c r="I32" s="0" t="n">
        <v>97569.4953671001</v>
      </c>
    </row>
    <row r="33" customFormat="false" ht="12.8" hidden="false" customHeight="false" outlineLevel="0" collapsed="false">
      <c r="A33" s="0" t="n">
        <v>80</v>
      </c>
      <c r="B33" s="0" t="n">
        <v>20658364.2936503</v>
      </c>
      <c r="C33" s="0" t="n">
        <v>20018997.1742921</v>
      </c>
      <c r="D33" s="0" t="n">
        <v>67193354.288697</v>
      </c>
      <c r="E33" s="0" t="n">
        <v>63975464.6509559</v>
      </c>
      <c r="F33" s="0" t="n">
        <v>10662577.441826</v>
      </c>
      <c r="G33" s="0" t="n">
        <v>348609.208202555</v>
      </c>
      <c r="H33" s="0" t="n">
        <v>220526.488501668</v>
      </c>
      <c r="I33" s="0" t="n">
        <v>100330.603791432</v>
      </c>
    </row>
    <row r="34" customFormat="false" ht="12.8" hidden="false" customHeight="false" outlineLevel="0" collapsed="false">
      <c r="A34" s="0" t="n">
        <v>81</v>
      </c>
      <c r="B34" s="0" t="n">
        <v>17904309.0183699</v>
      </c>
      <c r="C34" s="0" t="n">
        <v>17265352.6540336</v>
      </c>
      <c r="D34" s="0" t="n">
        <v>58223124.565504</v>
      </c>
      <c r="E34" s="0" t="n">
        <v>63824362.325714</v>
      </c>
      <c r="F34" s="0" t="n">
        <v>0</v>
      </c>
      <c r="G34" s="0" t="n">
        <v>341459.763339493</v>
      </c>
      <c r="H34" s="0" t="n">
        <v>226304.585653645</v>
      </c>
      <c r="I34" s="0" t="n">
        <v>101702.87906168</v>
      </c>
    </row>
    <row r="35" customFormat="false" ht="12.8" hidden="false" customHeight="false" outlineLevel="0" collapsed="false">
      <c r="A35" s="0" t="n">
        <v>82</v>
      </c>
      <c r="B35" s="0" t="n">
        <v>20696757.5549455</v>
      </c>
      <c r="C35" s="0" t="n">
        <v>20044762.4259703</v>
      </c>
      <c r="D35" s="0" t="n">
        <v>67424727.5524315</v>
      </c>
      <c r="E35" s="0" t="n">
        <v>63780547.1206272</v>
      </c>
      <c r="F35" s="0" t="n">
        <v>10630091.1867712</v>
      </c>
      <c r="G35" s="0" t="n">
        <v>356035.945976955</v>
      </c>
      <c r="H35" s="0" t="n">
        <v>225555.109304877</v>
      </c>
      <c r="I35" s="0" t="n">
        <v>100577.248133328</v>
      </c>
    </row>
    <row r="36" customFormat="false" ht="12.8" hidden="false" customHeight="false" outlineLevel="0" collapsed="false">
      <c r="A36" s="0" t="n">
        <v>83</v>
      </c>
      <c r="B36" s="0" t="n">
        <v>18112374.72488</v>
      </c>
      <c r="C36" s="0" t="n">
        <v>17447536.5504564</v>
      </c>
      <c r="D36" s="0" t="n">
        <v>58992154.8919733</v>
      </c>
      <c r="E36" s="0" t="n">
        <v>64183560.2650309</v>
      </c>
      <c r="F36" s="0" t="n">
        <v>0</v>
      </c>
      <c r="G36" s="0" t="n">
        <v>369169.55093263</v>
      </c>
      <c r="H36" s="0" t="n">
        <v>226647.120601104</v>
      </c>
      <c r="I36" s="0" t="n">
        <v>98602.1469854017</v>
      </c>
    </row>
    <row r="37" customFormat="false" ht="12.8" hidden="false" customHeight="false" outlineLevel="0" collapsed="false">
      <c r="A37" s="0" t="n">
        <v>84</v>
      </c>
      <c r="B37" s="0" t="n">
        <v>21237764.3217384</v>
      </c>
      <c r="C37" s="0" t="n">
        <v>20562373.6819267</v>
      </c>
      <c r="D37" s="0" t="n">
        <v>69281939.8151899</v>
      </c>
      <c r="E37" s="0" t="n">
        <v>65196314.7613357</v>
      </c>
      <c r="F37" s="0" t="n">
        <v>10866052.4602226</v>
      </c>
      <c r="G37" s="0" t="n">
        <v>378407.220852341</v>
      </c>
      <c r="H37" s="0" t="n">
        <v>228041.489955124</v>
      </c>
      <c r="I37" s="0" t="n">
        <v>98488.4700061213</v>
      </c>
    </row>
    <row r="38" customFormat="false" ht="12.8" hidden="false" customHeight="false" outlineLevel="0" collapsed="false">
      <c r="A38" s="0" t="n">
        <v>85</v>
      </c>
      <c r="B38" s="0" t="n">
        <v>18633847.397279</v>
      </c>
      <c r="C38" s="0" t="n">
        <v>17945673.559004</v>
      </c>
      <c r="D38" s="0" t="n">
        <v>60786493.4457995</v>
      </c>
      <c r="E38" s="0" t="n">
        <v>65803362.2423855</v>
      </c>
      <c r="F38" s="0" t="n">
        <v>0</v>
      </c>
      <c r="G38" s="0" t="n">
        <v>391161.481499879</v>
      </c>
      <c r="H38" s="0" t="n">
        <v>228709.031476101</v>
      </c>
      <c r="I38" s="0" t="n">
        <v>97576.1789986409</v>
      </c>
    </row>
    <row r="39" customFormat="false" ht="12.8" hidden="false" customHeight="false" outlineLevel="0" collapsed="false">
      <c r="A39" s="0" t="n">
        <v>86</v>
      </c>
      <c r="B39" s="0" t="n">
        <v>21558324.3713203</v>
      </c>
      <c r="C39" s="0" t="n">
        <v>20829362.6254288</v>
      </c>
      <c r="D39" s="0" t="n">
        <v>70301990.6291581</v>
      </c>
      <c r="E39" s="0" t="n">
        <v>65857438.4850977</v>
      </c>
      <c r="F39" s="0" t="n">
        <v>10976239.7475163</v>
      </c>
      <c r="G39" s="0" t="n">
        <v>420578.616230951</v>
      </c>
      <c r="H39" s="0" t="n">
        <v>238286.656695905</v>
      </c>
      <c r="I39" s="0" t="n">
        <v>100137.818520863</v>
      </c>
    </row>
    <row r="40" customFormat="false" ht="12.8" hidden="false" customHeight="false" outlineLevel="0" collapsed="false">
      <c r="A40" s="0" t="n">
        <v>87</v>
      </c>
      <c r="B40" s="0" t="n">
        <v>18721106.9621162</v>
      </c>
      <c r="C40" s="0" t="n">
        <v>17984489.3220853</v>
      </c>
      <c r="D40" s="0" t="n">
        <v>61078879.3005043</v>
      </c>
      <c r="E40" s="0" t="n">
        <v>65734104.3800835</v>
      </c>
      <c r="F40" s="0" t="n">
        <v>0</v>
      </c>
      <c r="G40" s="0" t="n">
        <v>429691.2804769</v>
      </c>
      <c r="H40" s="0" t="n">
        <v>236921.853051274</v>
      </c>
      <c r="I40" s="0" t="n">
        <v>100006.437861065</v>
      </c>
    </row>
    <row r="41" customFormat="false" ht="12.8" hidden="false" customHeight="false" outlineLevel="0" collapsed="false">
      <c r="A41" s="0" t="n">
        <v>88</v>
      </c>
      <c r="B41" s="0" t="n">
        <v>21674444.8381787</v>
      </c>
      <c r="C41" s="0" t="n">
        <v>20915264.2088264</v>
      </c>
      <c r="D41" s="0" t="n">
        <v>70722662.1042217</v>
      </c>
      <c r="E41" s="0" t="n">
        <v>66007498.889544</v>
      </c>
      <c r="F41" s="0" t="n">
        <v>11001249.814924</v>
      </c>
      <c r="G41" s="0" t="n">
        <v>439864.67540912</v>
      </c>
      <c r="H41" s="0" t="n">
        <v>248482.323298057</v>
      </c>
      <c r="I41" s="0" t="n">
        <v>101190.900921692</v>
      </c>
    </row>
    <row r="42" customFormat="false" ht="12.8" hidden="false" customHeight="false" outlineLevel="0" collapsed="false">
      <c r="A42" s="0" t="n">
        <v>89</v>
      </c>
      <c r="B42" s="0" t="n">
        <v>18737169.9297252</v>
      </c>
      <c r="C42" s="0" t="n">
        <v>18005600.6166768</v>
      </c>
      <c r="D42" s="0" t="n">
        <v>61245044.2971317</v>
      </c>
      <c r="E42" s="0" t="n">
        <v>65701204.1400239</v>
      </c>
      <c r="F42" s="0" t="n">
        <v>0</v>
      </c>
      <c r="G42" s="0" t="n">
        <v>416352.223433117</v>
      </c>
      <c r="H42" s="0" t="n">
        <v>245341.488485476</v>
      </c>
      <c r="I42" s="0" t="n">
        <v>99822.2873282684</v>
      </c>
    </row>
    <row r="43" customFormat="false" ht="12.8" hidden="false" customHeight="false" outlineLevel="0" collapsed="false">
      <c r="A43" s="0" t="n">
        <v>90</v>
      </c>
      <c r="B43" s="0" t="n">
        <v>21844482.1837623</v>
      </c>
      <c r="C43" s="0" t="n">
        <v>21124475.6984559</v>
      </c>
      <c r="D43" s="0" t="n">
        <v>71527871.3629915</v>
      </c>
      <c r="E43" s="0" t="n">
        <v>66546698.7804262</v>
      </c>
      <c r="F43" s="0" t="n">
        <v>11091116.4634044</v>
      </c>
      <c r="G43" s="0" t="n">
        <v>406838.065248217</v>
      </c>
      <c r="H43" s="0" t="n">
        <v>243034.505612337</v>
      </c>
      <c r="I43" s="0" t="n">
        <v>100191.306351241</v>
      </c>
    </row>
    <row r="44" customFormat="false" ht="12.8" hidden="false" customHeight="false" outlineLevel="0" collapsed="false">
      <c r="A44" s="0" t="n">
        <v>91</v>
      </c>
      <c r="B44" s="0" t="n">
        <v>19168729.6532224</v>
      </c>
      <c r="C44" s="0" t="n">
        <v>18431632.4124551</v>
      </c>
      <c r="D44" s="0" t="n">
        <v>62761351.7931324</v>
      </c>
      <c r="E44" s="0" t="n">
        <v>67095272.7159761</v>
      </c>
      <c r="F44" s="0" t="n">
        <v>0</v>
      </c>
      <c r="G44" s="0" t="n">
        <v>415311.015458826</v>
      </c>
      <c r="H44" s="0" t="n">
        <v>250408.652647177</v>
      </c>
      <c r="I44" s="0" t="n">
        <v>101967.960944737</v>
      </c>
    </row>
    <row r="45" customFormat="false" ht="12.8" hidden="false" customHeight="false" outlineLevel="0" collapsed="false">
      <c r="A45" s="0" t="n">
        <v>92</v>
      </c>
      <c r="B45" s="0" t="n">
        <v>22095754.5924141</v>
      </c>
      <c r="C45" s="0" t="n">
        <v>21337423.1660648</v>
      </c>
      <c r="D45" s="0" t="n">
        <v>72362963.5670382</v>
      </c>
      <c r="E45" s="0" t="n">
        <v>67052236.5499177</v>
      </c>
      <c r="F45" s="0" t="n">
        <v>11175372.7583196</v>
      </c>
      <c r="G45" s="0" t="n">
        <v>431134.229198721</v>
      </c>
      <c r="H45" s="0" t="n">
        <v>255151.187203346</v>
      </c>
      <c r="I45" s="0" t="n">
        <v>102922.871353143</v>
      </c>
    </row>
    <row r="46" customFormat="false" ht="12.8" hidden="false" customHeight="false" outlineLevel="0" collapsed="false">
      <c r="A46" s="0" t="n">
        <v>93</v>
      </c>
      <c r="B46" s="0" t="n">
        <v>19201842.6885813</v>
      </c>
      <c r="C46" s="0" t="n">
        <v>18440704.3566486</v>
      </c>
      <c r="D46" s="0" t="n">
        <v>62902935.6337045</v>
      </c>
      <c r="E46" s="0" t="n">
        <v>66981108.1835397</v>
      </c>
      <c r="F46" s="0" t="n">
        <v>0</v>
      </c>
      <c r="G46" s="0" t="n">
        <v>429368.394807596</v>
      </c>
      <c r="H46" s="0" t="n">
        <v>257712.060764645</v>
      </c>
      <c r="I46" s="0" t="n">
        <v>105796.966229144</v>
      </c>
    </row>
    <row r="47" customFormat="false" ht="12.8" hidden="false" customHeight="false" outlineLevel="0" collapsed="false">
      <c r="A47" s="0" t="n">
        <v>94</v>
      </c>
      <c r="B47" s="0" t="n">
        <v>22045268.284059</v>
      </c>
      <c r="C47" s="0" t="n">
        <v>21272717.0676104</v>
      </c>
      <c r="D47" s="0" t="n">
        <v>72206065.5318386</v>
      </c>
      <c r="E47" s="0" t="n">
        <v>66771446.4073115</v>
      </c>
      <c r="F47" s="0" t="n">
        <v>11128574.4012186</v>
      </c>
      <c r="G47" s="0" t="n">
        <v>446808.328148319</v>
      </c>
      <c r="H47" s="0" t="n">
        <v>253722.204786447</v>
      </c>
      <c r="I47" s="0" t="n">
        <v>102886.690734096</v>
      </c>
    </row>
    <row r="48" customFormat="false" ht="12.8" hidden="false" customHeight="false" outlineLevel="0" collapsed="false">
      <c r="A48" s="0" t="n">
        <v>95</v>
      </c>
      <c r="B48" s="0" t="n">
        <v>19575495.2198094</v>
      </c>
      <c r="C48" s="0" t="n">
        <v>18810873.6558197</v>
      </c>
      <c r="D48" s="0" t="n">
        <v>64219250.1282225</v>
      </c>
      <c r="E48" s="0" t="n">
        <v>68186513.2261804</v>
      </c>
      <c r="F48" s="0" t="n">
        <v>0</v>
      </c>
      <c r="G48" s="0" t="n">
        <v>436723.745572875</v>
      </c>
      <c r="H48" s="0" t="n">
        <v>256796.427212587</v>
      </c>
      <c r="I48" s="0" t="n">
        <v>101573.416006074</v>
      </c>
    </row>
    <row r="49" customFormat="false" ht="12.8" hidden="false" customHeight="false" outlineLevel="0" collapsed="false">
      <c r="A49" s="0" t="n">
        <v>96</v>
      </c>
      <c r="B49" s="0" t="n">
        <v>22576548.2971296</v>
      </c>
      <c r="C49" s="0" t="n">
        <v>21792357.1859992</v>
      </c>
      <c r="D49" s="0" t="n">
        <v>74005556.3400127</v>
      </c>
      <c r="E49" s="0" t="n">
        <v>68264918.0393365</v>
      </c>
      <c r="F49" s="0" t="n">
        <v>11377486.3398894</v>
      </c>
      <c r="G49" s="0" t="n">
        <v>448092.025519522</v>
      </c>
      <c r="H49" s="0" t="n">
        <v>262738.986073674</v>
      </c>
      <c r="I49" s="0" t="n">
        <v>104800.142196064</v>
      </c>
    </row>
    <row r="50" customFormat="false" ht="12.8" hidden="false" customHeight="false" outlineLevel="0" collapsed="false">
      <c r="A50" s="0" t="n">
        <v>97</v>
      </c>
      <c r="B50" s="0" t="n">
        <v>19756959.4001912</v>
      </c>
      <c r="C50" s="0" t="n">
        <v>18977710.4480633</v>
      </c>
      <c r="D50" s="0" t="n">
        <v>64856588.7552335</v>
      </c>
      <c r="E50" s="0" t="n">
        <v>68724816.6179096</v>
      </c>
      <c r="F50" s="0" t="n">
        <v>0</v>
      </c>
      <c r="G50" s="0" t="n">
        <v>445514.598770467</v>
      </c>
      <c r="H50" s="0" t="n">
        <v>261077.163570373</v>
      </c>
      <c r="I50" s="0" t="n">
        <v>103795.985410124</v>
      </c>
    </row>
    <row r="51" customFormat="false" ht="12.8" hidden="false" customHeight="false" outlineLevel="0" collapsed="false">
      <c r="A51" s="0" t="n">
        <v>98</v>
      </c>
      <c r="B51" s="0" t="n">
        <v>22723547.3892478</v>
      </c>
      <c r="C51" s="0" t="n">
        <v>21958329.4993001</v>
      </c>
      <c r="D51" s="0" t="n">
        <v>74581892.0010943</v>
      </c>
      <c r="E51" s="0" t="n">
        <v>68772442.6717203</v>
      </c>
      <c r="F51" s="0" t="n">
        <v>11462073.7786201</v>
      </c>
      <c r="G51" s="0" t="n">
        <v>425408.450954269</v>
      </c>
      <c r="H51" s="0" t="n">
        <v>264874.775123316</v>
      </c>
      <c r="I51" s="0" t="n">
        <v>107049.519814534</v>
      </c>
    </row>
    <row r="52" customFormat="false" ht="12.8" hidden="false" customHeight="false" outlineLevel="0" collapsed="false">
      <c r="A52" s="0" t="n">
        <v>99</v>
      </c>
      <c r="B52" s="0" t="n">
        <v>19933051.1321846</v>
      </c>
      <c r="C52" s="0" t="n">
        <v>19128142.5091956</v>
      </c>
      <c r="D52" s="0" t="n">
        <v>65366090.6435556</v>
      </c>
      <c r="E52" s="0" t="n">
        <v>69206488.2640782</v>
      </c>
      <c r="F52" s="0" t="n">
        <v>0</v>
      </c>
      <c r="G52" s="0" t="n">
        <v>466635.565545948</v>
      </c>
      <c r="H52" s="0" t="n">
        <v>264087.570139591</v>
      </c>
      <c r="I52" s="0" t="n">
        <v>105979.267576296</v>
      </c>
    </row>
    <row r="53" customFormat="false" ht="12.8" hidden="false" customHeight="false" outlineLevel="0" collapsed="false">
      <c r="A53" s="0" t="n">
        <v>100</v>
      </c>
      <c r="B53" s="0" t="n">
        <v>23057214.0077574</v>
      </c>
      <c r="C53" s="0" t="n">
        <v>22268969.0890812</v>
      </c>
      <c r="D53" s="0" t="n">
        <v>75682017.1987359</v>
      </c>
      <c r="E53" s="0" t="n">
        <v>69727467.5320038</v>
      </c>
      <c r="F53" s="0" t="n">
        <v>11621244.5886673</v>
      </c>
      <c r="G53" s="0" t="n">
        <v>443763.925632129</v>
      </c>
      <c r="H53" s="0" t="n">
        <v>269491.734977543</v>
      </c>
      <c r="I53" s="0" t="n">
        <v>107127.511523585</v>
      </c>
    </row>
    <row r="54" customFormat="false" ht="12.8" hidden="false" customHeight="false" outlineLevel="0" collapsed="false">
      <c r="A54" s="0" t="n">
        <v>101</v>
      </c>
      <c r="B54" s="0" t="n">
        <v>20312410.152765</v>
      </c>
      <c r="C54" s="0" t="n">
        <v>19459797.2178512</v>
      </c>
      <c r="D54" s="0" t="n">
        <v>66520892.93057</v>
      </c>
      <c r="E54" s="0" t="n">
        <v>70422077.4291013</v>
      </c>
      <c r="F54" s="0" t="n">
        <v>0</v>
      </c>
      <c r="G54" s="0" t="n">
        <v>507302.615520806</v>
      </c>
      <c r="H54" s="0" t="n">
        <v>270023.48984902</v>
      </c>
      <c r="I54" s="0" t="n">
        <v>107552.613634249</v>
      </c>
    </row>
    <row r="55" customFormat="false" ht="12.8" hidden="false" customHeight="false" outlineLevel="0" collapsed="false">
      <c r="A55" s="0" t="n">
        <v>102</v>
      </c>
      <c r="B55" s="0" t="n">
        <v>23512904.1358857</v>
      </c>
      <c r="C55" s="0" t="n">
        <v>22708623.0243695</v>
      </c>
      <c r="D55" s="0" t="n">
        <v>77209840.3082504</v>
      </c>
      <c r="E55" s="0" t="n">
        <v>71046568.7342406</v>
      </c>
      <c r="F55" s="0" t="n">
        <v>11841094.7890401</v>
      </c>
      <c r="G55" s="0" t="n">
        <v>450754.003387771</v>
      </c>
      <c r="H55" s="0" t="n">
        <v>277540.414255493</v>
      </c>
      <c r="I55" s="0" t="n">
        <v>108552.41981855</v>
      </c>
    </row>
    <row r="56" customFormat="false" ht="12.8" hidden="false" customHeight="false" outlineLevel="0" collapsed="false">
      <c r="A56" s="0" t="n">
        <v>103</v>
      </c>
      <c r="B56" s="0" t="n">
        <v>20600288.5087658</v>
      </c>
      <c r="C56" s="0" t="n">
        <v>19781172.4006558</v>
      </c>
      <c r="D56" s="0" t="n">
        <v>67648395.0852819</v>
      </c>
      <c r="E56" s="0" t="n">
        <v>71492023.4745147</v>
      </c>
      <c r="F56" s="0" t="n">
        <v>0</v>
      </c>
      <c r="G56" s="0" t="n">
        <v>473816.286759385</v>
      </c>
      <c r="H56" s="0" t="n">
        <v>272036.825675627</v>
      </c>
      <c r="I56" s="0" t="n">
        <v>104661.422392911</v>
      </c>
    </row>
    <row r="57" customFormat="false" ht="12.8" hidden="false" customHeight="false" outlineLevel="0" collapsed="false">
      <c r="A57" s="0" t="n">
        <v>104</v>
      </c>
      <c r="B57" s="0" t="n">
        <v>24030636.6316134</v>
      </c>
      <c r="C57" s="0" t="n">
        <v>23207613.1897603</v>
      </c>
      <c r="D57" s="0" t="n">
        <v>78970732.1072395</v>
      </c>
      <c r="E57" s="0" t="n">
        <v>72571434.4137681</v>
      </c>
      <c r="F57" s="0" t="n">
        <v>12095239.0689613</v>
      </c>
      <c r="G57" s="0" t="n">
        <v>479962.073751014</v>
      </c>
      <c r="H57" s="0" t="n">
        <v>270963.529998701</v>
      </c>
      <c r="I57" s="0" t="n">
        <v>102996.911576224</v>
      </c>
    </row>
    <row r="58" customFormat="false" ht="12.8" hidden="false" customHeight="false" outlineLevel="0" collapsed="false">
      <c r="A58" s="0" t="n">
        <v>105</v>
      </c>
      <c r="B58" s="0" t="n">
        <v>21040846.0233245</v>
      </c>
      <c r="C58" s="0" t="n">
        <v>20201956.2386225</v>
      </c>
      <c r="D58" s="0" t="n">
        <v>69193456.4728792</v>
      </c>
      <c r="E58" s="0" t="n">
        <v>72984210.8483953</v>
      </c>
      <c r="F58" s="0" t="n">
        <v>0</v>
      </c>
      <c r="G58" s="0" t="n">
        <v>496321.8338124</v>
      </c>
      <c r="H58" s="0" t="n">
        <v>270412.547637386</v>
      </c>
      <c r="I58" s="0" t="n">
        <v>103079.147503146</v>
      </c>
    </row>
    <row r="59" customFormat="false" ht="12.8" hidden="false" customHeight="false" outlineLevel="0" collapsed="false">
      <c r="A59" s="0" t="n">
        <v>106</v>
      </c>
      <c r="B59" s="0" t="n">
        <v>24264759.3347111</v>
      </c>
      <c r="C59" s="0" t="n">
        <v>23462909.9656946</v>
      </c>
      <c r="D59" s="0" t="n">
        <v>79904327.7176837</v>
      </c>
      <c r="E59" s="0" t="n">
        <v>73292460.8338428</v>
      </c>
      <c r="F59" s="0" t="n">
        <v>12215410.1389738</v>
      </c>
      <c r="G59" s="0" t="n">
        <v>463121.324101172</v>
      </c>
      <c r="H59" s="0" t="n">
        <v>266484.863837041</v>
      </c>
      <c r="I59" s="0" t="n">
        <v>103204.544397552</v>
      </c>
    </row>
    <row r="60" customFormat="false" ht="12.8" hidden="false" customHeight="false" outlineLevel="0" collapsed="false">
      <c r="A60" s="0" t="n">
        <v>107</v>
      </c>
      <c r="B60" s="0" t="n">
        <v>21281658.9571327</v>
      </c>
      <c r="C60" s="0" t="n">
        <v>20456756.1778059</v>
      </c>
      <c r="D60" s="0" t="n">
        <v>70048398.057842</v>
      </c>
      <c r="E60" s="0" t="n">
        <v>73746325.7403916</v>
      </c>
      <c r="F60" s="0" t="n">
        <v>0</v>
      </c>
      <c r="G60" s="0" t="n">
        <v>486965.862972277</v>
      </c>
      <c r="H60" s="0" t="n">
        <v>265822.122105158</v>
      </c>
      <c r="I60" s="0" t="n">
        <v>103021.134641911</v>
      </c>
    </row>
    <row r="61" customFormat="false" ht="12.8" hidden="false" customHeight="false" outlineLevel="0" collapsed="false">
      <c r="A61" s="0" t="n">
        <v>108</v>
      </c>
      <c r="B61" s="0" t="n">
        <v>24407204.7825595</v>
      </c>
      <c r="C61" s="0" t="n">
        <v>23599117.99873</v>
      </c>
      <c r="D61" s="0" t="n">
        <v>80342993.7034163</v>
      </c>
      <c r="E61" s="0" t="n">
        <v>73650617.7563998</v>
      </c>
      <c r="F61" s="0" t="n">
        <v>12275102.9594</v>
      </c>
      <c r="G61" s="0" t="n">
        <v>457041.171036005</v>
      </c>
      <c r="H61" s="0" t="n">
        <v>276792.960211525</v>
      </c>
      <c r="I61" s="0" t="n">
        <v>106075.217974263</v>
      </c>
    </row>
    <row r="62" customFormat="false" ht="12.8" hidden="false" customHeight="false" outlineLevel="0" collapsed="false">
      <c r="A62" s="0" t="n">
        <v>109</v>
      </c>
      <c r="B62" s="0" t="n">
        <v>21330490.2758677</v>
      </c>
      <c r="C62" s="0" t="n">
        <v>20519817.9532939</v>
      </c>
      <c r="D62" s="0" t="n">
        <v>70259842.9711284</v>
      </c>
      <c r="E62" s="0" t="n">
        <v>73948193.0351865</v>
      </c>
      <c r="F62" s="0" t="n">
        <v>0</v>
      </c>
      <c r="G62" s="0" t="n">
        <v>459260.650405284</v>
      </c>
      <c r="H62" s="0" t="n">
        <v>275507.724409175</v>
      </c>
      <c r="I62" s="0" t="n">
        <v>108434.211084734</v>
      </c>
    </row>
    <row r="63" customFormat="false" ht="12.8" hidden="false" customHeight="false" outlineLevel="0" collapsed="false">
      <c r="A63" s="0" t="n">
        <v>110</v>
      </c>
      <c r="B63" s="0" t="n">
        <v>24592307.5577931</v>
      </c>
      <c r="C63" s="0" t="n">
        <v>23791635.9509936</v>
      </c>
      <c r="D63" s="0" t="n">
        <v>81028813.9015108</v>
      </c>
      <c r="E63" s="0" t="n">
        <v>74259763.8568964</v>
      </c>
      <c r="F63" s="0" t="n">
        <v>12376627.3094827</v>
      </c>
      <c r="G63" s="0" t="n">
        <v>463238.001469336</v>
      </c>
      <c r="H63" s="0" t="n">
        <v>264667.074184687</v>
      </c>
      <c r="I63" s="0" t="n">
        <v>103952.187350677</v>
      </c>
    </row>
    <row r="64" customFormat="false" ht="12.8" hidden="false" customHeight="false" outlineLevel="0" collapsed="false">
      <c r="A64" s="0" t="n">
        <v>111</v>
      </c>
      <c r="B64" s="0" t="n">
        <v>21316206.2245883</v>
      </c>
      <c r="C64" s="0" t="n">
        <v>20496806.3124834</v>
      </c>
      <c r="D64" s="0" t="n">
        <v>70202294.6274512</v>
      </c>
      <c r="E64" s="0" t="n">
        <v>73813683.6740731</v>
      </c>
      <c r="F64" s="0" t="n">
        <v>0</v>
      </c>
      <c r="G64" s="0" t="n">
        <v>463218.875236366</v>
      </c>
      <c r="H64" s="0" t="n">
        <v>279277.634631356</v>
      </c>
      <c r="I64" s="0" t="n">
        <v>109862.003195958</v>
      </c>
    </row>
    <row r="65" customFormat="false" ht="12.8" hidden="false" customHeight="false" outlineLevel="0" collapsed="false">
      <c r="A65" s="0" t="n">
        <v>112</v>
      </c>
      <c r="B65" s="0" t="n">
        <v>24717869.0339097</v>
      </c>
      <c r="C65" s="0" t="n">
        <v>23881274.9143081</v>
      </c>
      <c r="D65" s="0" t="n">
        <v>81359651.0464189</v>
      </c>
      <c r="E65" s="0" t="n">
        <v>74452004.4692275</v>
      </c>
      <c r="F65" s="0" t="n">
        <v>12408667.4115379</v>
      </c>
      <c r="G65" s="0" t="n">
        <v>480105.005570554</v>
      </c>
      <c r="H65" s="0" t="n">
        <v>278527.048539562</v>
      </c>
      <c r="I65" s="0" t="n">
        <v>111374.379273594</v>
      </c>
    </row>
    <row r="66" customFormat="false" ht="12.8" hidden="false" customHeight="false" outlineLevel="0" collapsed="false">
      <c r="A66" s="0" t="n">
        <v>113</v>
      </c>
      <c r="B66" s="0" t="n">
        <v>21719182.8143044</v>
      </c>
      <c r="C66" s="0" t="n">
        <v>20855316.4423992</v>
      </c>
      <c r="D66" s="0" t="n">
        <v>71472423.6591909</v>
      </c>
      <c r="E66" s="0" t="n">
        <v>75070728.6116828</v>
      </c>
      <c r="F66" s="0" t="n">
        <v>0</v>
      </c>
      <c r="G66" s="0" t="n">
        <v>507760.436756358</v>
      </c>
      <c r="H66" s="0" t="n">
        <v>278937.531970308</v>
      </c>
      <c r="I66" s="0" t="n">
        <v>110240.575969387</v>
      </c>
    </row>
    <row r="67" customFormat="false" ht="12.8" hidden="false" customHeight="false" outlineLevel="0" collapsed="false">
      <c r="A67" s="0" t="n">
        <v>114</v>
      </c>
      <c r="B67" s="0" t="n">
        <v>24954913.5590594</v>
      </c>
      <c r="C67" s="0" t="n">
        <v>24097423.4214631</v>
      </c>
      <c r="D67" s="0" t="n">
        <v>82114275.2012525</v>
      </c>
      <c r="E67" s="0" t="n">
        <v>75078452.5713103</v>
      </c>
      <c r="F67" s="0" t="n">
        <v>12513075.4285517</v>
      </c>
      <c r="G67" s="0" t="n">
        <v>508803.733342319</v>
      </c>
      <c r="H67" s="0" t="n">
        <v>274456.012507626</v>
      </c>
      <c r="I67" s="0" t="n">
        <v>106043.416780599</v>
      </c>
    </row>
    <row r="68" customFormat="false" ht="12.8" hidden="false" customHeight="false" outlineLevel="0" collapsed="false">
      <c r="A68" s="0" t="n">
        <v>115</v>
      </c>
      <c r="B68" s="0" t="n">
        <v>21789027.1402894</v>
      </c>
      <c r="C68" s="0" t="n">
        <v>20934222.2228812</v>
      </c>
      <c r="D68" s="0" t="n">
        <v>71753250.7653458</v>
      </c>
      <c r="E68" s="0" t="n">
        <v>75277819.3062668</v>
      </c>
      <c r="F68" s="0" t="n">
        <v>0</v>
      </c>
      <c r="G68" s="0" t="n">
        <v>497279.443462363</v>
      </c>
      <c r="H68" s="0" t="n">
        <v>280902.500745804</v>
      </c>
      <c r="I68" s="0" t="n">
        <v>109461.390285804</v>
      </c>
    </row>
    <row r="69" customFormat="false" ht="12.8" hidden="false" customHeight="false" outlineLevel="0" collapsed="false">
      <c r="A69" s="0" t="n">
        <v>116</v>
      </c>
      <c r="B69" s="0" t="n">
        <v>25180962.7207512</v>
      </c>
      <c r="C69" s="0" t="n">
        <v>24282394.4684046</v>
      </c>
      <c r="D69" s="0" t="n">
        <v>82720012.8151916</v>
      </c>
      <c r="E69" s="0" t="n">
        <v>75544227.4151886</v>
      </c>
      <c r="F69" s="0" t="n">
        <v>12590704.5691981</v>
      </c>
      <c r="G69" s="0" t="n">
        <v>538279.555212201</v>
      </c>
      <c r="H69" s="0" t="n">
        <v>283822.860690529</v>
      </c>
      <c r="I69" s="0" t="n">
        <v>109236.909205561</v>
      </c>
    </row>
    <row r="70" customFormat="false" ht="12.8" hidden="false" customHeight="false" outlineLevel="0" collapsed="false">
      <c r="A70" s="0" t="n">
        <v>117</v>
      </c>
      <c r="B70" s="0" t="n">
        <v>22003344.5184449</v>
      </c>
      <c r="C70" s="0" t="n">
        <v>21142392.7001438</v>
      </c>
      <c r="D70" s="0" t="n">
        <v>72478168.2744583</v>
      </c>
      <c r="E70" s="0" t="n">
        <v>75898938.4506199</v>
      </c>
      <c r="F70" s="0" t="n">
        <v>0</v>
      </c>
      <c r="G70" s="0" t="n">
        <v>506422.143290184</v>
      </c>
      <c r="H70" s="0" t="n">
        <v>277335.912571275</v>
      </c>
      <c r="I70" s="0" t="n">
        <v>110276.803485163</v>
      </c>
    </row>
    <row r="71" customFormat="false" ht="12.8" hidden="false" customHeight="false" outlineLevel="0" collapsed="false">
      <c r="A71" s="0" t="n">
        <v>118</v>
      </c>
      <c r="B71" s="0" t="n">
        <v>25285388.3597591</v>
      </c>
      <c r="C71" s="0" t="n">
        <v>24409894.0088959</v>
      </c>
      <c r="D71" s="0" t="n">
        <v>83187012.4453335</v>
      </c>
      <c r="E71" s="0" t="n">
        <v>75888724.2933217</v>
      </c>
      <c r="F71" s="0" t="n">
        <v>12648120.7155536</v>
      </c>
      <c r="G71" s="0" t="n">
        <v>513476.416447289</v>
      </c>
      <c r="H71" s="0" t="n">
        <v>282951.501334035</v>
      </c>
      <c r="I71" s="0" t="n">
        <v>112952.047259808</v>
      </c>
    </row>
    <row r="72" customFormat="false" ht="12.8" hidden="false" customHeight="false" outlineLevel="0" collapsed="false">
      <c r="A72" s="0" t="n">
        <v>119</v>
      </c>
      <c r="B72" s="0" t="n">
        <v>21954369.2261085</v>
      </c>
      <c r="C72" s="0" t="n">
        <v>21086976.0445557</v>
      </c>
      <c r="D72" s="0" t="n">
        <v>72291900.7594155</v>
      </c>
      <c r="E72" s="0" t="n">
        <v>75662008.7809442</v>
      </c>
      <c r="F72" s="0" t="n">
        <v>0</v>
      </c>
      <c r="G72" s="0" t="n">
        <v>496087.35960891</v>
      </c>
      <c r="H72" s="0" t="n">
        <v>290211.727404574</v>
      </c>
      <c r="I72" s="0" t="n">
        <v>115848.706484741</v>
      </c>
    </row>
    <row r="73" customFormat="false" ht="12.8" hidden="false" customHeight="false" outlineLevel="0" collapsed="false">
      <c r="A73" s="0" t="n">
        <v>120</v>
      </c>
      <c r="B73" s="0" t="n">
        <v>25282942.3969231</v>
      </c>
      <c r="C73" s="0" t="n">
        <v>24397121.7043741</v>
      </c>
      <c r="D73" s="0" t="n">
        <v>83146063.0227456</v>
      </c>
      <c r="E73" s="0" t="n">
        <v>75804427.2755666</v>
      </c>
      <c r="F73" s="0" t="n">
        <v>12634071.2125944</v>
      </c>
      <c r="G73" s="0" t="n">
        <v>501061.566231896</v>
      </c>
      <c r="H73" s="0" t="n">
        <v>301391.028775293</v>
      </c>
      <c r="I73" s="0" t="n">
        <v>119097.282202668</v>
      </c>
    </row>
    <row r="74" customFormat="false" ht="12.8" hidden="false" customHeight="false" outlineLevel="0" collapsed="false">
      <c r="A74" s="0" t="n">
        <v>121</v>
      </c>
      <c r="B74" s="0" t="n">
        <v>22045284.7013714</v>
      </c>
      <c r="C74" s="0" t="n">
        <v>21182447.6237494</v>
      </c>
      <c r="D74" s="0" t="n">
        <v>72643219.9038067</v>
      </c>
      <c r="E74" s="0" t="n">
        <v>76003342.7937648</v>
      </c>
      <c r="F74" s="0" t="n">
        <v>0</v>
      </c>
      <c r="G74" s="0" t="n">
        <v>493967.579647489</v>
      </c>
      <c r="H74" s="0" t="n">
        <v>289521.656417952</v>
      </c>
      <c r="I74" s="0" t="n">
        <v>113354.059366538</v>
      </c>
    </row>
    <row r="75" customFormat="false" ht="12.8" hidden="false" customHeight="false" outlineLevel="0" collapsed="false">
      <c r="A75" s="0" t="n">
        <v>122</v>
      </c>
      <c r="B75" s="0" t="n">
        <v>25512882.4726381</v>
      </c>
      <c r="C75" s="0" t="n">
        <v>24640443.3412436</v>
      </c>
      <c r="D75" s="0" t="n">
        <v>83999339.2720042</v>
      </c>
      <c r="E75" s="0" t="n">
        <v>76585411.9697997</v>
      </c>
      <c r="F75" s="0" t="n">
        <v>12764235.3283</v>
      </c>
      <c r="G75" s="0" t="n">
        <v>506099.378882049</v>
      </c>
      <c r="H75" s="0" t="n">
        <v>287538.23123199</v>
      </c>
      <c r="I75" s="0" t="n">
        <v>112573.601829236</v>
      </c>
    </row>
    <row r="76" customFormat="false" ht="12.8" hidden="false" customHeight="false" outlineLevel="0" collapsed="false">
      <c r="A76" s="0" t="n">
        <v>123</v>
      </c>
      <c r="B76" s="0" t="n">
        <v>22179129.4201565</v>
      </c>
      <c r="C76" s="0" t="n">
        <v>21320999.0933862</v>
      </c>
      <c r="D76" s="0" t="n">
        <v>73144312.9047132</v>
      </c>
      <c r="E76" s="0" t="n">
        <v>76474181.5487584</v>
      </c>
      <c r="F76" s="0" t="n">
        <v>0</v>
      </c>
      <c r="G76" s="0" t="n">
        <v>484939.109209969</v>
      </c>
      <c r="H76" s="0" t="n">
        <v>292631.176779956</v>
      </c>
      <c r="I76" s="0" t="n">
        <v>115085.772543434</v>
      </c>
    </row>
    <row r="77" customFormat="false" ht="12.8" hidden="false" customHeight="false" outlineLevel="0" collapsed="false">
      <c r="A77" s="0" t="n">
        <v>124</v>
      </c>
      <c r="B77" s="0" t="n">
        <v>25511022.9508676</v>
      </c>
      <c r="C77" s="0" t="n">
        <v>24650935.1290385</v>
      </c>
      <c r="D77" s="0" t="n">
        <v>84055560.4587575</v>
      </c>
      <c r="E77" s="0" t="n">
        <v>76530973.3469923</v>
      </c>
      <c r="F77" s="0" t="n">
        <v>12755162.2244987</v>
      </c>
      <c r="G77" s="0" t="n">
        <v>477486.937886748</v>
      </c>
      <c r="H77" s="0" t="n">
        <v>301134.454956858</v>
      </c>
      <c r="I77" s="0" t="n">
        <v>116380.6128363</v>
      </c>
    </row>
    <row r="78" customFormat="false" ht="12.8" hidden="false" customHeight="false" outlineLevel="0" collapsed="false">
      <c r="A78" s="0" t="n">
        <v>125</v>
      </c>
      <c r="B78" s="0" t="n">
        <v>22421748.5193098</v>
      </c>
      <c r="C78" s="0" t="n">
        <v>21581260.8830486</v>
      </c>
      <c r="D78" s="0" t="n">
        <v>74058439.8491331</v>
      </c>
      <c r="E78" s="0" t="n">
        <v>77280678.3720939</v>
      </c>
      <c r="F78" s="0" t="n">
        <v>0</v>
      </c>
      <c r="G78" s="0" t="n">
        <v>457748.421626368</v>
      </c>
      <c r="H78" s="0" t="n">
        <v>299904.221097394</v>
      </c>
      <c r="I78" s="0" t="n">
        <v>118335.705053455</v>
      </c>
    </row>
    <row r="79" customFormat="false" ht="12.8" hidden="false" customHeight="false" outlineLevel="0" collapsed="false">
      <c r="A79" s="0" t="n">
        <v>126</v>
      </c>
      <c r="B79" s="0" t="n">
        <v>25882826.3711059</v>
      </c>
      <c r="C79" s="0" t="n">
        <v>24991497.437349</v>
      </c>
      <c r="D79" s="0" t="n">
        <v>85263988.7144761</v>
      </c>
      <c r="E79" s="0" t="n">
        <v>77527614.1133021</v>
      </c>
      <c r="F79" s="0" t="n">
        <v>12921269.0188837</v>
      </c>
      <c r="G79" s="0" t="n">
        <v>511693.645930545</v>
      </c>
      <c r="H79" s="0" t="n">
        <v>297779.801260974</v>
      </c>
      <c r="I79" s="0" t="n">
        <v>116936.409379069</v>
      </c>
    </row>
    <row r="80" customFormat="false" ht="12.8" hidden="false" customHeight="false" outlineLevel="0" collapsed="false">
      <c r="A80" s="0" t="n">
        <v>127</v>
      </c>
      <c r="B80" s="0" t="n">
        <v>22700070.1174464</v>
      </c>
      <c r="C80" s="0" t="n">
        <v>21826135.5663118</v>
      </c>
      <c r="D80" s="0" t="n">
        <v>74947437.337606</v>
      </c>
      <c r="E80" s="0" t="n">
        <v>78137789.3917997</v>
      </c>
      <c r="F80" s="0" t="n">
        <v>0</v>
      </c>
      <c r="G80" s="0" t="n">
        <v>504295.75411251</v>
      </c>
      <c r="H80" s="0" t="n">
        <v>290209.323191604</v>
      </c>
      <c r="I80" s="0" t="n">
        <v>113470.676900806</v>
      </c>
    </row>
    <row r="81" customFormat="false" ht="12.8" hidden="false" customHeight="false" outlineLevel="0" collapsed="false">
      <c r="A81" s="0" t="n">
        <v>128</v>
      </c>
      <c r="B81" s="0" t="n">
        <v>26301484.2736849</v>
      </c>
      <c r="C81" s="0" t="n">
        <v>25440459.4237879</v>
      </c>
      <c r="D81" s="0" t="n">
        <v>86825895.9864856</v>
      </c>
      <c r="E81" s="0" t="n">
        <v>78897026.9965127</v>
      </c>
      <c r="F81" s="0" t="n">
        <v>13149504.4994188</v>
      </c>
      <c r="G81" s="0" t="n">
        <v>483153.542710126</v>
      </c>
      <c r="H81" s="0" t="n">
        <v>296382.373277813</v>
      </c>
      <c r="I81" s="0" t="n">
        <v>116412.762727112</v>
      </c>
    </row>
    <row r="82" customFormat="false" ht="12.8" hidden="false" customHeight="false" outlineLevel="0" collapsed="false">
      <c r="A82" s="0" t="n">
        <v>129</v>
      </c>
      <c r="B82" s="0" t="n">
        <v>22905520.4364335</v>
      </c>
      <c r="C82" s="0" t="n">
        <v>21963862.3413724</v>
      </c>
      <c r="D82" s="0" t="n">
        <v>75426896.4718578</v>
      </c>
      <c r="E82" s="0" t="n">
        <v>78604675.3276905</v>
      </c>
      <c r="F82" s="0" t="n">
        <v>0</v>
      </c>
      <c r="G82" s="0" t="n">
        <v>552092.966303244</v>
      </c>
      <c r="H82" s="0" t="n">
        <v>305337.122237871</v>
      </c>
      <c r="I82" s="0" t="n">
        <v>120325.723599969</v>
      </c>
    </row>
    <row r="83" customFormat="false" ht="12.8" hidden="false" customHeight="false" outlineLevel="0" collapsed="false">
      <c r="A83" s="0" t="n">
        <v>130</v>
      </c>
      <c r="B83" s="0" t="n">
        <v>26327466.0132149</v>
      </c>
      <c r="C83" s="0" t="n">
        <v>25386589.3510906</v>
      </c>
      <c r="D83" s="0" t="n">
        <v>86652324.6863363</v>
      </c>
      <c r="E83" s="0" t="n">
        <v>78742353.9841977</v>
      </c>
      <c r="F83" s="0" t="n">
        <v>13123725.6640329</v>
      </c>
      <c r="G83" s="0" t="n">
        <v>552443.417846316</v>
      </c>
      <c r="H83" s="0" t="n">
        <v>305521.5569438</v>
      </c>
      <c r="I83" s="0" t="n">
        <v>118445.26762024</v>
      </c>
    </row>
    <row r="84" customFormat="false" ht="12.8" hidden="false" customHeight="false" outlineLevel="0" collapsed="false">
      <c r="A84" s="0" t="n">
        <v>131</v>
      </c>
      <c r="B84" s="0" t="n">
        <v>23005590.4404616</v>
      </c>
      <c r="C84" s="0" t="n">
        <v>22050352.8816806</v>
      </c>
      <c r="D84" s="0" t="n">
        <v>75751305.4239405</v>
      </c>
      <c r="E84" s="0" t="n">
        <v>78937804.8962342</v>
      </c>
      <c r="F84" s="0" t="n">
        <v>0</v>
      </c>
      <c r="G84" s="0" t="n">
        <v>580094.264398013</v>
      </c>
      <c r="H84" s="0" t="n">
        <v>295638.39104346</v>
      </c>
      <c r="I84" s="0" t="n">
        <v>113578.433342159</v>
      </c>
    </row>
    <row r="85" customFormat="false" ht="12.8" hidden="false" customHeight="false" outlineLevel="0" collapsed="false">
      <c r="A85" s="0" t="n">
        <v>132</v>
      </c>
      <c r="B85" s="0" t="n">
        <v>26502952.1844224</v>
      </c>
      <c r="C85" s="0" t="n">
        <v>25554631.9864816</v>
      </c>
      <c r="D85" s="0" t="n">
        <v>87258541.3626091</v>
      </c>
      <c r="E85" s="0" t="n">
        <v>79232189.1659989</v>
      </c>
      <c r="F85" s="0" t="n">
        <v>13205364.8609998</v>
      </c>
      <c r="G85" s="0" t="n">
        <v>579491.707855976</v>
      </c>
      <c r="H85" s="0" t="n">
        <v>289058.830386095</v>
      </c>
      <c r="I85" s="0" t="n">
        <v>113956.656712458</v>
      </c>
    </row>
    <row r="86" customFormat="false" ht="12.8" hidden="false" customHeight="false" outlineLevel="0" collapsed="false">
      <c r="A86" s="0" t="n">
        <v>133</v>
      </c>
      <c r="B86" s="0" t="n">
        <v>23204496.1583243</v>
      </c>
      <c r="C86" s="0" t="n">
        <v>22289887.3135202</v>
      </c>
      <c r="D86" s="0" t="n">
        <v>76604114.5946192</v>
      </c>
      <c r="E86" s="0" t="n">
        <v>79732977.3756899</v>
      </c>
      <c r="F86" s="0" t="n">
        <v>0</v>
      </c>
      <c r="G86" s="0" t="n">
        <v>534005.772171277</v>
      </c>
      <c r="H86" s="0" t="n">
        <v>298500.019332985</v>
      </c>
      <c r="I86" s="0" t="n">
        <v>117290.076142708</v>
      </c>
    </row>
    <row r="87" customFormat="false" ht="12.8" hidden="false" customHeight="false" outlineLevel="0" collapsed="false">
      <c r="A87" s="0" t="n">
        <v>134</v>
      </c>
      <c r="B87" s="0" t="n">
        <v>26676515.7296197</v>
      </c>
      <c r="C87" s="0" t="n">
        <v>25752915.9035173</v>
      </c>
      <c r="D87" s="0" t="n">
        <v>87976114.8284944</v>
      </c>
      <c r="E87" s="0" t="n">
        <v>79809348.0191436</v>
      </c>
      <c r="F87" s="0" t="n">
        <v>13301558.0031906</v>
      </c>
      <c r="G87" s="0" t="n">
        <v>531732.738817202</v>
      </c>
      <c r="H87" s="0" t="n">
        <v>308905.874470288</v>
      </c>
      <c r="I87" s="0" t="n">
        <v>118516.01830703</v>
      </c>
    </row>
    <row r="88" customFormat="false" ht="12.8" hidden="false" customHeight="false" outlineLevel="0" collapsed="false">
      <c r="A88" s="0" t="n">
        <v>135</v>
      </c>
      <c r="B88" s="0" t="n">
        <v>23429574.828866</v>
      </c>
      <c r="C88" s="0" t="n">
        <v>22523482.2947744</v>
      </c>
      <c r="D88" s="0" t="n">
        <v>77432368.9954314</v>
      </c>
      <c r="E88" s="0" t="n">
        <v>80526439.0241219</v>
      </c>
      <c r="F88" s="0" t="n">
        <v>0</v>
      </c>
      <c r="G88" s="0" t="n">
        <v>517888.89519266</v>
      </c>
      <c r="H88" s="0" t="n">
        <v>306089.289161339</v>
      </c>
      <c r="I88" s="0" t="n">
        <v>117306.213910788</v>
      </c>
    </row>
    <row r="89" customFormat="false" ht="12.8" hidden="false" customHeight="false" outlineLevel="0" collapsed="false">
      <c r="A89" s="0" t="n">
        <v>136</v>
      </c>
      <c r="B89" s="0" t="n">
        <v>27008898.042013</v>
      </c>
      <c r="C89" s="0" t="n">
        <v>26099886.7871056</v>
      </c>
      <c r="D89" s="0" t="n">
        <v>89159085.2030369</v>
      </c>
      <c r="E89" s="0" t="n">
        <v>80837111.8255951</v>
      </c>
      <c r="F89" s="0" t="n">
        <v>13472851.9709325</v>
      </c>
      <c r="G89" s="0" t="n">
        <v>525527.400591715</v>
      </c>
      <c r="H89" s="0" t="n">
        <v>301617.439667434</v>
      </c>
      <c r="I89" s="0" t="n">
        <v>116952.020926167</v>
      </c>
    </row>
    <row r="90" customFormat="false" ht="12.8" hidden="false" customHeight="false" outlineLevel="0" collapsed="false">
      <c r="A90" s="0" t="n">
        <v>137</v>
      </c>
      <c r="B90" s="0" t="n">
        <v>23388704.450715</v>
      </c>
      <c r="C90" s="0" t="n">
        <v>22509618.5450071</v>
      </c>
      <c r="D90" s="0" t="n">
        <v>77401996.7336182</v>
      </c>
      <c r="E90" s="0" t="n">
        <v>80440639.292784</v>
      </c>
      <c r="F90" s="0" t="n">
        <v>0</v>
      </c>
      <c r="G90" s="0" t="n">
        <v>486007.893020908</v>
      </c>
      <c r="H90" s="0" t="n">
        <v>308478.018078512</v>
      </c>
      <c r="I90" s="0" t="n">
        <v>120857.135154952</v>
      </c>
    </row>
    <row r="91" customFormat="false" ht="12.8" hidden="false" customHeight="false" outlineLevel="0" collapsed="false">
      <c r="A91" s="0" t="n">
        <v>138</v>
      </c>
      <c r="B91" s="0" t="n">
        <v>27075974.0396708</v>
      </c>
      <c r="C91" s="0" t="n">
        <v>26193544.8826256</v>
      </c>
      <c r="D91" s="0" t="n">
        <v>89483753.8205534</v>
      </c>
      <c r="E91" s="0" t="n">
        <v>81103851.5342172</v>
      </c>
      <c r="F91" s="0" t="n">
        <v>13517308.5890362</v>
      </c>
      <c r="G91" s="0" t="n">
        <v>492104.014056137</v>
      </c>
      <c r="H91" s="0" t="n">
        <v>306700.119415218</v>
      </c>
      <c r="I91" s="0" t="n">
        <v>119464.319391304</v>
      </c>
    </row>
    <row r="92" customFormat="false" ht="12.8" hidden="false" customHeight="false" outlineLevel="0" collapsed="false">
      <c r="A92" s="0" t="n">
        <v>139</v>
      </c>
      <c r="B92" s="0" t="n">
        <v>23794634.1018807</v>
      </c>
      <c r="C92" s="0" t="n">
        <v>22915966.1579732</v>
      </c>
      <c r="D92" s="0" t="n">
        <v>78801891.3638005</v>
      </c>
      <c r="E92" s="0" t="n">
        <v>81885291.1213166</v>
      </c>
      <c r="F92" s="0" t="n">
        <v>0</v>
      </c>
      <c r="G92" s="0" t="n">
        <v>485069.836754122</v>
      </c>
      <c r="H92" s="0" t="n">
        <v>309160.563208348</v>
      </c>
      <c r="I92" s="0" t="n">
        <v>120625.062778521</v>
      </c>
    </row>
    <row r="93" customFormat="false" ht="12.8" hidden="false" customHeight="false" outlineLevel="0" collapsed="false">
      <c r="A93" s="0" t="n">
        <v>140</v>
      </c>
      <c r="B93" s="0" t="n">
        <v>27374465.5900413</v>
      </c>
      <c r="C93" s="0" t="n">
        <v>26481200.0992251</v>
      </c>
      <c r="D93" s="0" t="n">
        <v>90462049.3534279</v>
      </c>
      <c r="E93" s="0" t="n">
        <v>81961289.5412814</v>
      </c>
      <c r="F93" s="0" t="n">
        <v>13660214.9235469</v>
      </c>
      <c r="G93" s="0" t="n">
        <v>492841.426240519</v>
      </c>
      <c r="H93" s="0" t="n">
        <v>314696.930856043</v>
      </c>
      <c r="I93" s="0" t="n">
        <v>122467.333885213</v>
      </c>
    </row>
    <row r="94" customFormat="false" ht="12.8" hidden="false" customHeight="false" outlineLevel="0" collapsed="false">
      <c r="A94" s="0" t="n">
        <v>141</v>
      </c>
      <c r="B94" s="0" t="n">
        <v>23932735.9778928</v>
      </c>
      <c r="C94" s="0" t="n">
        <v>23040282.6579883</v>
      </c>
      <c r="D94" s="0" t="n">
        <v>79234661.7614288</v>
      </c>
      <c r="E94" s="0" t="n">
        <v>82317254.4832402</v>
      </c>
      <c r="F94" s="0" t="n">
        <v>0</v>
      </c>
      <c r="G94" s="0" t="n">
        <v>512450.504980697</v>
      </c>
      <c r="H94" s="0" t="n">
        <v>298967.607161717</v>
      </c>
      <c r="I94" s="0" t="n">
        <v>115764.582517209</v>
      </c>
    </row>
    <row r="95" customFormat="false" ht="12.8" hidden="false" customHeight="false" outlineLevel="0" collapsed="false">
      <c r="A95" s="0" t="n">
        <v>142</v>
      </c>
      <c r="B95" s="0" t="n">
        <v>27668669.7622026</v>
      </c>
      <c r="C95" s="0" t="n">
        <v>26742834.783471</v>
      </c>
      <c r="D95" s="0" t="n">
        <v>91370563.8882634</v>
      </c>
      <c r="E95" s="0" t="n">
        <v>82741317.64608</v>
      </c>
      <c r="F95" s="0" t="n">
        <v>13790219.60768</v>
      </c>
      <c r="G95" s="0" t="n">
        <v>524448.832992825</v>
      </c>
      <c r="H95" s="0" t="n">
        <v>315834.414967546</v>
      </c>
      <c r="I95" s="0" t="n">
        <v>122216.758244612</v>
      </c>
    </row>
    <row r="96" customFormat="false" ht="12.8" hidden="false" customHeight="false" outlineLevel="0" collapsed="false">
      <c r="A96" s="0" t="n">
        <v>143</v>
      </c>
      <c r="B96" s="0" t="n">
        <v>24241149.6497087</v>
      </c>
      <c r="C96" s="0" t="n">
        <v>23330874.2735123</v>
      </c>
      <c r="D96" s="0" t="n">
        <v>80258028.3803014</v>
      </c>
      <c r="E96" s="0" t="n">
        <v>83295484.9765832</v>
      </c>
      <c r="F96" s="0" t="n">
        <v>0</v>
      </c>
      <c r="G96" s="0" t="n">
        <v>515497.256613378</v>
      </c>
      <c r="H96" s="0" t="n">
        <v>309543.6037528</v>
      </c>
      <c r="I96" s="0" t="n">
        <v>121763.594043207</v>
      </c>
    </row>
    <row r="97" customFormat="false" ht="12.8" hidden="false" customHeight="false" outlineLevel="0" collapsed="false">
      <c r="A97" s="0" t="n">
        <v>144</v>
      </c>
      <c r="B97" s="0" t="n">
        <v>27959774.5112145</v>
      </c>
      <c r="C97" s="0" t="n">
        <v>27068594.5378676</v>
      </c>
      <c r="D97" s="0" t="n">
        <v>92532093.3405299</v>
      </c>
      <c r="E97" s="0" t="n">
        <v>83768127.0483811</v>
      </c>
      <c r="F97" s="0" t="n">
        <v>13961354.5080635</v>
      </c>
      <c r="G97" s="0" t="n">
        <v>505972.931393114</v>
      </c>
      <c r="H97" s="0" t="n">
        <v>302690.003063886</v>
      </c>
      <c r="I97" s="0" t="n">
        <v>117881.484128449</v>
      </c>
    </row>
    <row r="98" customFormat="false" ht="12.8" hidden="false" customHeight="false" outlineLevel="0" collapsed="false">
      <c r="A98" s="0" t="n">
        <v>145</v>
      </c>
      <c r="B98" s="0" t="n">
        <v>24333781.1821666</v>
      </c>
      <c r="C98" s="0" t="n">
        <v>23402366.5698246</v>
      </c>
      <c r="D98" s="0" t="n">
        <v>80529135.9379572</v>
      </c>
      <c r="E98" s="0" t="n">
        <v>83553552.5416411</v>
      </c>
      <c r="F98" s="0" t="n">
        <v>0</v>
      </c>
      <c r="G98" s="0" t="n">
        <v>537353.809726985</v>
      </c>
      <c r="H98" s="0" t="n">
        <v>310061.718400376</v>
      </c>
      <c r="I98" s="0" t="n">
        <v>119998.691735114</v>
      </c>
    </row>
    <row r="99" customFormat="false" ht="12.8" hidden="false" customHeight="false" outlineLevel="0" collapsed="false">
      <c r="A99" s="0" t="n">
        <v>146</v>
      </c>
      <c r="B99" s="0" t="n">
        <v>28103995.1927827</v>
      </c>
      <c r="C99" s="0" t="n">
        <v>27200136.2301655</v>
      </c>
      <c r="D99" s="0" t="n">
        <v>93007197.5373067</v>
      </c>
      <c r="E99" s="0" t="n">
        <v>84134545.7651224</v>
      </c>
      <c r="F99" s="0" t="n">
        <v>14022424.2941871</v>
      </c>
      <c r="G99" s="0" t="n">
        <v>517518.782017061</v>
      </c>
      <c r="H99" s="0" t="n">
        <v>304154.143519598</v>
      </c>
      <c r="I99" s="0" t="n">
        <v>117408.624400684</v>
      </c>
    </row>
    <row r="100" customFormat="false" ht="12.8" hidden="false" customHeight="false" outlineLevel="0" collapsed="false">
      <c r="A100" s="0" t="n">
        <v>147</v>
      </c>
      <c r="B100" s="0" t="n">
        <v>24503331.297749</v>
      </c>
      <c r="C100" s="0" t="n">
        <v>23547343.2549686</v>
      </c>
      <c r="D100" s="0" t="n">
        <v>81057719.2134661</v>
      </c>
      <c r="E100" s="0" t="n">
        <v>84067190.053401</v>
      </c>
      <c r="F100" s="0" t="n">
        <v>0</v>
      </c>
      <c r="G100" s="0" t="n">
        <v>552313.563571727</v>
      </c>
      <c r="H100" s="0" t="n">
        <v>317517.505870388</v>
      </c>
      <c r="I100" s="0" t="n">
        <v>123081.390483257</v>
      </c>
    </row>
    <row r="101" customFormat="false" ht="12.8" hidden="false" customHeight="false" outlineLevel="0" collapsed="false">
      <c r="A101" s="0" t="n">
        <v>148</v>
      </c>
      <c r="B101" s="0" t="n">
        <v>28246557.6920964</v>
      </c>
      <c r="C101" s="0" t="n">
        <v>27303681.8942023</v>
      </c>
      <c r="D101" s="0" t="n">
        <v>93372133.5560331</v>
      </c>
      <c r="E101" s="0" t="n">
        <v>84487906.8195294</v>
      </c>
      <c r="F101" s="0" t="n">
        <v>14081317.8032549</v>
      </c>
      <c r="G101" s="0" t="n">
        <v>543243.86543736</v>
      </c>
      <c r="H101" s="0" t="n">
        <v>314555.073314602</v>
      </c>
      <c r="I101" s="0" t="n">
        <v>121538.370203099</v>
      </c>
    </row>
    <row r="102" customFormat="false" ht="12.8" hidden="false" customHeight="false" outlineLevel="0" collapsed="false">
      <c r="A102" s="0" t="n">
        <v>149</v>
      </c>
      <c r="B102" s="0" t="n">
        <v>24501083.3292243</v>
      </c>
      <c r="C102" s="0" t="n">
        <v>23582430.5726212</v>
      </c>
      <c r="D102" s="0" t="n">
        <v>81205335.4902865</v>
      </c>
      <c r="E102" s="0" t="n">
        <v>84232154.9743034</v>
      </c>
      <c r="F102" s="0" t="n">
        <v>0</v>
      </c>
      <c r="G102" s="0" t="n">
        <v>520983.332727156</v>
      </c>
      <c r="H102" s="0" t="n">
        <v>311946.841006581</v>
      </c>
      <c r="I102" s="0" t="n">
        <v>122460.832670533</v>
      </c>
    </row>
    <row r="103" customFormat="false" ht="12.8" hidden="false" customHeight="false" outlineLevel="0" collapsed="false">
      <c r="A103" s="0" t="n">
        <v>150</v>
      </c>
      <c r="B103" s="0" t="n">
        <v>28181658.7317449</v>
      </c>
      <c r="C103" s="0" t="n">
        <v>27248594.9908674</v>
      </c>
      <c r="D103" s="0" t="n">
        <v>93255504.8751526</v>
      </c>
      <c r="E103" s="0" t="n">
        <v>84349979.7678063</v>
      </c>
      <c r="F103" s="0" t="n">
        <v>14058329.9613011</v>
      </c>
      <c r="G103" s="0" t="n">
        <v>547869.518799425</v>
      </c>
      <c r="H103" s="0" t="n">
        <v>302486.691914158</v>
      </c>
      <c r="I103" s="0" t="n">
        <v>118153.614519836</v>
      </c>
    </row>
    <row r="104" customFormat="false" ht="12.8" hidden="false" customHeight="false" outlineLevel="0" collapsed="false">
      <c r="A104" s="0" t="n">
        <v>151</v>
      </c>
      <c r="B104" s="0" t="n">
        <v>24547822.9768483</v>
      </c>
      <c r="C104" s="0" t="n">
        <v>23611869.5814372</v>
      </c>
      <c r="D104" s="0" t="n">
        <v>81374307.4820025</v>
      </c>
      <c r="E104" s="0" t="n">
        <v>84390252.249015</v>
      </c>
      <c r="F104" s="0" t="n">
        <v>0</v>
      </c>
      <c r="G104" s="0" t="n">
        <v>535359.850156768</v>
      </c>
      <c r="H104" s="0" t="n">
        <v>314597.950219344</v>
      </c>
      <c r="I104" s="0" t="n">
        <v>122850.850049967</v>
      </c>
    </row>
    <row r="105" customFormat="false" ht="12.8" hidden="false" customHeight="false" outlineLevel="0" collapsed="false">
      <c r="A105" s="0" t="n">
        <v>152</v>
      </c>
      <c r="B105" s="0" t="n">
        <v>28435406.7820352</v>
      </c>
      <c r="C105" s="0" t="n">
        <v>27478438.4085118</v>
      </c>
      <c r="D105" s="0" t="n">
        <v>94101311.2113444</v>
      </c>
      <c r="E105" s="0" t="n">
        <v>85117840.640158</v>
      </c>
      <c r="F105" s="0" t="n">
        <v>14186306.7733597</v>
      </c>
      <c r="G105" s="0" t="n">
        <v>557203.531065478</v>
      </c>
      <c r="H105" s="0" t="n">
        <v>313756.308529482</v>
      </c>
      <c r="I105" s="0" t="n">
        <v>122869.334183458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921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16312473.6921639</v>
      </c>
      <c r="C22" s="0" t="n">
        <v>15705373.1564909</v>
      </c>
      <c r="D22" s="0" t="n">
        <v>51381074.2440487</v>
      </c>
      <c r="E22" s="0" t="n">
        <v>60723011.799363</v>
      </c>
      <c r="F22" s="0" t="n">
        <v>0</v>
      </c>
      <c r="G22" s="0" t="n">
        <v>319021.354201584</v>
      </c>
      <c r="H22" s="0" t="n">
        <v>208030.960291906</v>
      </c>
      <c r="I22" s="0" t="n">
        <v>114354.601684911</v>
      </c>
    </row>
    <row r="23" customFormat="false" ht="12.8" hidden="false" customHeight="false" outlineLevel="0" collapsed="false">
      <c r="A23" s="0" t="n">
        <v>70</v>
      </c>
      <c r="B23" s="0" t="n">
        <v>18377075.255703</v>
      </c>
      <c r="C23" s="0" t="n">
        <v>17768088.2300223</v>
      </c>
      <c r="D23" s="0" t="n">
        <v>58302006.9408318</v>
      </c>
      <c r="E23" s="0" t="n">
        <v>58705837.4262466</v>
      </c>
      <c r="F23" s="0" t="n">
        <v>9784306.23770777</v>
      </c>
      <c r="G23" s="0" t="n">
        <v>352387.820166766</v>
      </c>
      <c r="H23" s="0" t="n">
        <v>198692.572963865</v>
      </c>
      <c r="I23" s="0" t="n">
        <v>82723.7607858221</v>
      </c>
    </row>
    <row r="24" customFormat="false" ht="12.8" hidden="false" customHeight="false" outlineLevel="0" collapsed="false">
      <c r="A24" s="0" t="n">
        <v>71</v>
      </c>
      <c r="B24" s="0" t="n">
        <v>15775798.0054219</v>
      </c>
      <c r="C24" s="0" t="n">
        <v>15195825.0058717</v>
      </c>
      <c r="D24" s="0" t="n">
        <v>50045408.2653347</v>
      </c>
      <c r="E24" s="0" t="n">
        <v>58224351.3432237</v>
      </c>
      <c r="F24" s="0" t="n">
        <v>0</v>
      </c>
      <c r="G24" s="0" t="n">
        <v>326486.177575674</v>
      </c>
      <c r="H24" s="0" t="n">
        <v>195594.321178904</v>
      </c>
      <c r="I24" s="0" t="n">
        <v>82703.572565179</v>
      </c>
    </row>
    <row r="25" customFormat="false" ht="12.8" hidden="false" customHeight="false" outlineLevel="0" collapsed="false">
      <c r="A25" s="0" t="n">
        <v>72</v>
      </c>
      <c r="B25" s="0" t="n">
        <v>18919215.4064925</v>
      </c>
      <c r="C25" s="0" t="n">
        <v>18334292.9553415</v>
      </c>
      <c r="D25" s="0" t="n">
        <v>60533247.0999704</v>
      </c>
      <c r="E25" s="0" t="n">
        <v>60017442.3289197</v>
      </c>
      <c r="F25" s="0" t="n">
        <v>10002907.0548199</v>
      </c>
      <c r="G25" s="0" t="n">
        <v>331292.678861732</v>
      </c>
      <c r="H25" s="0" t="n">
        <v>192983.746395605</v>
      </c>
      <c r="I25" s="0" t="n">
        <v>86637.1798480788</v>
      </c>
    </row>
    <row r="26" customFormat="false" ht="12.8" hidden="false" customHeight="false" outlineLevel="0" collapsed="false">
      <c r="A26" s="0" t="n">
        <v>73</v>
      </c>
      <c r="B26" s="0" t="n">
        <v>16707480.0312882</v>
      </c>
      <c r="C26" s="0" t="n">
        <v>16137989.6043561</v>
      </c>
      <c r="D26" s="0" t="n">
        <v>53552581.3952322</v>
      </c>
      <c r="E26" s="0" t="n">
        <v>61189018.1290069</v>
      </c>
      <c r="F26" s="0" t="n">
        <v>0</v>
      </c>
      <c r="G26" s="0" t="n">
        <v>312092.040187147</v>
      </c>
      <c r="H26" s="0" t="n">
        <v>191472.968401526</v>
      </c>
      <c r="I26" s="0" t="n">
        <v>94179.169061997</v>
      </c>
    </row>
    <row r="27" customFormat="false" ht="12.8" hidden="false" customHeight="false" outlineLevel="0" collapsed="false">
      <c r="A27" s="0" t="n">
        <v>74</v>
      </c>
      <c r="B27" s="0" t="n">
        <v>19836188.0403175</v>
      </c>
      <c r="C27" s="0" t="n">
        <v>19256348.5903152</v>
      </c>
      <c r="D27" s="0" t="n">
        <v>63971827.1577835</v>
      </c>
      <c r="E27" s="0" t="n">
        <v>62528327.7738071</v>
      </c>
      <c r="F27" s="0" t="n">
        <v>10421387.9623012</v>
      </c>
      <c r="G27" s="0" t="n">
        <v>315838.962801149</v>
      </c>
      <c r="H27" s="0" t="n">
        <v>195580.484569637</v>
      </c>
      <c r="I27" s="0" t="n">
        <v>97742.8609021736</v>
      </c>
    </row>
    <row r="28" customFormat="false" ht="12.8" hidden="false" customHeight="false" outlineLevel="0" collapsed="false">
      <c r="A28" s="0" t="n">
        <v>75</v>
      </c>
      <c r="B28" s="0" t="n">
        <v>17859900.8413437</v>
      </c>
      <c r="C28" s="0" t="n">
        <v>17266585.9918455</v>
      </c>
      <c r="D28" s="0" t="n">
        <v>57660320.7779848</v>
      </c>
      <c r="E28" s="0" t="n">
        <v>64868274.9139551</v>
      </c>
      <c r="F28" s="0" t="n">
        <v>0</v>
      </c>
      <c r="G28" s="0" t="n">
        <v>316356.840560837</v>
      </c>
      <c r="H28" s="0" t="n">
        <v>204803.13444931</v>
      </c>
      <c r="I28" s="0" t="n">
        <v>103078.392125795</v>
      </c>
    </row>
    <row r="29" customFormat="false" ht="12.8" hidden="false" customHeight="false" outlineLevel="0" collapsed="false">
      <c r="A29" s="0" t="n">
        <v>76</v>
      </c>
      <c r="B29" s="0" t="n">
        <v>21412097.1289389</v>
      </c>
      <c r="C29" s="0" t="n">
        <v>20789455.6597869</v>
      </c>
      <c r="D29" s="0" t="n">
        <v>69434399.1931512</v>
      </c>
      <c r="E29" s="0" t="n">
        <v>67000088.8766985</v>
      </c>
      <c r="F29" s="0" t="n">
        <v>11166681.4794497</v>
      </c>
      <c r="G29" s="0" t="n">
        <v>336819.236114718</v>
      </c>
      <c r="H29" s="0" t="n">
        <v>212975.007274282</v>
      </c>
      <c r="I29" s="0" t="n">
        <v>104067.465375712</v>
      </c>
    </row>
    <row r="30" customFormat="false" ht="12.8" hidden="false" customHeight="false" outlineLevel="0" collapsed="false">
      <c r="A30" s="0" t="n">
        <v>77</v>
      </c>
      <c r="B30" s="0" t="n">
        <v>18932621.3041389</v>
      </c>
      <c r="C30" s="0" t="n">
        <v>18296604.7545387</v>
      </c>
      <c r="D30" s="0" t="n">
        <v>61421742.4296039</v>
      </c>
      <c r="E30" s="0" t="n">
        <v>68246426.1136321</v>
      </c>
      <c r="F30" s="0" t="n">
        <v>0</v>
      </c>
      <c r="G30" s="0" t="n">
        <v>336673.510950328</v>
      </c>
      <c r="H30" s="0" t="n">
        <v>224141.113970347</v>
      </c>
      <c r="I30" s="0" t="n">
        <v>107431.320970696</v>
      </c>
    </row>
    <row r="31" customFormat="false" ht="12.8" hidden="false" customHeight="false" outlineLevel="0" collapsed="false">
      <c r="A31" s="0" t="n">
        <v>78</v>
      </c>
      <c r="B31" s="0" t="n">
        <v>22695024.5112452</v>
      </c>
      <c r="C31" s="0" t="n">
        <v>22031103.3018315</v>
      </c>
      <c r="D31" s="0" t="n">
        <v>73874287.9758307</v>
      </c>
      <c r="E31" s="0" t="n">
        <v>70617040.0737999</v>
      </c>
      <c r="F31" s="0" t="n">
        <v>11769506.6789666</v>
      </c>
      <c r="G31" s="0" t="n">
        <v>353311.20200127</v>
      </c>
      <c r="H31" s="0" t="n">
        <v>233946.080397068</v>
      </c>
      <c r="I31" s="0" t="n">
        <v>109519.895736201</v>
      </c>
    </row>
    <row r="32" customFormat="false" ht="12.8" hidden="false" customHeight="false" outlineLevel="0" collapsed="false">
      <c r="A32" s="0" t="n">
        <v>79</v>
      </c>
      <c r="B32" s="0" t="n">
        <v>20020542.8203877</v>
      </c>
      <c r="C32" s="0" t="n">
        <v>19342836.8935586</v>
      </c>
      <c r="D32" s="0" t="n">
        <v>65182949.4750699</v>
      </c>
      <c r="E32" s="0" t="n">
        <v>71684265.541839</v>
      </c>
      <c r="F32" s="0" t="n">
        <v>0</v>
      </c>
      <c r="G32" s="0" t="n">
        <v>363254.32222099</v>
      </c>
      <c r="H32" s="0" t="n">
        <v>237069.905824521</v>
      </c>
      <c r="I32" s="0" t="n">
        <v>110545.283976574</v>
      </c>
    </row>
    <row r="33" customFormat="false" ht="12.8" hidden="false" customHeight="false" outlineLevel="0" collapsed="false">
      <c r="A33" s="0" t="n">
        <v>80</v>
      </c>
      <c r="B33" s="0" t="n">
        <v>23635985.0094973</v>
      </c>
      <c r="C33" s="0" t="n">
        <v>22920833.7577314</v>
      </c>
      <c r="D33" s="0" t="n">
        <v>77043370.285344</v>
      </c>
      <c r="E33" s="0" t="n">
        <v>73104410.3720031</v>
      </c>
      <c r="F33" s="0" t="n">
        <v>12184068.3953339</v>
      </c>
      <c r="G33" s="0" t="n">
        <v>391849.906861496</v>
      </c>
      <c r="H33" s="0" t="n">
        <v>244831.828771524</v>
      </c>
      <c r="I33" s="0" t="n">
        <v>112099.308761257</v>
      </c>
    </row>
    <row r="34" customFormat="false" ht="12.8" hidden="false" customHeight="false" outlineLevel="0" collapsed="false">
      <c r="A34" s="0" t="n">
        <v>81</v>
      </c>
      <c r="B34" s="0" t="n">
        <v>20617880.7752547</v>
      </c>
      <c r="C34" s="0" t="n">
        <v>19918644.2233462</v>
      </c>
      <c r="D34" s="0" t="n">
        <v>67260456.8905513</v>
      </c>
      <c r="E34" s="0" t="n">
        <v>73486279.5235356</v>
      </c>
      <c r="F34" s="0" t="n">
        <v>0</v>
      </c>
      <c r="G34" s="0" t="n">
        <v>376144.422669865</v>
      </c>
      <c r="H34" s="0" t="n">
        <v>245531.012529466</v>
      </c>
      <c r="I34" s="0" t="n">
        <v>110801.595298826</v>
      </c>
    </row>
    <row r="35" customFormat="false" ht="12.8" hidden="false" customHeight="false" outlineLevel="0" collapsed="false">
      <c r="A35" s="0" t="n">
        <v>82</v>
      </c>
      <c r="B35" s="0" t="n">
        <v>23957341.7579846</v>
      </c>
      <c r="C35" s="0" t="n">
        <v>23230397.1150962</v>
      </c>
      <c r="D35" s="0" t="n">
        <v>78234199.3970462</v>
      </c>
      <c r="E35" s="0" t="n">
        <v>73811189.9238292</v>
      </c>
      <c r="F35" s="0" t="n">
        <v>12301864.9873049</v>
      </c>
      <c r="G35" s="0" t="n">
        <v>398677.819311019</v>
      </c>
      <c r="H35" s="0" t="n">
        <v>250294.71025911</v>
      </c>
      <c r="I35" s="0" t="n">
        <v>111388.733311888</v>
      </c>
    </row>
    <row r="36" customFormat="false" ht="12.8" hidden="false" customHeight="false" outlineLevel="0" collapsed="false">
      <c r="A36" s="0" t="n">
        <v>83</v>
      </c>
      <c r="B36" s="0" t="n">
        <v>21052000.2617995</v>
      </c>
      <c r="C36" s="0" t="n">
        <v>20321507.2419185</v>
      </c>
      <c r="D36" s="0" t="n">
        <v>68803512.0459374</v>
      </c>
      <c r="E36" s="0" t="n">
        <v>74671536.6633354</v>
      </c>
      <c r="F36" s="0" t="n">
        <v>0</v>
      </c>
      <c r="G36" s="0" t="n">
        <v>401885.330401742</v>
      </c>
      <c r="H36" s="0" t="n">
        <v>252075.777887021</v>
      </c>
      <c r="I36" s="0" t="n">
        <v>109331.302274513</v>
      </c>
    </row>
    <row r="37" customFormat="false" ht="12.8" hidden="false" customHeight="false" outlineLevel="0" collapsed="false">
      <c r="A37" s="0" t="n">
        <v>84</v>
      </c>
      <c r="B37" s="0" t="n">
        <v>24759552.4316574</v>
      </c>
      <c r="C37" s="0" t="n">
        <v>24023039.3506858</v>
      </c>
      <c r="D37" s="0" t="n">
        <v>81026156.3101459</v>
      </c>
      <c r="E37" s="0" t="n">
        <v>76105130.8636896</v>
      </c>
      <c r="F37" s="0" t="n">
        <v>12684188.4772816</v>
      </c>
      <c r="G37" s="0" t="n">
        <v>403538.41810252</v>
      </c>
      <c r="H37" s="0" t="n">
        <v>255773.744123565</v>
      </c>
      <c r="I37" s="0" t="n">
        <v>110287.026779381</v>
      </c>
    </row>
    <row r="38" customFormat="false" ht="12.8" hidden="false" customHeight="false" outlineLevel="0" collapsed="false">
      <c r="A38" s="0" t="n">
        <v>85</v>
      </c>
      <c r="B38" s="0" t="n">
        <v>21636210.9986582</v>
      </c>
      <c r="C38" s="0" t="n">
        <v>20873363.9811777</v>
      </c>
      <c r="D38" s="0" t="n">
        <v>70810924.4709923</v>
      </c>
      <c r="E38" s="0" t="n">
        <v>76462951.0100011</v>
      </c>
      <c r="F38" s="0" t="n">
        <v>0</v>
      </c>
      <c r="G38" s="0" t="n">
        <v>428522.820841334</v>
      </c>
      <c r="H38" s="0" t="n">
        <v>257675.137604195</v>
      </c>
      <c r="I38" s="0" t="n">
        <v>109498.655764254</v>
      </c>
    </row>
    <row r="39" customFormat="false" ht="12.8" hidden="false" customHeight="false" outlineLevel="0" collapsed="false">
      <c r="A39" s="0" t="n">
        <v>86</v>
      </c>
      <c r="B39" s="0" t="n">
        <v>25333431.6079691</v>
      </c>
      <c r="C39" s="0" t="n">
        <v>24576992.0327966</v>
      </c>
      <c r="D39" s="0" t="n">
        <v>83055515.9792502</v>
      </c>
      <c r="E39" s="0" t="n">
        <v>77688916.1535612</v>
      </c>
      <c r="F39" s="0" t="n">
        <v>12948152.6922602</v>
      </c>
      <c r="G39" s="0" t="n">
        <v>429175.09769372</v>
      </c>
      <c r="H39" s="0" t="n">
        <v>253800.398695091</v>
      </c>
      <c r="I39" s="0" t="n">
        <v>104948.68397675</v>
      </c>
    </row>
    <row r="40" customFormat="false" ht="12.8" hidden="false" customHeight="false" outlineLevel="0" collapsed="false">
      <c r="A40" s="0" t="n">
        <v>87</v>
      </c>
      <c r="B40" s="0" t="n">
        <v>22140122.252432</v>
      </c>
      <c r="C40" s="0" t="n">
        <v>21349068.6351118</v>
      </c>
      <c r="D40" s="0" t="n">
        <v>72584605.0820628</v>
      </c>
      <c r="E40" s="0" t="n">
        <v>78037900.1819054</v>
      </c>
      <c r="F40" s="0" t="n">
        <v>0</v>
      </c>
      <c r="G40" s="0" t="n">
        <v>446599.629678401</v>
      </c>
      <c r="H40" s="0" t="n">
        <v>268885.398376179</v>
      </c>
      <c r="I40" s="0" t="n">
        <v>107955.127522232</v>
      </c>
    </row>
    <row r="41" customFormat="false" ht="12.8" hidden="false" customHeight="false" outlineLevel="0" collapsed="false">
      <c r="A41" s="0" t="n">
        <v>88</v>
      </c>
      <c r="B41" s="0" t="n">
        <v>25755636.5337211</v>
      </c>
      <c r="C41" s="0" t="n">
        <v>24946522.2761042</v>
      </c>
      <c r="D41" s="0" t="n">
        <v>84444998.6021386</v>
      </c>
      <c r="E41" s="0" t="n">
        <v>78735977.3931892</v>
      </c>
      <c r="F41" s="0" t="n">
        <v>13122662.8988649</v>
      </c>
      <c r="G41" s="0" t="n">
        <v>456719.310544104</v>
      </c>
      <c r="H41" s="0" t="n">
        <v>274654.265235008</v>
      </c>
      <c r="I41" s="0" t="n">
        <v>111058.116910994</v>
      </c>
    </row>
    <row r="42" customFormat="false" ht="12.8" hidden="false" customHeight="false" outlineLevel="0" collapsed="false">
      <c r="A42" s="0" t="n">
        <v>89</v>
      </c>
      <c r="B42" s="0" t="n">
        <v>22501981.6934149</v>
      </c>
      <c r="C42" s="0" t="n">
        <v>21704958.1228523</v>
      </c>
      <c r="D42" s="0" t="n">
        <v>73886350.7644127</v>
      </c>
      <c r="E42" s="0" t="n">
        <v>79172391.380717</v>
      </c>
      <c r="F42" s="0" t="n">
        <v>0</v>
      </c>
      <c r="G42" s="0" t="n">
        <v>437221.491437161</v>
      </c>
      <c r="H42" s="0" t="n">
        <v>279586.760872785</v>
      </c>
      <c r="I42" s="0" t="n">
        <v>114593.311789548</v>
      </c>
    </row>
    <row r="43" customFormat="false" ht="12.8" hidden="false" customHeight="false" outlineLevel="0" collapsed="false">
      <c r="A43" s="0" t="n">
        <v>90</v>
      </c>
      <c r="B43" s="0" t="n">
        <v>26290244.984359</v>
      </c>
      <c r="C43" s="0" t="n">
        <v>25488941.6474688</v>
      </c>
      <c r="D43" s="0" t="n">
        <v>86350247.7587923</v>
      </c>
      <c r="E43" s="0" t="n">
        <v>80274677.7961526</v>
      </c>
      <c r="F43" s="0" t="n">
        <v>13379112.9660254</v>
      </c>
      <c r="G43" s="0" t="n">
        <v>442659.966637054</v>
      </c>
      <c r="H43" s="0" t="n">
        <v>279785.191473985</v>
      </c>
      <c r="I43" s="0" t="n">
        <v>112654.54111301</v>
      </c>
    </row>
    <row r="44" customFormat="false" ht="12.8" hidden="false" customHeight="false" outlineLevel="0" collapsed="false">
      <c r="A44" s="0" t="n">
        <v>91</v>
      </c>
      <c r="B44" s="0" t="n">
        <v>23093123.649014</v>
      </c>
      <c r="C44" s="0" t="n">
        <v>22270579.2355521</v>
      </c>
      <c r="D44" s="0" t="n">
        <v>75895411.1017389</v>
      </c>
      <c r="E44" s="0" t="n">
        <v>81061231.0899925</v>
      </c>
      <c r="F44" s="0" t="n">
        <v>0</v>
      </c>
      <c r="G44" s="0" t="n">
        <v>460651.699604183</v>
      </c>
      <c r="H44" s="0" t="n">
        <v>281188.886656545</v>
      </c>
      <c r="I44" s="0" t="n">
        <v>115291.181716038</v>
      </c>
    </row>
    <row r="45" customFormat="false" ht="12.8" hidden="false" customHeight="false" outlineLevel="0" collapsed="false">
      <c r="A45" s="0" t="n">
        <v>92</v>
      </c>
      <c r="B45" s="0" t="n">
        <v>27068477.0219209</v>
      </c>
      <c r="C45" s="0" t="n">
        <v>26203058.1631689</v>
      </c>
      <c r="D45" s="0" t="n">
        <v>88855857.4935268</v>
      </c>
      <c r="E45" s="0" t="n">
        <v>82340620.5558918</v>
      </c>
      <c r="F45" s="0" t="n">
        <v>13723436.7593153</v>
      </c>
      <c r="G45" s="0" t="n">
        <v>503416.406577629</v>
      </c>
      <c r="H45" s="0" t="n">
        <v>281591.245244676</v>
      </c>
      <c r="I45" s="0" t="n">
        <v>114873.152756602</v>
      </c>
    </row>
    <row r="46" customFormat="false" ht="12.8" hidden="false" customHeight="false" outlineLevel="0" collapsed="false">
      <c r="A46" s="0" t="n">
        <v>93</v>
      </c>
      <c r="B46" s="0" t="n">
        <v>23590313.9399103</v>
      </c>
      <c r="C46" s="0" t="n">
        <v>22729523.1886937</v>
      </c>
      <c r="D46" s="0" t="n">
        <v>77524083.3015692</v>
      </c>
      <c r="E46" s="0" t="n">
        <v>82532543.4744127</v>
      </c>
      <c r="F46" s="0" t="n">
        <v>0</v>
      </c>
      <c r="G46" s="0" t="n">
        <v>495378.304659928</v>
      </c>
      <c r="H46" s="0" t="n">
        <v>285165.353009697</v>
      </c>
      <c r="I46" s="0" t="n">
        <v>114638.705067089</v>
      </c>
    </row>
    <row r="47" customFormat="false" ht="12.8" hidden="false" customHeight="false" outlineLevel="0" collapsed="false">
      <c r="A47" s="0" t="n">
        <v>94</v>
      </c>
      <c r="B47" s="0" t="n">
        <v>27696966.9936506</v>
      </c>
      <c r="C47" s="0" t="n">
        <v>26820054.7970018</v>
      </c>
      <c r="D47" s="0" t="n">
        <v>90999709.5211548</v>
      </c>
      <c r="E47" s="0" t="n">
        <v>84161623.2891449</v>
      </c>
      <c r="F47" s="0" t="n">
        <v>14026937.2148575</v>
      </c>
      <c r="G47" s="0" t="n">
        <v>497170.373384353</v>
      </c>
      <c r="H47" s="0" t="n">
        <v>298349.116058762</v>
      </c>
      <c r="I47" s="0" t="n">
        <v>116275.296008091</v>
      </c>
    </row>
    <row r="48" customFormat="false" ht="12.8" hidden="false" customHeight="false" outlineLevel="0" collapsed="false">
      <c r="A48" s="0" t="n">
        <v>95</v>
      </c>
      <c r="B48" s="0" t="n">
        <v>24339449.0766877</v>
      </c>
      <c r="C48" s="0" t="n">
        <v>23465816.2064794</v>
      </c>
      <c r="D48" s="0" t="n">
        <v>80098961.7441145</v>
      </c>
      <c r="E48" s="0" t="n">
        <v>85019996.153705</v>
      </c>
      <c r="F48" s="0" t="n">
        <v>0</v>
      </c>
      <c r="G48" s="0" t="n">
        <v>482898.860268685</v>
      </c>
      <c r="H48" s="0" t="n">
        <v>306720.112056736</v>
      </c>
      <c r="I48" s="0" t="n">
        <v>120019.854118454</v>
      </c>
    </row>
    <row r="49" customFormat="false" ht="12.8" hidden="false" customHeight="false" outlineLevel="0" collapsed="false">
      <c r="A49" s="0" t="n">
        <v>96</v>
      </c>
      <c r="B49" s="0" t="n">
        <v>28486402.8227022</v>
      </c>
      <c r="C49" s="0" t="n">
        <v>27573868.2864911</v>
      </c>
      <c r="D49" s="0" t="n">
        <v>93621526.1605801</v>
      </c>
      <c r="E49" s="0" t="n">
        <v>86415666.6739463</v>
      </c>
      <c r="F49" s="0" t="n">
        <v>14402611.1123244</v>
      </c>
      <c r="G49" s="0" t="n">
        <v>532357.641399991</v>
      </c>
      <c r="H49" s="0" t="n">
        <v>299326.790337169</v>
      </c>
      <c r="I49" s="0" t="n">
        <v>115500.149248437</v>
      </c>
    </row>
    <row r="50" customFormat="false" ht="12.8" hidden="false" customHeight="false" outlineLevel="0" collapsed="false">
      <c r="A50" s="0" t="n">
        <v>97</v>
      </c>
      <c r="B50" s="0" t="n">
        <v>25090797.6140797</v>
      </c>
      <c r="C50" s="0" t="n">
        <v>24176380.8306036</v>
      </c>
      <c r="D50" s="0" t="n">
        <v>82583808.1608276</v>
      </c>
      <c r="E50" s="0" t="n">
        <v>87557912.2799464</v>
      </c>
      <c r="F50" s="0" t="n">
        <v>0</v>
      </c>
      <c r="G50" s="0" t="n">
        <v>532449.754631688</v>
      </c>
      <c r="H50" s="0" t="n">
        <v>302008.432717614</v>
      </c>
      <c r="I50" s="0" t="n">
        <v>114226.565895421</v>
      </c>
    </row>
    <row r="51" customFormat="false" ht="12.8" hidden="false" customHeight="false" outlineLevel="0" collapsed="false">
      <c r="A51" s="0" t="n">
        <v>98</v>
      </c>
      <c r="B51" s="0" t="n">
        <v>29086585.4465155</v>
      </c>
      <c r="C51" s="0" t="n">
        <v>28183887.3546657</v>
      </c>
      <c r="D51" s="0" t="n">
        <v>95765799.5118299</v>
      </c>
      <c r="E51" s="0" t="n">
        <v>88277524.126548</v>
      </c>
      <c r="F51" s="0" t="n">
        <v>14712920.687758</v>
      </c>
      <c r="G51" s="0" t="n">
        <v>520006.848125626</v>
      </c>
      <c r="H51" s="0" t="n">
        <v>302890.277392851</v>
      </c>
      <c r="I51" s="0" t="n">
        <v>114001.38047332</v>
      </c>
    </row>
    <row r="52" customFormat="false" ht="12.8" hidden="false" customHeight="false" outlineLevel="0" collapsed="false">
      <c r="A52" s="0" t="n">
        <v>99</v>
      </c>
      <c r="B52" s="0" t="n">
        <v>25275510.716065</v>
      </c>
      <c r="C52" s="0" t="n">
        <v>24400106.9230913</v>
      </c>
      <c r="D52" s="0" t="n">
        <v>83411607.1758401</v>
      </c>
      <c r="E52" s="0" t="n">
        <v>88303242.984437</v>
      </c>
      <c r="F52" s="0" t="n">
        <v>0</v>
      </c>
      <c r="G52" s="0" t="n">
        <v>490623.993400143</v>
      </c>
      <c r="H52" s="0" t="n">
        <v>304306.939474294</v>
      </c>
      <c r="I52" s="0" t="n">
        <v>114961.2287132</v>
      </c>
    </row>
    <row r="53" customFormat="false" ht="12.8" hidden="false" customHeight="false" outlineLevel="0" collapsed="false">
      <c r="A53" s="0" t="n">
        <v>100</v>
      </c>
      <c r="B53" s="0" t="n">
        <v>29643615.486264</v>
      </c>
      <c r="C53" s="0" t="n">
        <v>28680817.7517246</v>
      </c>
      <c r="D53" s="0" t="n">
        <v>97487277.4817957</v>
      </c>
      <c r="E53" s="0" t="n">
        <v>89793903.7927228</v>
      </c>
      <c r="F53" s="0" t="n">
        <v>14965650.6321205</v>
      </c>
      <c r="G53" s="0" t="n">
        <v>568089.919337737</v>
      </c>
      <c r="H53" s="0" t="n">
        <v>313089.396547856</v>
      </c>
      <c r="I53" s="0" t="n">
        <v>116597.74093401</v>
      </c>
    </row>
    <row r="54" customFormat="false" ht="12.8" hidden="false" customHeight="false" outlineLevel="0" collapsed="false">
      <c r="A54" s="0" t="n">
        <v>101</v>
      </c>
      <c r="B54" s="0" t="n">
        <v>26232175.7550888</v>
      </c>
      <c r="C54" s="0" t="n">
        <v>25278095.2717636</v>
      </c>
      <c r="D54" s="0" t="n">
        <v>86469549.2106257</v>
      </c>
      <c r="E54" s="0" t="n">
        <v>91405193.1290386</v>
      </c>
      <c r="F54" s="0" t="n">
        <v>0</v>
      </c>
      <c r="G54" s="0" t="n">
        <v>562386.380369393</v>
      </c>
      <c r="H54" s="0" t="n">
        <v>311606.205293747</v>
      </c>
      <c r="I54" s="0" t="n">
        <v>114411.282374409</v>
      </c>
    </row>
    <row r="55" customFormat="false" ht="12.8" hidden="false" customHeight="false" outlineLevel="0" collapsed="false">
      <c r="A55" s="0" t="n">
        <v>102</v>
      </c>
      <c r="B55" s="0" t="n">
        <v>30322792.5582269</v>
      </c>
      <c r="C55" s="0" t="n">
        <v>29377830.2535363</v>
      </c>
      <c r="D55" s="0" t="n">
        <v>99935325.8749702</v>
      </c>
      <c r="E55" s="0" t="n">
        <v>91929474.3223908</v>
      </c>
      <c r="F55" s="0" t="n">
        <v>15321579.0537318</v>
      </c>
      <c r="G55" s="0" t="n">
        <v>552748.215009456</v>
      </c>
      <c r="H55" s="0" t="n">
        <v>312805.133809753</v>
      </c>
      <c r="I55" s="0" t="n">
        <v>113441.365530575</v>
      </c>
    </row>
    <row r="56" customFormat="false" ht="12.8" hidden="false" customHeight="false" outlineLevel="0" collapsed="false">
      <c r="A56" s="0" t="n">
        <v>103</v>
      </c>
      <c r="B56" s="0" t="n">
        <v>26629259.6731523</v>
      </c>
      <c r="C56" s="0" t="n">
        <v>25671518.1925849</v>
      </c>
      <c r="D56" s="0" t="n">
        <v>87904220.7605158</v>
      </c>
      <c r="E56" s="0" t="n">
        <v>92787109.9802453</v>
      </c>
      <c r="F56" s="0" t="n">
        <v>0</v>
      </c>
      <c r="G56" s="0" t="n">
        <v>558363.533420578</v>
      </c>
      <c r="H56" s="0" t="n">
        <v>318896.416697269</v>
      </c>
      <c r="I56" s="0" t="n">
        <v>114973.614927915</v>
      </c>
    </row>
    <row r="57" customFormat="false" ht="12.8" hidden="false" customHeight="false" outlineLevel="0" collapsed="false">
      <c r="A57" s="0" t="n">
        <v>104</v>
      </c>
      <c r="B57" s="0" t="n">
        <v>30899937.4267808</v>
      </c>
      <c r="C57" s="0" t="n">
        <v>29932581.7780283</v>
      </c>
      <c r="D57" s="0" t="n">
        <v>101868298.847482</v>
      </c>
      <c r="E57" s="0" t="n">
        <v>93618245.0288762</v>
      </c>
      <c r="F57" s="0" t="n">
        <v>15603040.838146</v>
      </c>
      <c r="G57" s="0" t="n">
        <v>572240.526569421</v>
      </c>
      <c r="H57" s="0" t="n">
        <v>313634.748499673</v>
      </c>
      <c r="I57" s="0" t="n">
        <v>116400.533833557</v>
      </c>
    </row>
    <row r="58" customFormat="false" ht="12.8" hidden="false" customHeight="false" outlineLevel="0" collapsed="false">
      <c r="A58" s="0" t="n">
        <v>105</v>
      </c>
      <c r="B58" s="0" t="n">
        <v>27185478.1608518</v>
      </c>
      <c r="C58" s="0" t="n">
        <v>26221091.6975192</v>
      </c>
      <c r="D58" s="0" t="n">
        <v>89789502.8742268</v>
      </c>
      <c r="E58" s="0" t="n">
        <v>94700683.4649922</v>
      </c>
      <c r="F58" s="0" t="n">
        <v>0</v>
      </c>
      <c r="G58" s="0" t="n">
        <v>560393.10598104</v>
      </c>
      <c r="H58" s="0" t="n">
        <v>321497.212994203</v>
      </c>
      <c r="I58" s="0" t="n">
        <v>117851.634796216</v>
      </c>
    </row>
    <row r="59" customFormat="false" ht="12.8" hidden="false" customHeight="false" outlineLevel="0" collapsed="false">
      <c r="A59" s="0" t="n">
        <v>106</v>
      </c>
      <c r="B59" s="0" t="n">
        <v>31484917.2290502</v>
      </c>
      <c r="C59" s="0" t="n">
        <v>30493382.8100251</v>
      </c>
      <c r="D59" s="0" t="n">
        <v>103849455.454481</v>
      </c>
      <c r="E59" s="0" t="n">
        <v>95368979.7110594</v>
      </c>
      <c r="F59" s="0" t="n">
        <v>15894829.9518432</v>
      </c>
      <c r="G59" s="0" t="n">
        <v>585020.857173945</v>
      </c>
      <c r="H59" s="0" t="n">
        <v>325065.464298598</v>
      </c>
      <c r="I59" s="0" t="n">
        <v>116354.425074992</v>
      </c>
    </row>
    <row r="60" customFormat="false" ht="12.8" hidden="false" customHeight="false" outlineLevel="0" collapsed="false">
      <c r="A60" s="0" t="n">
        <v>107</v>
      </c>
      <c r="B60" s="0" t="n">
        <v>27624629.1169262</v>
      </c>
      <c r="C60" s="0" t="n">
        <v>26697985.5649631</v>
      </c>
      <c r="D60" s="0" t="n">
        <v>91501592.3970972</v>
      </c>
      <c r="E60" s="0" t="n">
        <v>96413422.7322219</v>
      </c>
      <c r="F60" s="0" t="n">
        <v>0</v>
      </c>
      <c r="G60" s="0" t="n">
        <v>514890.743375998</v>
      </c>
      <c r="H60" s="0" t="n">
        <v>329771.017922237</v>
      </c>
      <c r="I60" s="0" t="n">
        <v>117116.843806922</v>
      </c>
    </row>
    <row r="61" customFormat="false" ht="12.8" hidden="false" customHeight="false" outlineLevel="0" collapsed="false">
      <c r="A61" s="0" t="n">
        <v>108</v>
      </c>
      <c r="B61" s="0" t="n">
        <v>32263610.7362878</v>
      </c>
      <c r="C61" s="0" t="n">
        <v>31301023.9878815</v>
      </c>
      <c r="D61" s="0" t="n">
        <v>106670536.820666</v>
      </c>
      <c r="E61" s="0" t="n">
        <v>97823652.1794024</v>
      </c>
      <c r="F61" s="0" t="n">
        <v>16303942.0299004</v>
      </c>
      <c r="G61" s="0" t="n">
        <v>554706.01164017</v>
      </c>
      <c r="H61" s="0" t="n">
        <v>327120.980087547</v>
      </c>
      <c r="I61" s="0" t="n">
        <v>115371.080969315</v>
      </c>
    </row>
    <row r="62" customFormat="false" ht="12.8" hidden="false" customHeight="false" outlineLevel="0" collapsed="false">
      <c r="A62" s="0" t="n">
        <v>109</v>
      </c>
      <c r="B62" s="0" t="n">
        <v>28293805.5753627</v>
      </c>
      <c r="C62" s="0" t="n">
        <v>27308433.9394124</v>
      </c>
      <c r="D62" s="0" t="n">
        <v>93621908.5176326</v>
      </c>
      <c r="E62" s="0" t="n">
        <v>98499567.5401919</v>
      </c>
      <c r="F62" s="0" t="n">
        <v>0</v>
      </c>
      <c r="G62" s="0" t="n">
        <v>570208.160016983</v>
      </c>
      <c r="H62" s="0" t="n">
        <v>331824.196462614</v>
      </c>
      <c r="I62" s="0" t="n">
        <v>119056.11352954</v>
      </c>
    </row>
    <row r="63" customFormat="false" ht="12.8" hidden="false" customHeight="false" outlineLevel="0" collapsed="false">
      <c r="A63" s="0" t="n">
        <v>110</v>
      </c>
      <c r="B63" s="0" t="n">
        <v>32916304.5069372</v>
      </c>
      <c r="C63" s="0" t="n">
        <v>31892052.9722021</v>
      </c>
      <c r="D63" s="0" t="n">
        <v>108664233.757298</v>
      </c>
      <c r="E63" s="0" t="n">
        <v>99608680.0939976</v>
      </c>
      <c r="F63" s="0" t="n">
        <v>16601446.6823329</v>
      </c>
      <c r="G63" s="0" t="n">
        <v>589657.72211019</v>
      </c>
      <c r="H63" s="0" t="n">
        <v>348921.282195256</v>
      </c>
      <c r="I63" s="0" t="n">
        <v>122389.32918518</v>
      </c>
    </row>
    <row r="64" customFormat="false" ht="12.8" hidden="false" customHeight="false" outlineLevel="0" collapsed="false">
      <c r="A64" s="0" t="n">
        <v>111</v>
      </c>
      <c r="B64" s="0" t="n">
        <v>28908522.9271935</v>
      </c>
      <c r="C64" s="0" t="n">
        <v>27894682.2909707</v>
      </c>
      <c r="D64" s="0" t="n">
        <v>95627853.2391386</v>
      </c>
      <c r="E64" s="0" t="n">
        <v>100527243.312195</v>
      </c>
      <c r="F64" s="0" t="n">
        <v>0</v>
      </c>
      <c r="G64" s="0" t="n">
        <v>578365.71468655</v>
      </c>
      <c r="H64" s="0" t="n">
        <v>350060.915138005</v>
      </c>
      <c r="I64" s="0" t="n">
        <v>122020.009140244</v>
      </c>
    </row>
    <row r="65" customFormat="false" ht="12.8" hidden="false" customHeight="false" outlineLevel="0" collapsed="false">
      <c r="A65" s="0" t="n">
        <v>112</v>
      </c>
      <c r="B65" s="0" t="n">
        <v>33349123.6548124</v>
      </c>
      <c r="C65" s="0" t="n">
        <v>32304516.0854765</v>
      </c>
      <c r="D65" s="0" t="n">
        <v>110122355.618073</v>
      </c>
      <c r="E65" s="0" t="n">
        <v>100835879.349759</v>
      </c>
      <c r="F65" s="0" t="n">
        <v>16805979.8916265</v>
      </c>
      <c r="G65" s="0" t="n">
        <v>625234.136931701</v>
      </c>
      <c r="H65" s="0" t="n">
        <v>338215.057285822</v>
      </c>
      <c r="I65" s="0" t="n">
        <v>115940.535883383</v>
      </c>
    </row>
    <row r="66" customFormat="false" ht="12.8" hidden="false" customHeight="false" outlineLevel="0" collapsed="false">
      <c r="A66" s="0" t="n">
        <v>113</v>
      </c>
      <c r="B66" s="0" t="n">
        <v>29286268.0649612</v>
      </c>
      <c r="C66" s="0" t="n">
        <v>28236441.2267524</v>
      </c>
      <c r="D66" s="0" t="n">
        <v>96870623.6864001</v>
      </c>
      <c r="E66" s="0" t="n">
        <v>101743156.246533</v>
      </c>
      <c r="F66" s="0" t="n">
        <v>0</v>
      </c>
      <c r="G66" s="0" t="n">
        <v>617121.442180888</v>
      </c>
      <c r="H66" s="0" t="n">
        <v>348377.086552051</v>
      </c>
      <c r="I66" s="0" t="n">
        <v>120469.013536916</v>
      </c>
    </row>
    <row r="67" customFormat="false" ht="12.8" hidden="false" customHeight="false" outlineLevel="0" collapsed="false">
      <c r="A67" s="0" t="n">
        <v>114</v>
      </c>
      <c r="B67" s="0" t="n">
        <v>33864584.6619689</v>
      </c>
      <c r="C67" s="0" t="n">
        <v>32811689.6661356</v>
      </c>
      <c r="D67" s="0" t="n">
        <v>111877481.902417</v>
      </c>
      <c r="E67" s="0" t="n">
        <v>102339641.703254</v>
      </c>
      <c r="F67" s="0" t="n">
        <v>17056606.9505423</v>
      </c>
      <c r="G67" s="0" t="n">
        <v>619631.23572908</v>
      </c>
      <c r="H67" s="0" t="n">
        <v>349162.658137085</v>
      </c>
      <c r="I67" s="0" t="n">
        <v>120144.431381641</v>
      </c>
    </row>
    <row r="68" customFormat="false" ht="12.8" hidden="false" customHeight="false" outlineLevel="0" collapsed="false">
      <c r="A68" s="0" t="n">
        <v>115</v>
      </c>
      <c r="B68" s="0" t="n">
        <v>29543040.5216138</v>
      </c>
      <c r="C68" s="0" t="n">
        <v>28480467.6304199</v>
      </c>
      <c r="D68" s="0" t="n">
        <v>97762069.557045</v>
      </c>
      <c r="E68" s="0" t="n">
        <v>102539072.039408</v>
      </c>
      <c r="F68" s="0" t="n">
        <v>0</v>
      </c>
      <c r="G68" s="0" t="n">
        <v>620703.532314316</v>
      </c>
      <c r="H68" s="0" t="n">
        <v>354755.351079617</v>
      </c>
      <c r="I68" s="0" t="n">
        <v>124448.582571349</v>
      </c>
    </row>
    <row r="69" customFormat="false" ht="12.8" hidden="false" customHeight="false" outlineLevel="0" collapsed="false">
      <c r="A69" s="0" t="n">
        <v>116</v>
      </c>
      <c r="B69" s="0" t="n">
        <v>34437150.7401112</v>
      </c>
      <c r="C69" s="0" t="n">
        <v>33422802.6800955</v>
      </c>
      <c r="D69" s="0" t="n">
        <v>114025238.536793</v>
      </c>
      <c r="E69" s="0" t="n">
        <v>104179897.626553</v>
      </c>
      <c r="F69" s="0" t="n">
        <v>17363316.2710921</v>
      </c>
      <c r="G69" s="0" t="n">
        <v>580574.423972564</v>
      </c>
      <c r="H69" s="0" t="n">
        <v>348904.992364606</v>
      </c>
      <c r="I69" s="0" t="n">
        <v>121240.919540761</v>
      </c>
    </row>
    <row r="70" customFormat="false" ht="12.8" hidden="false" customHeight="false" outlineLevel="0" collapsed="false">
      <c r="A70" s="0" t="n">
        <v>117</v>
      </c>
      <c r="B70" s="0" t="n">
        <v>30478426.1477843</v>
      </c>
      <c r="C70" s="0" t="n">
        <v>29380519.6181599</v>
      </c>
      <c r="D70" s="0" t="n">
        <v>100874983.151059</v>
      </c>
      <c r="E70" s="0" t="n">
        <v>105697292.585383</v>
      </c>
      <c r="F70" s="0" t="n">
        <v>0</v>
      </c>
      <c r="G70" s="0" t="n">
        <v>659818.348504914</v>
      </c>
      <c r="H70" s="0" t="n">
        <v>354751.480905539</v>
      </c>
      <c r="I70" s="0" t="n">
        <v>119052.428877071</v>
      </c>
    </row>
    <row r="71" customFormat="false" ht="12.8" hidden="false" customHeight="false" outlineLevel="0" collapsed="false">
      <c r="A71" s="0" t="n">
        <v>118</v>
      </c>
      <c r="B71" s="0" t="n">
        <v>35197788.9402163</v>
      </c>
      <c r="C71" s="0" t="n">
        <v>34115817.3850804</v>
      </c>
      <c r="D71" s="0" t="n">
        <v>116391681.991917</v>
      </c>
      <c r="E71" s="0" t="n">
        <v>106280902.666415</v>
      </c>
      <c r="F71" s="0" t="n">
        <v>17713483.7777359</v>
      </c>
      <c r="G71" s="0" t="n">
        <v>642262.234821772</v>
      </c>
      <c r="H71" s="0" t="n">
        <v>355214.11441581</v>
      </c>
      <c r="I71" s="0" t="n">
        <v>120707.436997698</v>
      </c>
    </row>
    <row r="72" customFormat="false" ht="12.8" hidden="false" customHeight="false" outlineLevel="0" collapsed="false">
      <c r="A72" s="0" t="n">
        <v>119</v>
      </c>
      <c r="B72" s="0" t="n">
        <v>30881513.2185519</v>
      </c>
      <c r="C72" s="0" t="n">
        <v>29785204.3341508</v>
      </c>
      <c r="D72" s="0" t="n">
        <v>102312946.660637</v>
      </c>
      <c r="E72" s="0" t="n">
        <v>107110274.974555</v>
      </c>
      <c r="F72" s="0" t="n">
        <v>0</v>
      </c>
      <c r="G72" s="0" t="n">
        <v>648880.979413919</v>
      </c>
      <c r="H72" s="0" t="n">
        <v>362190.042525361</v>
      </c>
      <c r="I72" s="0" t="n">
        <v>121768.374945498</v>
      </c>
    </row>
    <row r="73" customFormat="false" ht="12.8" hidden="false" customHeight="false" outlineLevel="0" collapsed="false">
      <c r="A73" s="0" t="n">
        <v>120</v>
      </c>
      <c r="B73" s="0" t="n">
        <v>35651294.9599263</v>
      </c>
      <c r="C73" s="0" t="n">
        <v>34573378.3217434</v>
      </c>
      <c r="D73" s="0" t="n">
        <v>117981063.65585</v>
      </c>
      <c r="E73" s="0" t="n">
        <v>107668782.708347</v>
      </c>
      <c r="F73" s="0" t="n">
        <v>17944797.1180578</v>
      </c>
      <c r="G73" s="0" t="n">
        <v>624697.743948918</v>
      </c>
      <c r="H73" s="0" t="n">
        <v>365956.27708354</v>
      </c>
      <c r="I73" s="0" t="n">
        <v>124660.881643613</v>
      </c>
    </row>
    <row r="74" customFormat="false" ht="12.8" hidden="false" customHeight="false" outlineLevel="0" collapsed="false">
      <c r="A74" s="0" t="n">
        <v>121</v>
      </c>
      <c r="B74" s="0" t="n">
        <v>31221107.6855088</v>
      </c>
      <c r="C74" s="0" t="n">
        <v>30170934.6240541</v>
      </c>
      <c r="D74" s="0" t="n">
        <v>103642917.205247</v>
      </c>
      <c r="E74" s="0" t="n">
        <v>108455017.370709</v>
      </c>
      <c r="F74" s="0" t="n">
        <v>0</v>
      </c>
      <c r="G74" s="0" t="n">
        <v>606038.486303858</v>
      </c>
      <c r="H74" s="0" t="n">
        <v>358717.298422913</v>
      </c>
      <c r="I74" s="0" t="n">
        <v>122024.681039976</v>
      </c>
    </row>
    <row r="75" customFormat="false" ht="12.8" hidden="false" customHeight="false" outlineLevel="0" collapsed="false">
      <c r="A75" s="0" t="n">
        <v>122</v>
      </c>
      <c r="B75" s="0" t="n">
        <v>36199122.8028732</v>
      </c>
      <c r="C75" s="0" t="n">
        <v>35165250.3544684</v>
      </c>
      <c r="D75" s="0" t="n">
        <v>120070903.595874</v>
      </c>
      <c r="E75" s="0" t="n">
        <v>109422074.172033</v>
      </c>
      <c r="F75" s="0" t="n">
        <v>18237012.3620056</v>
      </c>
      <c r="G75" s="0" t="n">
        <v>576219.431612098</v>
      </c>
      <c r="H75" s="0" t="n">
        <v>369191.806471899</v>
      </c>
      <c r="I75" s="0" t="n">
        <v>126373.157601163</v>
      </c>
    </row>
    <row r="76" customFormat="false" ht="12.8" hidden="false" customHeight="false" outlineLevel="0" collapsed="false">
      <c r="A76" s="0" t="n">
        <v>123</v>
      </c>
      <c r="B76" s="0" t="n">
        <v>31762723.6348369</v>
      </c>
      <c r="C76" s="0" t="n">
        <v>30674942.287624</v>
      </c>
      <c r="D76" s="0" t="n">
        <v>105439274.259884</v>
      </c>
      <c r="E76" s="0" t="n">
        <v>110087724.690181</v>
      </c>
      <c r="F76" s="0" t="n">
        <v>0</v>
      </c>
      <c r="G76" s="0" t="n">
        <v>619688.825575977</v>
      </c>
      <c r="H76" s="0" t="n">
        <v>378410.507642771</v>
      </c>
      <c r="I76" s="0" t="n">
        <v>128117.162848769</v>
      </c>
    </row>
    <row r="77" customFormat="false" ht="12.8" hidden="false" customHeight="false" outlineLevel="0" collapsed="false">
      <c r="A77" s="0" t="n">
        <v>124</v>
      </c>
      <c r="B77" s="0" t="n">
        <v>36847934.1817111</v>
      </c>
      <c r="C77" s="0" t="n">
        <v>35755391.8914432</v>
      </c>
      <c r="D77" s="0" t="n">
        <v>122125397.774499</v>
      </c>
      <c r="E77" s="0" t="n">
        <v>111139170.312709</v>
      </c>
      <c r="F77" s="0" t="n">
        <v>18523195.0521182</v>
      </c>
      <c r="G77" s="0" t="n">
        <v>632924.774864181</v>
      </c>
      <c r="H77" s="0" t="n">
        <v>372063.876318072</v>
      </c>
      <c r="I77" s="0" t="n">
        <v>125076.627265109</v>
      </c>
    </row>
    <row r="78" customFormat="false" ht="12.8" hidden="false" customHeight="false" outlineLevel="0" collapsed="false">
      <c r="A78" s="0" t="n">
        <v>125</v>
      </c>
      <c r="B78" s="0" t="n">
        <v>32390176.7870419</v>
      </c>
      <c r="C78" s="0" t="n">
        <v>31286050.7653697</v>
      </c>
      <c r="D78" s="0" t="n">
        <v>107620848.721998</v>
      </c>
      <c r="E78" s="0" t="n">
        <v>112171477.689364</v>
      </c>
      <c r="F78" s="0" t="n">
        <v>0</v>
      </c>
      <c r="G78" s="0" t="n">
        <v>634466.100421905</v>
      </c>
      <c r="H78" s="0" t="n">
        <v>380499.142390236</v>
      </c>
      <c r="I78" s="0" t="n">
        <v>127372.541228769</v>
      </c>
    </row>
    <row r="79" customFormat="false" ht="12.8" hidden="false" customHeight="false" outlineLevel="0" collapsed="false">
      <c r="A79" s="0" t="n">
        <v>126</v>
      </c>
      <c r="B79" s="0" t="n">
        <v>37424779.6786249</v>
      </c>
      <c r="C79" s="0" t="n">
        <v>36287743.8735645</v>
      </c>
      <c r="D79" s="0" t="n">
        <v>124014123.177742</v>
      </c>
      <c r="E79" s="0" t="n">
        <v>112824861.389153</v>
      </c>
      <c r="F79" s="0" t="n">
        <v>18804143.5648589</v>
      </c>
      <c r="G79" s="0" t="n">
        <v>676687.154331833</v>
      </c>
      <c r="H79" s="0" t="n">
        <v>371597.366997465</v>
      </c>
      <c r="I79" s="0" t="n">
        <v>126787.548187162</v>
      </c>
    </row>
    <row r="80" customFormat="false" ht="12.8" hidden="false" customHeight="false" outlineLevel="0" collapsed="false">
      <c r="A80" s="0" t="n">
        <v>127</v>
      </c>
      <c r="B80" s="0" t="n">
        <v>32754658.4002661</v>
      </c>
      <c r="C80" s="0" t="n">
        <v>31646380.3162878</v>
      </c>
      <c r="D80" s="0" t="n">
        <v>108916862.131602</v>
      </c>
      <c r="E80" s="0" t="n">
        <v>113531198.234601</v>
      </c>
      <c r="F80" s="0" t="n">
        <v>0</v>
      </c>
      <c r="G80" s="0" t="n">
        <v>637539.743222978</v>
      </c>
      <c r="H80" s="0" t="n">
        <v>380661.308945926</v>
      </c>
      <c r="I80" s="0" t="n">
        <v>128681.474013372</v>
      </c>
    </row>
    <row r="81" customFormat="false" ht="12.8" hidden="false" customHeight="false" outlineLevel="0" collapsed="false">
      <c r="A81" s="0" t="n">
        <v>128</v>
      </c>
      <c r="B81" s="0" t="n">
        <v>38175073.2716851</v>
      </c>
      <c r="C81" s="0" t="n">
        <v>37081126.3553485</v>
      </c>
      <c r="D81" s="0" t="n">
        <v>126773872.120122</v>
      </c>
      <c r="E81" s="0" t="n">
        <v>115270713.634385</v>
      </c>
      <c r="F81" s="0" t="n">
        <v>19211785.6057308</v>
      </c>
      <c r="G81" s="0" t="n">
        <v>636148.94755461</v>
      </c>
      <c r="H81" s="0" t="n">
        <v>370708.668405121</v>
      </c>
      <c r="I81" s="0" t="n">
        <v>124413.286252672</v>
      </c>
    </row>
    <row r="82" customFormat="false" ht="12.8" hidden="false" customHeight="false" outlineLevel="0" collapsed="false">
      <c r="A82" s="0" t="n">
        <v>129</v>
      </c>
      <c r="B82" s="0" t="n">
        <v>33522908.0759931</v>
      </c>
      <c r="C82" s="0" t="n">
        <v>32382774.4791695</v>
      </c>
      <c r="D82" s="0" t="n">
        <v>111467090.095025</v>
      </c>
      <c r="E82" s="0" t="n">
        <v>116155891.94437</v>
      </c>
      <c r="F82" s="0" t="n">
        <v>0</v>
      </c>
      <c r="G82" s="0" t="n">
        <v>674171.177673494</v>
      </c>
      <c r="H82" s="0" t="n">
        <v>378303.327881293</v>
      </c>
      <c r="I82" s="0" t="n">
        <v>125227.273241175</v>
      </c>
    </row>
    <row r="83" customFormat="false" ht="12.8" hidden="false" customHeight="false" outlineLevel="0" collapsed="false">
      <c r="A83" s="0" t="n">
        <v>130</v>
      </c>
      <c r="B83" s="0" t="n">
        <v>39049398.296956</v>
      </c>
      <c r="C83" s="0" t="n">
        <v>37942972.9735302</v>
      </c>
      <c r="D83" s="0" t="n">
        <v>129763524.635582</v>
      </c>
      <c r="E83" s="0" t="n">
        <v>117965166.734115</v>
      </c>
      <c r="F83" s="0" t="n">
        <v>19660861.1223526</v>
      </c>
      <c r="G83" s="0" t="n">
        <v>655877.062598283</v>
      </c>
      <c r="H83" s="0" t="n">
        <v>366652.773418903</v>
      </c>
      <c r="I83" s="0" t="n">
        <v>119850.696298003</v>
      </c>
    </row>
    <row r="84" customFormat="false" ht="12.8" hidden="false" customHeight="false" outlineLevel="0" collapsed="false">
      <c r="A84" s="0" t="n">
        <v>131</v>
      </c>
      <c r="B84" s="0" t="n">
        <v>34286450.5036197</v>
      </c>
      <c r="C84" s="0" t="n">
        <v>33156978.9376978</v>
      </c>
      <c r="D84" s="0" t="n">
        <v>114167508.489311</v>
      </c>
      <c r="E84" s="0" t="n">
        <v>118897150.379955</v>
      </c>
      <c r="F84" s="0" t="n">
        <v>0</v>
      </c>
      <c r="G84" s="0" t="n">
        <v>668044.88114045</v>
      </c>
      <c r="H84" s="0" t="n">
        <v>375089.536878618</v>
      </c>
      <c r="I84" s="0" t="n">
        <v>123338.782718269</v>
      </c>
    </row>
    <row r="85" customFormat="false" ht="12.8" hidden="false" customHeight="false" outlineLevel="0" collapsed="false">
      <c r="A85" s="0" t="n">
        <v>132</v>
      </c>
      <c r="B85" s="0" t="n">
        <v>39536156.2416459</v>
      </c>
      <c r="C85" s="0" t="n">
        <v>38446266.3316909</v>
      </c>
      <c r="D85" s="0" t="n">
        <v>131542957.316823</v>
      </c>
      <c r="E85" s="0" t="n">
        <v>119521715.69798</v>
      </c>
      <c r="F85" s="0" t="n">
        <v>19920285.9496633</v>
      </c>
      <c r="G85" s="0" t="n">
        <v>616514.726552383</v>
      </c>
      <c r="H85" s="0" t="n">
        <v>384647.575727594</v>
      </c>
      <c r="I85" s="0" t="n">
        <v>126753.725250081</v>
      </c>
    </row>
    <row r="86" customFormat="false" ht="12.8" hidden="false" customHeight="false" outlineLevel="0" collapsed="false">
      <c r="A86" s="0" t="n">
        <v>133</v>
      </c>
      <c r="B86" s="0" t="n">
        <v>34782065.0240275</v>
      </c>
      <c r="C86" s="0" t="n">
        <v>33669137.3268163</v>
      </c>
      <c r="D86" s="0" t="n">
        <v>115952981.813318</v>
      </c>
      <c r="E86" s="0" t="n">
        <v>120642145.236099</v>
      </c>
      <c r="F86" s="0" t="n">
        <v>0</v>
      </c>
      <c r="G86" s="0" t="n">
        <v>635987.131816508</v>
      </c>
      <c r="H86" s="0" t="n">
        <v>387927.552370672</v>
      </c>
      <c r="I86" s="0" t="n">
        <v>127161.447177126</v>
      </c>
    </row>
    <row r="87" customFormat="false" ht="12.8" hidden="false" customHeight="false" outlineLevel="0" collapsed="false">
      <c r="A87" s="0" t="n">
        <v>134</v>
      </c>
      <c r="B87" s="0" t="n">
        <v>40173218.1100498</v>
      </c>
      <c r="C87" s="0" t="n">
        <v>39026102.5391799</v>
      </c>
      <c r="D87" s="0" t="n">
        <v>133503245.514564</v>
      </c>
      <c r="E87" s="0" t="n">
        <v>121191720.703453</v>
      </c>
      <c r="F87" s="0" t="n">
        <v>20198620.1172421</v>
      </c>
      <c r="G87" s="0" t="n">
        <v>654211.374688497</v>
      </c>
      <c r="H87" s="0" t="n">
        <v>401779.885534186</v>
      </c>
      <c r="I87" s="0" t="n">
        <v>130177.586638935</v>
      </c>
    </row>
    <row r="88" customFormat="false" ht="12.8" hidden="false" customHeight="false" outlineLevel="0" collapsed="false">
      <c r="A88" s="0" t="n">
        <v>135</v>
      </c>
      <c r="B88" s="0" t="n">
        <v>35108032.4535876</v>
      </c>
      <c r="C88" s="0" t="n">
        <v>33947175.6938648</v>
      </c>
      <c r="D88" s="0" t="n">
        <v>116888361.323255</v>
      </c>
      <c r="E88" s="0" t="n">
        <v>121596067.869895</v>
      </c>
      <c r="F88" s="0" t="n">
        <v>0</v>
      </c>
      <c r="G88" s="0" t="n">
        <v>674349.282734994</v>
      </c>
      <c r="H88" s="0" t="n">
        <v>395952.023808402</v>
      </c>
      <c r="I88" s="0" t="n">
        <v>129364.933113456</v>
      </c>
    </row>
    <row r="89" customFormat="false" ht="12.8" hidden="false" customHeight="false" outlineLevel="0" collapsed="false">
      <c r="A89" s="0" t="n">
        <v>136</v>
      </c>
      <c r="B89" s="0" t="n">
        <v>40848984.4140381</v>
      </c>
      <c r="C89" s="0" t="n">
        <v>39744753.7698255</v>
      </c>
      <c r="D89" s="0" t="n">
        <v>136003045.195944</v>
      </c>
      <c r="E89" s="0" t="n">
        <v>123418668.698543</v>
      </c>
      <c r="F89" s="0" t="n">
        <v>20569778.1164238</v>
      </c>
      <c r="G89" s="0" t="n">
        <v>627978.397099575</v>
      </c>
      <c r="H89" s="0" t="n">
        <v>389006.526898984</v>
      </c>
      <c r="I89" s="0" t="n">
        <v>124636.74316293</v>
      </c>
    </row>
    <row r="90" customFormat="false" ht="12.8" hidden="false" customHeight="false" outlineLevel="0" collapsed="false">
      <c r="A90" s="0" t="n">
        <v>137</v>
      </c>
      <c r="B90" s="0" t="n">
        <v>35978235.7780672</v>
      </c>
      <c r="C90" s="0" t="n">
        <v>34897616.2551443</v>
      </c>
      <c r="D90" s="0" t="n">
        <v>120264535.134057</v>
      </c>
      <c r="E90" s="0" t="n">
        <v>124914651.678327</v>
      </c>
      <c r="F90" s="0" t="n">
        <v>0</v>
      </c>
      <c r="G90" s="0" t="n">
        <v>600868.87968746</v>
      </c>
      <c r="H90" s="0" t="n">
        <v>392678.680290423</v>
      </c>
      <c r="I90" s="0" t="n">
        <v>124388.518492889</v>
      </c>
    </row>
    <row r="91" customFormat="false" ht="12.8" hidden="false" customHeight="false" outlineLevel="0" collapsed="false">
      <c r="A91" s="0" t="n">
        <v>138</v>
      </c>
      <c r="B91" s="0" t="n">
        <v>41711097.4877417</v>
      </c>
      <c r="C91" s="0" t="n">
        <v>40563435.394568</v>
      </c>
      <c r="D91" s="0" t="n">
        <v>138838832.285741</v>
      </c>
      <c r="E91" s="0" t="n">
        <v>125868391.799524</v>
      </c>
      <c r="F91" s="0" t="n">
        <v>20978065.2999206</v>
      </c>
      <c r="G91" s="0" t="n">
        <v>670174.696243562</v>
      </c>
      <c r="H91" s="0" t="n">
        <v>391514.04346142</v>
      </c>
      <c r="I91" s="0" t="n">
        <v>122819.076384012</v>
      </c>
    </row>
    <row r="92" customFormat="false" ht="12.8" hidden="false" customHeight="false" outlineLevel="0" collapsed="false">
      <c r="A92" s="0" t="n">
        <v>139</v>
      </c>
      <c r="B92" s="0" t="n">
        <v>36722539.1796141</v>
      </c>
      <c r="C92" s="0" t="n">
        <v>35593017.5971888</v>
      </c>
      <c r="D92" s="0" t="n">
        <v>122662051.973677</v>
      </c>
      <c r="E92" s="0" t="n">
        <v>127329030.797171</v>
      </c>
      <c r="F92" s="0" t="n">
        <v>0</v>
      </c>
      <c r="G92" s="0" t="n">
        <v>653465.245406765</v>
      </c>
      <c r="H92" s="0" t="n">
        <v>389697.8024505</v>
      </c>
      <c r="I92" s="0" t="n">
        <v>123369.335097235</v>
      </c>
    </row>
    <row r="93" customFormat="false" ht="12.8" hidden="false" customHeight="false" outlineLevel="0" collapsed="false">
      <c r="A93" s="0" t="n">
        <v>140</v>
      </c>
      <c r="B93" s="0" t="n">
        <v>42213470.0967219</v>
      </c>
      <c r="C93" s="0" t="n">
        <v>41048179.4901788</v>
      </c>
      <c r="D93" s="0" t="n">
        <v>140522510.797438</v>
      </c>
      <c r="E93" s="0" t="n">
        <v>127334538.664801</v>
      </c>
      <c r="F93" s="0" t="n">
        <v>21222423.1108002</v>
      </c>
      <c r="G93" s="0" t="n">
        <v>682559.104500473</v>
      </c>
      <c r="H93" s="0" t="n">
        <v>394405.690253322</v>
      </c>
      <c r="I93" s="0" t="n">
        <v>126179.731127676</v>
      </c>
    </row>
    <row r="94" customFormat="false" ht="12.8" hidden="false" customHeight="false" outlineLevel="0" collapsed="false">
      <c r="A94" s="0" t="n">
        <v>141</v>
      </c>
      <c r="B94" s="0" t="n">
        <v>37165176.0254249</v>
      </c>
      <c r="C94" s="0" t="n">
        <v>35998995.302289</v>
      </c>
      <c r="D94" s="0" t="n">
        <v>124078296.318987</v>
      </c>
      <c r="E94" s="0" t="n">
        <v>128781041.682815</v>
      </c>
      <c r="F94" s="0" t="n">
        <v>0</v>
      </c>
      <c r="G94" s="0" t="n">
        <v>670274.567939522</v>
      </c>
      <c r="H94" s="0" t="n">
        <v>404939.421893446</v>
      </c>
      <c r="I94" s="0" t="n">
        <v>129952.47614694</v>
      </c>
    </row>
    <row r="95" customFormat="false" ht="12.8" hidden="false" customHeight="false" outlineLevel="0" collapsed="false">
      <c r="A95" s="0" t="n">
        <v>142</v>
      </c>
      <c r="B95" s="0" t="n">
        <v>43153725.1439833</v>
      </c>
      <c r="C95" s="0" t="n">
        <v>41964190.952644</v>
      </c>
      <c r="D95" s="0" t="n">
        <v>143706521.828238</v>
      </c>
      <c r="E95" s="0" t="n">
        <v>130096750.735269</v>
      </c>
      <c r="F95" s="0" t="n">
        <v>21682791.7892115</v>
      </c>
      <c r="G95" s="0" t="n">
        <v>706396.881163087</v>
      </c>
      <c r="H95" s="0" t="n">
        <v>396021.67460831</v>
      </c>
      <c r="I95" s="0" t="n">
        <v>124450.907954098</v>
      </c>
    </row>
    <row r="96" customFormat="false" ht="12.8" hidden="false" customHeight="false" outlineLevel="0" collapsed="false">
      <c r="A96" s="0" t="n">
        <v>143</v>
      </c>
      <c r="B96" s="0" t="n">
        <v>38001762.0290708</v>
      </c>
      <c r="C96" s="0" t="n">
        <v>36857364.8253873</v>
      </c>
      <c r="D96" s="0" t="n">
        <v>127112688.921568</v>
      </c>
      <c r="E96" s="0" t="n">
        <v>131759935.303964</v>
      </c>
      <c r="F96" s="0" t="n">
        <v>0</v>
      </c>
      <c r="G96" s="0" t="n">
        <v>666008.008338355</v>
      </c>
      <c r="H96" s="0" t="n">
        <v>392060.625159647</v>
      </c>
      <c r="I96" s="0" t="n">
        <v>123326.528836303</v>
      </c>
    </row>
    <row r="97" customFormat="false" ht="12.8" hidden="false" customHeight="false" outlineLevel="0" collapsed="false">
      <c r="A97" s="0" t="n">
        <v>144</v>
      </c>
      <c r="B97" s="0" t="n">
        <v>43890213.994931</v>
      </c>
      <c r="C97" s="0" t="n">
        <v>42755717.4435552</v>
      </c>
      <c r="D97" s="0" t="n">
        <v>146401285.763133</v>
      </c>
      <c r="E97" s="0" t="n">
        <v>132483216.113511</v>
      </c>
      <c r="F97" s="0" t="n">
        <v>22080536.0189185</v>
      </c>
      <c r="G97" s="0" t="n">
        <v>652347.190165197</v>
      </c>
      <c r="H97" s="0" t="n">
        <v>395564.85927274</v>
      </c>
      <c r="I97" s="0" t="n">
        <v>123692.145625466</v>
      </c>
    </row>
    <row r="98" customFormat="false" ht="12.8" hidden="false" customHeight="false" outlineLevel="0" collapsed="false">
      <c r="A98" s="0" t="n">
        <v>145</v>
      </c>
      <c r="B98" s="0" t="n">
        <v>38433280.0510587</v>
      </c>
      <c r="C98" s="0" t="n">
        <v>37257364.5227752</v>
      </c>
      <c r="D98" s="0" t="n">
        <v>128437884.16216</v>
      </c>
      <c r="E98" s="0" t="n">
        <v>133109946.839053</v>
      </c>
      <c r="F98" s="0" t="n">
        <v>0</v>
      </c>
      <c r="G98" s="0" t="n">
        <v>679389.88699463</v>
      </c>
      <c r="H98" s="0" t="n">
        <v>406512.734877477</v>
      </c>
      <c r="I98" s="0" t="n">
        <v>128589.86630199</v>
      </c>
    </row>
    <row r="99" customFormat="false" ht="12.8" hidden="false" customHeight="false" outlineLevel="0" collapsed="false">
      <c r="A99" s="0" t="n">
        <v>146</v>
      </c>
      <c r="B99" s="0" t="n">
        <v>44401660.7237017</v>
      </c>
      <c r="C99" s="0" t="n">
        <v>43179803.6471284</v>
      </c>
      <c r="D99" s="0" t="n">
        <v>147871332.826933</v>
      </c>
      <c r="E99" s="0" t="n">
        <v>133824062.017551</v>
      </c>
      <c r="F99" s="0" t="n">
        <v>22304010.3362585</v>
      </c>
      <c r="G99" s="0" t="n">
        <v>732155.627698864</v>
      </c>
      <c r="H99" s="0" t="n">
        <v>401846.71817822</v>
      </c>
      <c r="I99" s="0" t="n">
        <v>125506.758137431</v>
      </c>
    </row>
    <row r="100" customFormat="false" ht="12.8" hidden="false" customHeight="false" outlineLevel="0" collapsed="false">
      <c r="A100" s="0" t="n">
        <v>147</v>
      </c>
      <c r="B100" s="0" t="n">
        <v>38860747.5502895</v>
      </c>
      <c r="C100" s="0" t="n">
        <v>37658461.5424413</v>
      </c>
      <c r="D100" s="0" t="n">
        <v>129913939.295673</v>
      </c>
      <c r="E100" s="0" t="n">
        <v>134504808.256625</v>
      </c>
      <c r="F100" s="0" t="n">
        <v>0</v>
      </c>
      <c r="G100" s="0" t="n">
        <v>710687.990817219</v>
      </c>
      <c r="H100" s="0" t="n">
        <v>402687.636130787</v>
      </c>
      <c r="I100" s="0" t="n">
        <v>127014.829857399</v>
      </c>
    </row>
    <row r="101" customFormat="false" ht="12.8" hidden="false" customHeight="false" outlineLevel="0" collapsed="false">
      <c r="A101" s="0" t="n">
        <v>148</v>
      </c>
      <c r="B101" s="0" t="n">
        <v>45107929.8581884</v>
      </c>
      <c r="C101" s="0" t="n">
        <v>43893008.7599482</v>
      </c>
      <c r="D101" s="0" t="n">
        <v>150443405.559675</v>
      </c>
      <c r="E101" s="0" t="n">
        <v>136002753.406008</v>
      </c>
      <c r="F101" s="0" t="n">
        <v>22667125.567668</v>
      </c>
      <c r="G101" s="0" t="n">
        <v>718390.247510402</v>
      </c>
      <c r="H101" s="0" t="n">
        <v>408128.835039745</v>
      </c>
      <c r="I101" s="0" t="n">
        <v>126288.593842969</v>
      </c>
    </row>
    <row r="102" customFormat="false" ht="12.8" hidden="false" customHeight="false" outlineLevel="0" collapsed="false">
      <c r="A102" s="0" t="n">
        <v>149</v>
      </c>
      <c r="B102" s="0" t="n">
        <v>39176254.5098061</v>
      </c>
      <c r="C102" s="0" t="n">
        <v>37954101.5016652</v>
      </c>
      <c r="D102" s="0" t="n">
        <v>131047069.645915</v>
      </c>
      <c r="E102" s="0" t="n">
        <v>135568123.626949</v>
      </c>
      <c r="F102" s="0" t="n">
        <v>0</v>
      </c>
      <c r="G102" s="0" t="n">
        <v>724609.427801621</v>
      </c>
      <c r="H102" s="0" t="n">
        <v>408679.590349442</v>
      </c>
      <c r="I102" s="0" t="n">
        <v>126948.55712829</v>
      </c>
    </row>
    <row r="103" customFormat="false" ht="12.8" hidden="false" customHeight="false" outlineLevel="0" collapsed="false">
      <c r="A103" s="0" t="n">
        <v>150</v>
      </c>
      <c r="B103" s="0" t="n">
        <v>45199674.3317296</v>
      </c>
      <c r="C103" s="0" t="n">
        <v>44024687.2963933</v>
      </c>
      <c r="D103" s="0" t="n">
        <v>151005123.051846</v>
      </c>
      <c r="E103" s="0" t="n">
        <v>136398665.437628</v>
      </c>
      <c r="F103" s="0" t="n">
        <v>22733110.9062713</v>
      </c>
      <c r="G103" s="0" t="n">
        <v>687772.804556999</v>
      </c>
      <c r="H103" s="0" t="n">
        <v>399325.213167943</v>
      </c>
      <c r="I103" s="0" t="n">
        <v>125555.739444742</v>
      </c>
    </row>
    <row r="104" customFormat="false" ht="12.8" hidden="false" customHeight="false" outlineLevel="0" collapsed="false">
      <c r="A104" s="0" t="n">
        <v>151</v>
      </c>
      <c r="B104" s="0" t="n">
        <v>39550583.5256561</v>
      </c>
      <c r="C104" s="0" t="n">
        <v>38376325.5673639</v>
      </c>
      <c r="D104" s="0" t="n">
        <v>132559050.704707</v>
      </c>
      <c r="E104" s="0" t="n">
        <v>136987194.76858</v>
      </c>
      <c r="F104" s="0" t="n">
        <v>0</v>
      </c>
      <c r="G104" s="0" t="n">
        <v>691786.322318366</v>
      </c>
      <c r="H104" s="0" t="n">
        <v>395756.751243684</v>
      </c>
      <c r="I104" s="0" t="n">
        <v>123878.406757312</v>
      </c>
    </row>
    <row r="105" customFormat="false" ht="12.8" hidden="false" customHeight="false" outlineLevel="0" collapsed="false">
      <c r="A105" s="0" t="n">
        <v>152</v>
      </c>
      <c r="B105" s="0" t="n">
        <v>45735386.5209144</v>
      </c>
      <c r="C105" s="0" t="n">
        <v>44516745.924158</v>
      </c>
      <c r="D105" s="0" t="n">
        <v>152659633.615223</v>
      </c>
      <c r="E105" s="0" t="n">
        <v>137831361.13282</v>
      </c>
      <c r="F105" s="0" t="n">
        <v>22971893.5221367</v>
      </c>
      <c r="G105" s="0" t="n">
        <v>725073.340313611</v>
      </c>
      <c r="H105" s="0" t="n">
        <v>405538.160541401</v>
      </c>
      <c r="I105" s="0" t="n">
        <v>125755.851287825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V7" colorId="64" zoomScale="60" zoomScaleNormal="60" zoomScalePageLayoutView="100" workbookViewId="0">
      <selection pane="topLeft" activeCell="AG14" activeCellId="0" sqref="AG14"/>
    </sheetView>
  </sheetViews>
  <sheetFormatPr defaultColWidth="9.33593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0.0786913379286921</v>
      </c>
      <c r="BN5" s="51" t="n">
        <f aca="false">(SUM(H18:H21)+SUM(J18:J21))/AVERAGE(AG18:AG21)</f>
        <v>1.99943032025565E-005</v>
      </c>
      <c r="BO5" s="52" t="n">
        <f aca="false">AL5-BN5</f>
        <v>-0.0331995920570141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BM6+BN6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-0.0376961884096758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0.0514250350291287</v>
      </c>
      <c r="BL8" s="51" t="n">
        <f aca="false">SUM(P30:P33)/AVERAGE(AG30:AG33)</f>
        <v>0.0167299808510694</v>
      </c>
      <c r="BM8" s="51" t="n">
        <f aca="false">SUM(D30:D33)/AVERAGE(AG30:AG33)</f>
        <v>0.0723912425877351</v>
      </c>
      <c r="BN8" s="51" t="n">
        <f aca="false">(SUM(H30:H33)+SUM(J30:J33))/AVERAGE(AG30:AG33)</f>
        <v>0.000883879588348042</v>
      </c>
      <c r="BO8" s="52" t="n">
        <f aca="false">AL8-BN8</f>
        <v>-0.0385800679980238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-0.0462320911620017</v>
      </c>
      <c r="AM9" s="4" t="n">
        <v>18862810.403066</v>
      </c>
      <c r="AN9" s="52" t="n">
        <f aca="false">AM9/AVERAGE(AG34:AG37)</f>
        <v>0.00418574537785292</v>
      </c>
      <c r="AO9" s="52" t="n">
        <f aca="false">AVERAGE(AG34:AG37)/AVERAGE(AG30:AG33)-1</f>
        <v>-0.108757605416629</v>
      </c>
      <c r="AP9" s="55" t="n">
        <f aca="false">((((((AP8*((1+AO9)^(1/12))-AM9/12)*((1+AO9)^(1/12))-AM9/12)*((1+AO9)^(1/12))-AM9/12)*((1+AO9)^(1/12))-AM9/12)*((1+AO9)^(1/12))-AM9/12)*((1+AO9)^(1/12))-AM9/12)*((1+AO9)^(1/12))-AM9/12</f>
        <v>-1015545.98742409</v>
      </c>
      <c r="AQ9" s="4" t="n">
        <f aca="false">AQ8*(1+AO9)</f>
        <v>371861392.613936</v>
      </c>
      <c r="AR9" s="4" t="n">
        <f aca="false">((((((AQ8*((1+AO9)^(6/12)))*((1+AO9)^(1/12))+AP9)*((1+AO9)^(1/12))-AM9/12)*((1+AO9)^(1/12))-AM9/12)*((1+AO9)^(1/12))-AM9/12)*((1+AO9)^(1/12))-AM9/12)*((1+AO9)^(1/12))-AM9/12</f>
        <v>363182587.046843</v>
      </c>
      <c r="AS9" s="53" t="n">
        <f aca="false">AQ9/AG37</f>
        <v>0.0791224786989148</v>
      </c>
      <c r="AT9" s="53" t="n">
        <f aca="false">AR9/AG37</f>
        <v>0.0772758535255206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0.0587999583068625</v>
      </c>
      <c r="BL9" s="51" t="n">
        <f aca="false">SUM(P34:P37)/AVERAGE(AG34:AG37)</f>
        <v>0.0180714268512591</v>
      </c>
      <c r="BM9" s="51" t="n">
        <f aca="false">SUM(D34:D37)/AVERAGE(AG34:AG37)</f>
        <v>0.086960622617605</v>
      </c>
      <c r="BN9" s="51" t="n">
        <f aca="false">(SUM(H34:H37)+SUM(J34:J37))/AVERAGE(AG34:AG37)</f>
        <v>0.00137945576016304</v>
      </c>
      <c r="BO9" s="52" t="n">
        <f aca="false">AL9-BN9</f>
        <v>-0.0476115469221648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-0.0360990064000286</v>
      </c>
      <c r="AM10" s="4" t="n">
        <v>17835539.214349</v>
      </c>
      <c r="AN10" s="52" t="n">
        <f aca="false">AM10/AVERAGE(AG38:AG41)</f>
        <v>0.00365784576916064</v>
      </c>
      <c r="AO10" s="52" t="n">
        <f aca="false">AVERAGE(AG38:AG41)/AVERAGE(AG34:AG37)-1</f>
        <v>0.0820000000000023</v>
      </c>
      <c r="AP10" s="52"/>
      <c r="AQ10" s="4" t="n">
        <f aca="false">AQ9*(1+AO10)</f>
        <v>402354026.80828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374467238.463885</v>
      </c>
      <c r="AS10" s="53" t="n">
        <f aca="false">AQ10/AG41</f>
        <v>0.0809918222344829</v>
      </c>
      <c r="AT10" s="53" t="n">
        <f aca="false">AR10/AG41</f>
        <v>0.0753783533643029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0.0582928986563916</v>
      </c>
      <c r="BL10" s="51" t="n">
        <f aca="false">SUM(P38:P41)/AVERAGE(AG38:AG41)</f>
        <v>0.0165709528297803</v>
      </c>
      <c r="BM10" s="51" t="n">
        <f aca="false">SUM(D38:D41)/AVERAGE(AG38:AG41)</f>
        <v>0.0778209522266399</v>
      </c>
      <c r="BN10" s="51" t="n">
        <f aca="false">(SUM(H38:H41)+SUM(J38:J41))/AVERAGE(AG38:AG41)</f>
        <v>0.0015089007131436</v>
      </c>
      <c r="BO10" s="52" t="n">
        <f aca="false">AL10-BN10</f>
        <v>-0.0376079071131722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-0.0402169149250119</v>
      </c>
      <c r="AM11" s="4" t="n">
        <v>16827143.6015023</v>
      </c>
      <c r="AN11" s="52" t="n">
        <f aca="false">AM11/AVERAGE(AG42:AG45)</f>
        <v>0.00326802694636855</v>
      </c>
      <c r="AO11" s="52" t="n">
        <f aca="false">AVERAGE(AG42:AG45)/AVERAGE(AG38:AG41)-1</f>
        <v>0.0559999999999969</v>
      </c>
      <c r="AP11" s="52"/>
      <c r="AQ11" s="4" t="n">
        <f aca="false">AQ10*(1+AO11)</f>
        <v>424885852.309542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378182612.380919</v>
      </c>
      <c r="AS11" s="53" t="n">
        <f aca="false">AQ11/AG45</f>
        <v>0.0803945094792291</v>
      </c>
      <c r="AT11" s="53" t="n">
        <f aca="false">AR11/AG45</f>
        <v>0.0715575852918428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0.058783730525224</v>
      </c>
      <c r="BL11" s="51" t="n">
        <f aca="false">SUM(P42:P45)/AVERAGE(AG42:AG45)</f>
        <v>0.0175062833323657</v>
      </c>
      <c r="BM11" s="51" t="n">
        <f aca="false">SUM(D42:D45)/AVERAGE(AG42:AG45)</f>
        <v>0.0814943621178702</v>
      </c>
      <c r="BN11" s="51" t="n">
        <f aca="false">(SUM(H42:H45)+SUM(J42:J45))/AVERAGE(AG42:AG45)</f>
        <v>0.00186963063281769</v>
      </c>
      <c r="BO11" s="52" t="n">
        <f aca="false">AL11-BN11</f>
        <v>-0.0420865455578296</v>
      </c>
      <c r="BP11" s="32" t="n">
        <f aca="false">BM11+BN11</f>
        <v>0.0833639927506879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-0.0421259616983962</v>
      </c>
      <c r="AM12" s="4" t="n">
        <v>15842663.6881786</v>
      </c>
      <c r="AN12" s="52" t="n">
        <f aca="false">AM12/AVERAGE(AG46:AG49)</f>
        <v>0.00295848990392522</v>
      </c>
      <c r="AO12" s="52" t="n">
        <f aca="false">AVERAGE(AG46:AG49)/AVERAGE(AG42:AG45)-1</f>
        <v>0.040000000000002</v>
      </c>
      <c r="AP12" s="52"/>
      <c r="AQ12" s="4" t="n">
        <f aca="false">AQ11*(1+AO12)</f>
        <v>441881286.401925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377178861.119146</v>
      </c>
      <c r="AS12" s="53" t="n">
        <f aca="false">AQ12/AG49</f>
        <v>0.0811375318160498</v>
      </c>
      <c r="AT12" s="53" t="n">
        <f aca="false">AR12/AG49</f>
        <v>0.0692569764462939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0.0595993901230683</v>
      </c>
      <c r="BL12" s="51" t="n">
        <f aca="false">SUM(P46:P49)/AVERAGE(AG46:AG49)</f>
        <v>0.0178699091375703</v>
      </c>
      <c r="BM12" s="51" t="n">
        <f aca="false">SUM(D46:D49)/AVERAGE(AG46:AG49)</f>
        <v>0.0838554426838942</v>
      </c>
      <c r="BN12" s="51" t="n">
        <f aca="false">(SUM(H46:H49)+SUM(J46:J49))/AVERAGE(AG46:AG49)</f>
        <v>0.00220917180335493</v>
      </c>
      <c r="BO12" s="52" t="n">
        <f aca="false">AL12-BN12</f>
        <v>-0.0443351335017512</v>
      </c>
      <c r="BP12" s="32" t="n">
        <f aca="false">BM12+BN12</f>
        <v>0.0860646144872491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-0.0438060753545994</v>
      </c>
      <c r="AM13" s="13" t="n">
        <v>14900507.1403892</v>
      </c>
      <c r="AN13" s="59" t="n">
        <f aca="false">AM13/AVERAGE(AG50:AG53)</f>
        <v>0.00268845386798679</v>
      </c>
      <c r="AO13" s="59" t="n">
        <f aca="false">'GDP evolution by scenario'!G49</f>
        <v>0.0350000000000004</v>
      </c>
      <c r="AP13" s="59"/>
      <c r="AQ13" s="13" t="n">
        <f aca="false">AQ12*(1+AO13)</f>
        <v>457347131.425992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375242069.816787</v>
      </c>
      <c r="AS13" s="60" t="n">
        <f aca="false">AQ13/AG53</f>
        <v>0.081907900349123</v>
      </c>
      <c r="AT13" s="60" t="n">
        <f aca="false">AR13/AG53</f>
        <v>0.0672034171626277</v>
      </c>
      <c r="AW13" s="0"/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0.0598985176681558</v>
      </c>
      <c r="BL13" s="32" t="n">
        <f aca="false">SUM(P50:P53)/AVERAGE(AG50:AG53)</f>
        <v>0.0181966567218448</v>
      </c>
      <c r="BM13" s="32" t="n">
        <f aca="false">SUM(D50:D53)/AVERAGE(AG50:AG53)</f>
        <v>0.0855079363009104</v>
      </c>
      <c r="BN13" s="32" t="n">
        <f aca="false">(SUM(H50:H53)+SUM(J50:J53))/AVERAGE(AG50:AG53)</f>
        <v>0.00256496371249191</v>
      </c>
      <c r="BO13" s="59" t="n">
        <f aca="false">AL13-BN13</f>
        <v>-0.0463710390670913</v>
      </c>
      <c r="BP13" s="32" t="n">
        <f aca="false">BM13+BN13</f>
        <v>0.0880729000134023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93782109.13926</v>
      </c>
      <c r="E14" s="6"/>
      <c r="F14" s="8" t="n">
        <f aca="false">'Central pensions'!I14</f>
        <v>17046008.4559886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2788114.2166707</v>
      </c>
      <c r="M14" s="8"/>
      <c r="N14" s="8" t="n">
        <f aca="false">'Central pensions'!L14</f>
        <v>693534.21234091</v>
      </c>
      <c r="O14" s="6"/>
      <c r="P14" s="6" t="n">
        <f aca="false">'Central pensions'!X14</f>
        <v>18283158.5350671</v>
      </c>
      <c r="Q14" s="8"/>
      <c r="R14" s="8" t="n">
        <f aca="false">'Central SIPA income'!G9</f>
        <v>17941902.8627812</v>
      </c>
      <c r="S14" s="8"/>
      <c r="T14" s="6" t="n">
        <f aca="false">'Central SIPA income'!J9</f>
        <v>68602420.6510662</v>
      </c>
      <c r="U14" s="6"/>
      <c r="V14" s="8" t="n">
        <f aca="false">'Central SIPA income'!F9</f>
        <v>132278.052265445</v>
      </c>
      <c r="W14" s="8"/>
      <c r="X14" s="8" t="n">
        <f aca="false">'Central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-0.0442575640903217</v>
      </c>
      <c r="AM14" s="6" t="n">
        <v>13946867.9480024</v>
      </c>
      <c r="AN14" s="63" t="n">
        <f aca="false">AM14/AVERAGE(AG54:AG57)</f>
        <v>0.00244309864581287</v>
      </c>
      <c r="AO14" s="63" t="n">
        <f aca="false">'GDP evolution by scenario'!G53</f>
        <v>0.0299999999999976</v>
      </c>
      <c r="AP14" s="63"/>
      <c r="AQ14" s="6" t="n">
        <f aca="false">AQ13*(1+AO14)</f>
        <v>471067545.368771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372361717.98861</v>
      </c>
      <c r="AS14" s="64" t="n">
        <f aca="false">AQ14/AG57</f>
        <v>0.0819079003491229</v>
      </c>
      <c r="AT14" s="64" t="n">
        <f aca="false">AR14/AG57</f>
        <v>0.0647452086026497</v>
      </c>
      <c r="AU14" s="5"/>
      <c r="AV14" s="5"/>
      <c r="AW14" s="65" t="n">
        <f aca="false">workers_and_wage_central!C2</f>
        <v>10921644</v>
      </c>
      <c r="AX14" s="5"/>
      <c r="AY14" s="61" t="n">
        <f aca="false">(AW14-AV6)/AV6</f>
        <v>-0.0216714627706626</v>
      </c>
      <c r="AZ14" s="66" t="n">
        <f aca="false">workers_and_wage_central!B2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0.0609417564484261</v>
      </c>
      <c r="BL14" s="61" t="n">
        <f aca="false">SUM(P54:P57)/AVERAGE(AG54:AG57)</f>
        <v>0.0182787432281028</v>
      </c>
      <c r="BM14" s="61" t="n">
        <f aca="false">SUM(D54:D57)/AVERAGE(AG54:AG57)</f>
        <v>0.0869205773106449</v>
      </c>
      <c r="BN14" s="61" t="n">
        <f aca="false">(SUM(H54:H57)+SUM(J54:J57))/AVERAGE(AG54:AG57)</f>
        <v>0.00343995962613979</v>
      </c>
      <c r="BO14" s="63" t="n">
        <f aca="false">AL14-BN14</f>
        <v>-0.0476975237164615</v>
      </c>
      <c r="BP14" s="32" t="n">
        <f aca="false">BM14+BN14</f>
        <v>0.0903605369367847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107967608.613102</v>
      </c>
      <c r="E15" s="9"/>
      <c r="F15" s="67" t="n">
        <f aca="false">'Central pensions'!I15</f>
        <v>19624390.9023085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2503400.06119178</v>
      </c>
      <c r="M15" s="67"/>
      <c r="N15" s="67" t="n">
        <f aca="false">'Central pensions'!L15</f>
        <v>800067.552071896</v>
      </c>
      <c r="O15" s="9"/>
      <c r="P15" s="9" t="n">
        <f aca="false">'Central pensions'!X15</f>
        <v>17391890.4315958</v>
      </c>
      <c r="Q15" s="67"/>
      <c r="R15" s="67" t="n">
        <f aca="false">'Central SIPA income'!G10</f>
        <v>22289482.5161221</v>
      </c>
      <c r="S15" s="67"/>
      <c r="T15" s="9" t="n">
        <f aca="false">'Central SIPA income'!J10</f>
        <v>85225768.2677348</v>
      </c>
      <c r="U15" s="9"/>
      <c r="V15" s="67" t="n">
        <f aca="false">'Central SIPA income'!F10</f>
        <v>137545.195244366</v>
      </c>
      <c r="W15" s="67"/>
      <c r="X15" s="67" t="n">
        <f aca="false">'Central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-0.0446308205454089</v>
      </c>
      <c r="AM15" s="9" t="n">
        <v>13032040.9288315</v>
      </c>
      <c r="AN15" s="69" t="n">
        <f aca="false">AM15/AVERAGE(AG58:AG61)</f>
        <v>0.00221721188020949</v>
      </c>
      <c r="AO15" s="69" t="n">
        <f aca="false">'GDP evolution by scenario'!G57</f>
        <v>0.0296024145242835</v>
      </c>
      <c r="AP15" s="69"/>
      <c r="AQ15" s="9" t="n">
        <f aca="false">AQ14*(1+AO15)</f>
        <v>485012282.115714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370176598.539314</v>
      </c>
      <c r="AS15" s="70" t="n">
        <f aca="false">AQ15/AG61</f>
        <v>0.0815289858578449</v>
      </c>
      <c r="AT15" s="70" t="n">
        <f aca="false">AR15/AG61</f>
        <v>0.0622254812508367</v>
      </c>
      <c r="AU15" s="7"/>
      <c r="AV15" s="7"/>
      <c r="AW15" s="71" t="n">
        <f aca="false">workers_and_wage_central!C3</f>
        <v>11044406</v>
      </c>
      <c r="AX15" s="7"/>
      <c r="AY15" s="40" t="n">
        <f aca="false">(AW15-AW14)/AW14</f>
        <v>0.0112402491786035</v>
      </c>
      <c r="AZ15" s="39" t="n">
        <f aca="false">workers_and_wage_central!B3</f>
        <v>6786.13483538819</v>
      </c>
      <c r="BA15" s="40" t="n">
        <f aca="false">(AZ15-AZ14)/AZ14</f>
        <v>0.0567334387041137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0.0621454180618332</v>
      </c>
      <c r="BL15" s="40" t="n">
        <f aca="false">SUM(P58:P61)/AVERAGE(AG58:AG61)</f>
        <v>0.0184407947606724</v>
      </c>
      <c r="BM15" s="40" t="n">
        <f aca="false">SUM(D58:D61)/AVERAGE(AG58:AG61)</f>
        <v>0.0883354438465697</v>
      </c>
      <c r="BN15" s="40" t="n">
        <f aca="false">(SUM(H58:H61)+SUM(J58:J61))/AVERAGE(AG58:AG61)</f>
        <v>0.00450746711445899</v>
      </c>
      <c r="BO15" s="69" t="n">
        <f aca="false">AL15-BN15</f>
        <v>-0.0491382876598679</v>
      </c>
      <c r="BP15" s="32" t="n">
        <f aca="false">BM15+BN15</f>
        <v>0.0928429109610286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104508533.835593</v>
      </c>
      <c r="E16" s="9"/>
      <c r="F16" s="67" t="n">
        <f aca="false">'Central pensions'!I16</f>
        <v>18995663.1156498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2964080.7181469</v>
      </c>
      <c r="M16" s="67"/>
      <c r="N16" s="67" t="n">
        <f aca="false">'Central pensions'!L16</f>
        <v>775309.268529587</v>
      </c>
      <c r="O16" s="9"/>
      <c r="P16" s="9" t="n">
        <f aca="false">'Central pensions'!X16</f>
        <v>19646151.7793445</v>
      </c>
      <c r="Q16" s="67"/>
      <c r="R16" s="67" t="n">
        <f aca="false">'Central SIPA income'!G11</f>
        <v>20131225.709457</v>
      </c>
      <c r="S16" s="67"/>
      <c r="T16" s="9" t="n">
        <f aca="false">'Central SIPA income'!J11</f>
        <v>76973486.3076642</v>
      </c>
      <c r="U16" s="9"/>
      <c r="V16" s="67" t="n">
        <f aca="false">'Central SIPA income'!F11</f>
        <v>146901.516727808</v>
      </c>
      <c r="W16" s="67"/>
      <c r="X16" s="67" t="n">
        <f aca="false">'Central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-0.0455915174097634</v>
      </c>
      <c r="AM16" s="9" t="n">
        <v>12139889.4651339</v>
      </c>
      <c r="AN16" s="69" t="n">
        <f aca="false">AM16/AVERAGE(AG62:AG65)</f>
        <v>0.00199641996742985</v>
      </c>
      <c r="AO16" s="69" t="n">
        <f aca="false">'GDP evolution by scenario'!G61</f>
        <v>0.0345645412703466</v>
      </c>
      <c r="AP16" s="69"/>
      <c r="AQ16" s="9" t="n">
        <f aca="false">AQ15*(1+AO16)</f>
        <v>501776509.157528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370640552.216051</v>
      </c>
      <c r="AS16" s="70" t="n">
        <f aca="false">AQ16/AG65</f>
        <v>0.081507023763292</v>
      </c>
      <c r="AT16" s="70" t="n">
        <f aca="false">AR16/AG65</f>
        <v>0.0602057046230302</v>
      </c>
      <c r="AU16" s="7"/>
      <c r="AV16" s="7"/>
      <c r="AW16" s="71" t="n">
        <f aca="false">workers_and_wage_central!C4</f>
        <v>11033276</v>
      </c>
      <c r="AX16" s="7"/>
      <c r="AY16" s="40" t="n">
        <f aca="false">(AW16-AW15)/AW15</f>
        <v>-0.00100774998673537</v>
      </c>
      <c r="AZ16" s="39" t="n">
        <f aca="false">workers_and_wage_central!B4</f>
        <v>7094.82089328529</v>
      </c>
      <c r="BA16" s="40" t="n">
        <f aca="false">(AZ16-AZ15)/AZ15</f>
        <v>0.0454877578157408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0.062648214348819</v>
      </c>
      <c r="BL16" s="40" t="n">
        <f aca="false">SUM(P62:P65)/AVERAGE(AG62:AG65)</f>
        <v>0.018640245074913</v>
      </c>
      <c r="BM16" s="40" t="n">
        <f aca="false">SUM(D62:D65)/AVERAGE(AG62:AG65)</f>
        <v>0.0895994866836693</v>
      </c>
      <c r="BN16" s="40" t="n">
        <f aca="false">(SUM(H62:H65)+SUM(J62:J65))/AVERAGE(AG62:AG65)</f>
        <v>0.00547416569538895</v>
      </c>
      <c r="BO16" s="69" t="n">
        <f aca="false">AL16-BN16</f>
        <v>-0.0510656831051523</v>
      </c>
      <c r="BP16" s="32" t="n">
        <f aca="false">BM16+BN16</f>
        <v>0.0950736523790583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112937677.968892</v>
      </c>
      <c r="E17" s="9"/>
      <c r="F17" s="67" t="n">
        <f aca="false">'Central pensions'!I17</f>
        <v>20527759.8395527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2823292.24132232</v>
      </c>
      <c r="M17" s="67"/>
      <c r="N17" s="67" t="n">
        <f aca="false">'Central pensions'!L17</f>
        <v>840306.694912139</v>
      </c>
      <c r="O17" s="9"/>
      <c r="P17" s="9" t="n">
        <f aca="false">'Central pensions'!X17</f>
        <v>19273196.3664372</v>
      </c>
      <c r="Q17" s="67"/>
      <c r="R17" s="67" t="n">
        <f aca="false">'Central SIPA income'!G12</f>
        <v>23380651.9849074</v>
      </c>
      <c r="S17" s="67"/>
      <c r="T17" s="9" t="n">
        <f aca="false">'Central SIPA income'!J12</f>
        <v>89397949.3051482</v>
      </c>
      <c r="U17" s="9"/>
      <c r="V17" s="67" t="n">
        <f aca="false">'Central SIPA income'!F12</f>
        <v>146445.351472853</v>
      </c>
      <c r="W17" s="67"/>
      <c r="X17" s="67" t="n">
        <f aca="false">'Central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-0.0455985793700732</v>
      </c>
      <c r="AM17" s="9" t="n">
        <v>11273018.6820578</v>
      </c>
      <c r="AN17" s="69" t="n">
        <f aca="false">AM17/AVERAGE(AG66:AG69)</f>
        <v>0.00179578403306346</v>
      </c>
      <c r="AO17" s="69" t="n">
        <f aca="false">'GDP evolution by scenario'!G65</f>
        <v>0.0323412791137625</v>
      </c>
      <c r="AP17" s="69"/>
      <c r="AQ17" s="9" t="n">
        <f aca="false">AQ16*(1+AO17)</f>
        <v>518004603.292921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371188382.461542</v>
      </c>
      <c r="AS17" s="70" t="n">
        <f aca="false">AQ17/AG69</f>
        <v>0.0819845310898793</v>
      </c>
      <c r="AT17" s="70" t="n">
        <f aca="false">AR17/AG69</f>
        <v>0.0587479441083496</v>
      </c>
      <c r="AU17" s="7"/>
      <c r="AV17" s="7"/>
      <c r="AW17" s="71" t="n">
        <f aca="false">workers_and_wage_central!C5</f>
        <v>11053255</v>
      </c>
      <c r="AX17" s="7"/>
      <c r="AY17" s="40" t="n">
        <f aca="false">(AW17-AW16)/AW16</f>
        <v>0.00181079490805813</v>
      </c>
      <c r="AZ17" s="39" t="n">
        <f aca="false">workers_and_wage_central!B5</f>
        <v>7051.70669476592</v>
      </c>
      <c r="BA17" s="40" t="n">
        <f aca="false">(AZ17-AZ16)/AZ16</f>
        <v>-0.00607685509864881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0.0629485737064761</v>
      </c>
      <c r="BL17" s="40" t="n">
        <f aca="false">SUM(P66:P69)/AVERAGE(AG66:AG69)</f>
        <v>0.0185544409655771</v>
      </c>
      <c r="BM17" s="40" t="n">
        <f aca="false">SUM(D66:D69)/AVERAGE(AG66:AG69)</f>
        <v>0.0899927121109722</v>
      </c>
      <c r="BN17" s="40" t="n">
        <f aca="false">(SUM(H66:H69)+SUM(J66:J69))/AVERAGE(AG66:AG69)</f>
        <v>0.0063101996126384</v>
      </c>
      <c r="BO17" s="69" t="n">
        <f aca="false">AL17-BN17</f>
        <v>-0.0519087789827116</v>
      </c>
      <c r="BP17" s="32" t="n">
        <f aca="false">BM17+BN17</f>
        <v>0.0963029117236106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99002080.283282</v>
      </c>
      <c r="E18" s="6"/>
      <c r="F18" s="8" t="n">
        <f aca="false">'Central pensions'!I18</f>
        <v>17994800.0013876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2816470.50091539</v>
      </c>
      <c r="M18" s="8"/>
      <c r="N18" s="8" t="n">
        <f aca="false">'Central pensions'!L18</f>
        <v>734158.084804092</v>
      </c>
      <c r="O18" s="6"/>
      <c r="P18" s="6" t="n">
        <f aca="false">'Central pensions'!X18</f>
        <v>18653799.9891252</v>
      </c>
      <c r="Q18" s="8"/>
      <c r="R18" s="8" t="n">
        <f aca="false">'Central SIPA income'!G13</f>
        <v>19048283.0084314</v>
      </c>
      <c r="S18" s="8"/>
      <c r="T18" s="6" t="n">
        <f aca="false">'Central SIPA income'!J13</f>
        <v>72832761.0298078</v>
      </c>
      <c r="U18" s="6"/>
      <c r="V18" s="8" t="n">
        <f aca="false">'Central SIPA income'!F13</f>
        <v>140761.780403749</v>
      </c>
      <c r="W18" s="8"/>
      <c r="X18" s="8" t="n">
        <f aca="false">'Central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-0.044630207283351</v>
      </c>
      <c r="AM18" s="6" t="n">
        <v>10452476.7322336</v>
      </c>
      <c r="AN18" s="63" t="n">
        <f aca="false">AM18/AVERAGE(AG70:AG73)</f>
        <v>0.00162705946139624</v>
      </c>
      <c r="AO18" s="63" t="n">
        <f aca="false">'GDP evolution by scenario'!G69</f>
        <v>0.0233628892112265</v>
      </c>
      <c r="AP18" s="63"/>
      <c r="AQ18" s="6" t="n">
        <f aca="false">AQ17*(1+AO18)</f>
        <v>530106687.450559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369296480.457962</v>
      </c>
      <c r="AS18" s="64" t="n">
        <f aca="false">AQ18/AG73</f>
        <v>0.0814846574135767</v>
      </c>
      <c r="AT18" s="64" t="n">
        <f aca="false">AR18/AG73</f>
        <v>0.0567659263814951</v>
      </c>
      <c r="AU18" s="5"/>
      <c r="AV18" s="5"/>
      <c r="AW18" s="65" t="n">
        <f aca="false">workers_and_wage_central!C6</f>
        <v>11056328</v>
      </c>
      <c r="AX18" s="5"/>
      <c r="AY18" s="61" t="n">
        <f aca="false">(AW18-AW17)/AW17</f>
        <v>0.000278017651813877</v>
      </c>
      <c r="AZ18" s="66" t="n">
        <f aca="false">workers_and_wage_central!B6</f>
        <v>6677.50779441193</v>
      </c>
      <c r="BA18" s="61" t="n">
        <f aca="false">(AZ18-AZ17)/AZ17</f>
        <v>-0.053065011996562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0.0633494749026389</v>
      </c>
      <c r="BL18" s="61" t="n">
        <f aca="false">SUM(P70:P73)/AVERAGE(AG70:AG73)</f>
        <v>0.0181798874626492</v>
      </c>
      <c r="BM18" s="61" t="n">
        <f aca="false">SUM(D70:D73)/AVERAGE(AG70:AG73)</f>
        <v>0.0897997947233406</v>
      </c>
      <c r="BN18" s="61" t="n">
        <f aca="false">(SUM(H70:H73)+SUM(J70:J73))/AVERAGE(AG70:AG73)</f>
        <v>0.00724586195677108</v>
      </c>
      <c r="BO18" s="63" t="n">
        <f aca="false">AL18-BN18</f>
        <v>-0.051876069240122</v>
      </c>
      <c r="BP18" s="32" t="n">
        <f aca="false">BM18+BN18</f>
        <v>0.0970456566801117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102248922.817006</v>
      </c>
      <c r="E19" s="9"/>
      <c r="F19" s="67" t="n">
        <f aca="false">'Central pensions'!I19</f>
        <v>18584952.0654976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2801537.62062767</v>
      </c>
      <c r="M19" s="67"/>
      <c r="N19" s="67" t="n">
        <f aca="false">'Central pensions'!L19</f>
        <v>760025.083108328</v>
      </c>
      <c r="O19" s="9"/>
      <c r="P19" s="9" t="n">
        <f aca="false">'Central pensions'!X19</f>
        <v>18718625.7949958</v>
      </c>
      <c r="Q19" s="67"/>
      <c r="R19" s="67" t="n">
        <f aca="false">'Central SIPA income'!G14</f>
        <v>21712053.1313468</v>
      </c>
      <c r="S19" s="67"/>
      <c r="T19" s="9" t="n">
        <f aca="false">'Central SIPA income'!J14</f>
        <v>83017916.96826</v>
      </c>
      <c r="U19" s="9"/>
      <c r="V19" s="67" t="n">
        <f aca="false">'Central SIPA income'!F14</f>
        <v>140324.608319577</v>
      </c>
      <c r="W19" s="67"/>
      <c r="X19" s="67" t="n">
        <f aca="false">'Central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-0.0437523974859377</v>
      </c>
      <c r="AM19" s="9" t="n">
        <v>9649081.86791266</v>
      </c>
      <c r="AN19" s="69" t="n">
        <f aca="false">AM19/AVERAGE(AG74:AG77)</f>
        <v>0.00146587235885061</v>
      </c>
      <c r="AO19" s="69" t="n">
        <f aca="false">'GDP evolution by scenario'!G73</f>
        <v>0.0246464759445684</v>
      </c>
      <c r="AP19" s="69"/>
      <c r="AQ19" s="9" t="n">
        <f aca="false">AQ18*(1+AO19)</f>
        <v>543171949.170864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368640735.64021</v>
      </c>
      <c r="AS19" s="70" t="n">
        <f aca="false">AQ19/AG77</f>
        <v>0.08199620365847</v>
      </c>
      <c r="AT19" s="70" t="n">
        <f aca="false">AR19/AG77</f>
        <v>0.0556493038392423</v>
      </c>
      <c r="AU19" s="7"/>
      <c r="AV19" s="7"/>
      <c r="AW19" s="71" t="n">
        <f aca="false">workers_and_wage_central!C7</f>
        <v>11112610</v>
      </c>
      <c r="AX19" s="7"/>
      <c r="AY19" s="40" t="n">
        <f aca="false">(AW19-AW18)/AW18</f>
        <v>0.00509047850244674</v>
      </c>
      <c r="AZ19" s="39" t="n">
        <f aca="false">workers_and_wage_central!B7</f>
        <v>6486.76481478895</v>
      </c>
      <c r="BA19" s="40" t="n">
        <f aca="false">(AZ19-AZ18)/AZ18</f>
        <v>-0.0285649954287744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0.0636327962227557</v>
      </c>
      <c r="BL19" s="40" t="n">
        <f aca="false">SUM(P74:P77)/AVERAGE(AG74:AG77)</f>
        <v>0.0179801664396829</v>
      </c>
      <c r="BM19" s="40" t="n">
        <f aca="false">SUM(D74:D77)/AVERAGE(AG74:AG77)</f>
        <v>0.0894050272690106</v>
      </c>
      <c r="BN19" s="40" t="n">
        <f aca="false">(SUM(H74:H77)+SUM(J74:J77))/AVERAGE(AG74:AG77)</f>
        <v>0.00793206077015777</v>
      </c>
      <c r="BO19" s="69" t="n">
        <f aca="false">AL19-BN19</f>
        <v>-0.0516844582560955</v>
      </c>
      <c r="BP19" s="32" t="n">
        <f aca="false">BM19+BN19</f>
        <v>0.0973370880391683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97717546.2058051</v>
      </c>
      <c r="E20" s="9"/>
      <c r="F20" s="67" t="n">
        <f aca="false">'Central pensions'!I20</f>
        <v>17761320.7274872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2450156.14160319</v>
      </c>
      <c r="M20" s="67"/>
      <c r="N20" s="67" t="n">
        <f aca="false">'Central pensions'!L20</f>
        <v>729257.767694697</v>
      </c>
      <c r="O20" s="9"/>
      <c r="P20" s="9" t="n">
        <f aca="false">'Central pensions'!X20</f>
        <v>16726032.9383604</v>
      </c>
      <c r="Q20" s="67"/>
      <c r="R20" s="67" t="n">
        <f aca="false">'Central SIPA income'!G15</f>
        <v>18882303.844662</v>
      </c>
      <c r="S20" s="67"/>
      <c r="T20" s="9" t="n">
        <f aca="false">'Central SIPA income'!J15</f>
        <v>72198125.3114393</v>
      </c>
      <c r="U20" s="9"/>
      <c r="V20" s="67" t="n">
        <f aca="false">'Central SIPA income'!F15</f>
        <v>140646.763029675</v>
      </c>
      <c r="W20" s="67"/>
      <c r="X20" s="67" t="n">
        <f aca="false">'Central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-0.0425234493722445</v>
      </c>
      <c r="AM20" s="9" t="n">
        <v>8873587.4679367</v>
      </c>
      <c r="AN20" s="69" t="n">
        <f aca="false">AM20/AVERAGE(AG78:AG81)</f>
        <v>0.00131834280918108</v>
      </c>
      <c r="AO20" s="69" t="n">
        <f aca="false">'GDP evolution by scenario'!G77</f>
        <v>0.0225417386698132</v>
      </c>
      <c r="AP20" s="69"/>
      <c r="AQ20" s="9" t="n">
        <f aca="false">AQ19*(1+AO20)</f>
        <v>555415989.301846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367985641.662476</v>
      </c>
      <c r="AS20" s="70" t="n">
        <f aca="false">AQ20/AG81</f>
        <v>0.0818090705458085</v>
      </c>
      <c r="AT20" s="70" t="n">
        <f aca="false">AR20/AG81</f>
        <v>0.0542018305170712</v>
      </c>
      <c r="AU20" s="7"/>
      <c r="AV20" s="7"/>
      <c r="AW20" s="71" t="n">
        <f aca="false">workers_and_wage_central!C8</f>
        <v>11194364</v>
      </c>
      <c r="AX20" s="7"/>
      <c r="AY20" s="40" t="n">
        <f aca="false">(AW20-AW19)/AW19</f>
        <v>0.00735686755856635</v>
      </c>
      <c r="AZ20" s="39" t="n">
        <f aca="false">workers_and_wage_central!B8</f>
        <v>6521.83541945801</v>
      </c>
      <c r="BA20" s="40" t="n">
        <f aca="false">(AZ20-AZ19)/AZ19</f>
        <v>0.00540648623318338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0.063835206875887</v>
      </c>
      <c r="BL20" s="40" t="n">
        <f aca="false">SUM(P78:P81)/AVERAGE(AG78:AG81)</f>
        <v>0.0176017984399617</v>
      </c>
      <c r="BM20" s="40" t="n">
        <f aca="false">SUM(D78:D81)/AVERAGE(AG78:AG81)</f>
        <v>0.0887568578081698</v>
      </c>
      <c r="BN20" s="40" t="n">
        <f aca="false">(SUM(H78:H81)+SUM(J78:J81))/AVERAGE(AG78:AG81)</f>
        <v>0.00868675681580079</v>
      </c>
      <c r="BO20" s="69" t="n">
        <f aca="false">AL20-BN20</f>
        <v>-0.0512102061880453</v>
      </c>
      <c r="BP20" s="32" t="n">
        <f aca="false">BM20+BN20</f>
        <v>0.0974436146239706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106674587.034117</v>
      </c>
      <c r="E21" s="9"/>
      <c r="F21" s="67" t="n">
        <f aca="false">'Central pensions'!I21</f>
        <v>19389368.9245406</v>
      </c>
      <c r="G21" s="9" t="n">
        <f aca="false">'Central pensions'!K21</f>
        <v>18171.7985793121</v>
      </c>
      <c r="H21" s="9" t="n">
        <f aca="false">'Central pensions'!V21</f>
        <v>99975.8742359993</v>
      </c>
      <c r="I21" s="67" t="n">
        <f aca="false">'Central pensions'!M21</f>
        <v>562.014389050884</v>
      </c>
      <c r="J21" s="9" t="n">
        <f aca="false">'Central pensions'!W21</f>
        <v>3092.03734750511</v>
      </c>
      <c r="K21" s="9"/>
      <c r="L21" s="67" t="n">
        <f aca="false">'Central pensions'!N21</f>
        <v>3892938.68981568</v>
      </c>
      <c r="M21" s="67"/>
      <c r="N21" s="67" t="n">
        <f aca="false">'Central pensions'!L21</f>
        <v>798385.086672671</v>
      </c>
      <c r="O21" s="9"/>
      <c r="P21" s="9" t="n">
        <f aca="false">'Central pensions'!X21</f>
        <v>24592956.552895</v>
      </c>
      <c r="Q21" s="67"/>
      <c r="R21" s="67" t="n">
        <f aca="false">'Central SIPA income'!G16</f>
        <v>22295672.9588388</v>
      </c>
      <c r="S21" s="67"/>
      <c r="T21" s="9" t="n">
        <f aca="false">'Central SIPA income'!J16</f>
        <v>85249437.9619983</v>
      </c>
      <c r="U21" s="9"/>
      <c r="V21" s="67" t="n">
        <f aca="false">'Central SIPA income'!F16</f>
        <v>145022.605646437</v>
      </c>
      <c r="W21" s="67"/>
      <c r="X21" s="67" t="n">
        <f aca="false">'Central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-0.0089052464061049</v>
      </c>
      <c r="AK21" s="68" t="n">
        <f aca="false">AK20+1</f>
        <v>2032</v>
      </c>
      <c r="AL21" s="69" t="n">
        <f aca="false">SUM(AB82:AB85)/AVERAGE(AG82:AG85)</f>
        <v>-0.0415029785037119</v>
      </c>
      <c r="AM21" s="9" t="n">
        <v>8126011.66426731</v>
      </c>
      <c r="AN21" s="69" t="n">
        <f aca="false">AM21/AVERAGE(AG82:AG85)</f>
        <v>0.00118164702667854</v>
      </c>
      <c r="AO21" s="69" t="n">
        <f aca="false">'GDP evolution by scenario'!G81</f>
        <v>0.0216891821963012</v>
      </c>
      <c r="AP21" s="69"/>
      <c r="AQ21" s="9" t="n">
        <f aca="false">AQ20*(1+AO21)</f>
        <v>567462507.888553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367760470.915483</v>
      </c>
      <c r="AS21" s="70" t="n">
        <f aca="false">AQ21/AG85</f>
        <v>0.081559705936223</v>
      </c>
      <c r="AT21" s="70" t="n">
        <f aca="false">AR21/AG85</f>
        <v>0.0528571235030817</v>
      </c>
      <c r="AU21" s="7"/>
      <c r="AV21" s="7"/>
      <c r="AW21" s="71" t="n">
        <f aca="false">workers_and_wage_central!C9</f>
        <v>11200955</v>
      </c>
      <c r="AX21" s="7"/>
      <c r="AY21" s="40" t="n">
        <f aca="false">(AW21-AW20)/AW20</f>
        <v>0.000588778424571508</v>
      </c>
      <c r="AZ21" s="39" t="n">
        <f aca="false">workers_and_wage_central!B9</f>
        <v>6617.24643359544</v>
      </c>
      <c r="BA21" s="40" t="n">
        <f aca="false">(AZ21-AZ20)/AZ20</f>
        <v>0.0146294728402334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0.0641112754647311</v>
      </c>
      <c r="BL21" s="40" t="n">
        <f aca="false">SUM(P82:P85)/AVERAGE(AG82:AG85)</f>
        <v>0.0171273349447238</v>
      </c>
      <c r="BM21" s="40" t="n">
        <f aca="false">SUM(D82:D85)/AVERAGE(AG82:AG85)</f>
        <v>0.0884869190237191</v>
      </c>
      <c r="BN21" s="40" t="n">
        <f aca="false">(SUM(H82:H85)+SUM(J82:J85))/AVERAGE(AG82:AG85)</f>
        <v>0.00940533287720121</v>
      </c>
      <c r="BO21" s="69" t="n">
        <f aca="false">AL21-BN21</f>
        <v>-0.0509083113809131</v>
      </c>
      <c r="BP21" s="32" t="n">
        <f aca="false">BM21+BN21</f>
        <v>0.0978922519009203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102446530.73687</v>
      </c>
      <c r="E22" s="6"/>
      <c r="F22" s="8" t="n">
        <f aca="false">'Central pensions'!I22</f>
        <v>18620869.6440623</v>
      </c>
      <c r="G22" s="6" t="n">
        <f aca="false">'Central pensions'!K22</f>
        <v>50798.6387637148</v>
      </c>
      <c r="H22" s="6" t="n">
        <f aca="false">'Central pensions'!V22</f>
        <v>279479.122456429</v>
      </c>
      <c r="I22" s="8" t="n">
        <f aca="false">'Central pensions'!M22</f>
        <v>1571.09192052727</v>
      </c>
      <c r="J22" s="6" t="n">
        <f aca="false">'Central pensions'!W22</f>
        <v>8643.68419968338</v>
      </c>
      <c r="K22" s="6"/>
      <c r="L22" s="8" t="n">
        <f aca="false">'Central pensions'!N22</f>
        <v>4222415.9294058</v>
      </c>
      <c r="M22" s="8"/>
      <c r="N22" s="8" t="n">
        <f aca="false">'Central pensions'!L22</f>
        <v>769319.886297978</v>
      </c>
      <c r="O22" s="6"/>
      <c r="P22" s="6" t="n">
        <f aca="false">'Central pensions'!X22</f>
        <v>26142707.358556</v>
      </c>
      <c r="Q22" s="8"/>
      <c r="R22" s="8" t="n">
        <f aca="false">'Central SIPA income'!G17</f>
        <v>19532176.7251652</v>
      </c>
      <c r="S22" s="8"/>
      <c r="T22" s="6" t="n">
        <f aca="false">'Central SIPA income'!J17</f>
        <v>74682970.5956307</v>
      </c>
      <c r="U22" s="6"/>
      <c r="V22" s="8" t="n">
        <f aca="false">'Central SIPA income'!F17</f>
        <v>119223.590103333</v>
      </c>
      <c r="W22" s="8"/>
      <c r="X22" s="8" t="n">
        <f aca="false">'Central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-0.0103240930304107</v>
      </c>
      <c r="AK22" s="62" t="n">
        <f aca="false">AK21+1</f>
        <v>2033</v>
      </c>
      <c r="AL22" s="63" t="n">
        <f aca="false">SUM(AB86:AB89)/AVERAGE(AG86:AG89)</f>
        <v>-0.0394007318110065</v>
      </c>
      <c r="AM22" s="6" t="n">
        <v>7406781.38079157</v>
      </c>
      <c r="AN22" s="63" t="n">
        <f aca="false">AM22/AVERAGE(AG86:AG89)</f>
        <v>0.0010532163138565</v>
      </c>
      <c r="AO22" s="63" t="n">
        <f aca="false">'GDP evolution by scenario'!G85</f>
        <v>0.0226388176118208</v>
      </c>
      <c r="AP22" s="63"/>
      <c r="AQ22" s="6" t="n">
        <f aca="false">AQ21*(1+AO22)</f>
        <v>580309188.106188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368602808.711685</v>
      </c>
      <c r="AS22" s="64" t="n">
        <f aca="false">AQ22/AG89</f>
        <v>0.08208621077245</v>
      </c>
      <c r="AT22" s="64" t="n">
        <f aca="false">AR22/AG89</f>
        <v>0.05213980489602</v>
      </c>
      <c r="AU22" s="5"/>
      <c r="AV22" s="5"/>
      <c r="AW22" s="65" t="n">
        <f aca="false">workers_and_wage_central!C10</f>
        <v>11131472</v>
      </c>
      <c r="AX22" s="5"/>
      <c r="AY22" s="61" t="n">
        <f aca="false">(AW22-AW21)/AW21</f>
        <v>-0.00620331034273417</v>
      </c>
      <c r="AZ22" s="66" t="n">
        <f aca="false">workers_and_wage_central!B10</f>
        <v>6732.55475099859</v>
      </c>
      <c r="BA22" s="61" t="n">
        <f aca="false">(AZ22-AZ21)/AZ21</f>
        <v>0.0174254228794832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0.0643480818791117</v>
      </c>
      <c r="BL22" s="61" t="n">
        <f aca="false">SUM(P86:P89)/AVERAGE(AG86:AG89)</f>
        <v>0.0165872071979045</v>
      </c>
      <c r="BM22" s="61" t="n">
        <f aca="false">SUM(D86:D89)/AVERAGE(AG86:AG89)</f>
        <v>0.0871616064922137</v>
      </c>
      <c r="BN22" s="61" t="n">
        <f aca="false">(SUM(H86:H89)+SUM(J86:J89))/AVERAGE(AG86:AG89)</f>
        <v>0.0101388917099408</v>
      </c>
      <c r="BO22" s="63" t="n">
        <f aca="false">AL22-BN22</f>
        <v>-0.0495396235209473</v>
      </c>
      <c r="BP22" s="32" t="n">
        <f aca="false">BM22+BN22</f>
        <v>0.0973004982021545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109204030.147276</v>
      </c>
      <c r="E23" s="9"/>
      <c r="F23" s="67" t="n">
        <f aca="false">'Central pensions'!I23</f>
        <v>19849125.1519446</v>
      </c>
      <c r="G23" s="9" t="n">
        <f aca="false">'Central pensions'!K23</f>
        <v>96262.318508751</v>
      </c>
      <c r="H23" s="9" t="n">
        <f aca="false">'Central pensions'!V23</f>
        <v>529606.874459475</v>
      </c>
      <c r="I23" s="67" t="n">
        <f aca="false">'Central pensions'!M23</f>
        <v>2977.18510851808</v>
      </c>
      <c r="J23" s="9" t="n">
        <f aca="false">'Central pensions'!W23</f>
        <v>16379.5940554477</v>
      </c>
      <c r="K23" s="9"/>
      <c r="L23" s="67" t="n">
        <f aca="false">'Central pensions'!N23</f>
        <v>3867366.74910504</v>
      </c>
      <c r="M23" s="67"/>
      <c r="N23" s="67" t="n">
        <f aca="false">'Central pensions'!L23</f>
        <v>821999.111393176</v>
      </c>
      <c r="O23" s="9"/>
      <c r="P23" s="9" t="n">
        <f aca="false">'Central pensions'!X23</f>
        <v>24590181.0277321</v>
      </c>
      <c r="Q23" s="67"/>
      <c r="R23" s="67" t="n">
        <f aca="false">'Central SIPA income'!G18</f>
        <v>23289499.4397545</v>
      </c>
      <c r="S23" s="67"/>
      <c r="T23" s="9" t="n">
        <f aca="false">'Central SIPA income'!J18</f>
        <v>89049419.64841</v>
      </c>
      <c r="U23" s="9"/>
      <c r="V23" s="67" t="n">
        <f aca="false">'Central SIPA income'!F18</f>
        <v>127558.97234145</v>
      </c>
      <c r="W23" s="67"/>
      <c r="X23" s="67" t="n">
        <f aca="false">'Central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-0.00850767987229076</v>
      </c>
      <c r="AK23" s="68" t="n">
        <f aca="false">AK22+1</f>
        <v>2034</v>
      </c>
      <c r="AL23" s="69" t="n">
        <f aca="false">SUM(AB90:AB93)/AVERAGE(AG90:AG93)</f>
        <v>-0.0384247087344036</v>
      </c>
      <c r="AM23" s="9" t="n">
        <v>6738583.40306814</v>
      </c>
      <c r="AN23" s="69" t="n">
        <f aca="false">AM23/AVERAGE(AG90:AG93)</f>
        <v>0.000940466671830441</v>
      </c>
      <c r="AO23" s="69" t="n">
        <f aca="false">'GDP evolution by scenario'!G89</f>
        <v>0.0188570376715962</v>
      </c>
      <c r="AP23" s="69"/>
      <c r="AQ23" s="9" t="n">
        <f aca="false">AQ22*(1+AO23)</f>
        <v>591252100.32748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368756938.515143</v>
      </c>
      <c r="AS23" s="70" t="n">
        <f aca="false">AQ23/AG93</f>
        <v>0.0818973142652164</v>
      </c>
      <c r="AT23" s="70" t="n">
        <f aca="false">AR23/AG93</f>
        <v>0.0510783857923323</v>
      </c>
      <c r="AU23" s="7"/>
      <c r="AV23" s="7"/>
      <c r="AW23" s="71" t="n">
        <f aca="false">workers_and_wage_central!C11</f>
        <v>11278755</v>
      </c>
      <c r="AX23" s="7"/>
      <c r="AY23" s="40" t="n">
        <f aca="false">(AW23-AW22)/AW22</f>
        <v>0.0132312240465592</v>
      </c>
      <c r="AZ23" s="39" t="n">
        <f aca="false">workers_and_wage_central!B11</f>
        <v>6725.58191784654</v>
      </c>
      <c r="BA23" s="40" t="n">
        <f aca="false">(AZ23-AZ22)/AZ22</f>
        <v>-0.00103568903780861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0.0650066384560906</v>
      </c>
      <c r="BL23" s="40" t="n">
        <f aca="false">SUM(P90:P93)/AVERAGE(AG90:AG93)</f>
        <v>0.0165870878591812</v>
      </c>
      <c r="BM23" s="40" t="n">
        <f aca="false">SUM(D90:D93)/AVERAGE(AG90:AG93)</f>
        <v>0.0868442593313131</v>
      </c>
      <c r="BN23" s="40" t="n">
        <f aca="false">(SUM(H90:H93)+SUM(J90:J93))/AVERAGE(AG90:AG93)</f>
        <v>0.0107740538974874</v>
      </c>
      <c r="BO23" s="69" t="n">
        <f aca="false">AL23-BN23</f>
        <v>-0.0491987626318911</v>
      </c>
      <c r="BP23" s="32" t="n">
        <f aca="false">BM23+BN23</f>
        <v>0.0976183132288005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104751367.675306</v>
      </c>
      <c r="E24" s="9"/>
      <c r="F24" s="67" t="n">
        <f aca="false">'Central pensions'!I24</f>
        <v>19039801.0404965</v>
      </c>
      <c r="G24" s="9" t="n">
        <f aca="false">'Central pensions'!K24</f>
        <v>113713.068782356</v>
      </c>
      <c r="H24" s="9" t="n">
        <f aca="false">'Central pensions'!V24</f>
        <v>625615.753661117</v>
      </c>
      <c r="I24" s="67" t="n">
        <f aca="false">'Central pensions'!M24</f>
        <v>3516.89903450584</v>
      </c>
      <c r="J24" s="9" t="n">
        <f aca="false">'Central pensions'!W24</f>
        <v>19348.9408348799</v>
      </c>
      <c r="K24" s="9"/>
      <c r="L24" s="67" t="n">
        <f aca="false">'Central pensions'!N24</f>
        <v>3510870.42223416</v>
      </c>
      <c r="M24" s="67"/>
      <c r="N24" s="67" t="n">
        <f aca="false">'Central pensions'!L24</f>
        <v>789308.460410219</v>
      </c>
      <c r="O24" s="9"/>
      <c r="P24" s="9" t="n">
        <f aca="false">'Central pensions'!X24</f>
        <v>22560465.5764801</v>
      </c>
      <c r="Q24" s="67"/>
      <c r="R24" s="67" t="n">
        <f aca="false">'Central SIPA income'!G19</f>
        <v>20487413.8760897</v>
      </c>
      <c r="S24" s="67"/>
      <c r="T24" s="9" t="n">
        <f aca="false">'Central SIPA income'!J19</f>
        <v>78335402.6342183</v>
      </c>
      <c r="U24" s="9"/>
      <c r="V24" s="67" t="n">
        <f aca="false">'Central SIPA income'!F19</f>
        <v>130715.43082937</v>
      </c>
      <c r="W24" s="67"/>
      <c r="X24" s="67" t="n">
        <f aca="false">'Central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-0.0371921852452668</v>
      </c>
      <c r="AM24" s="9" t="n">
        <v>6098422.29766839</v>
      </c>
      <c r="AN24" s="69" t="n">
        <f aca="false">AM24/AVERAGE(AG94:AG97)</f>
        <v>0.000834553347463984</v>
      </c>
      <c r="AO24" s="69" t="n">
        <f aca="false">'GDP evolution by scenario'!G93</f>
        <v>0.0198544445565889</v>
      </c>
      <c r="AP24" s="69"/>
      <c r="AQ24" s="9" t="n">
        <f aca="false">AQ23*(1+AO24)</f>
        <v>602991082.372399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369924682.038187</v>
      </c>
      <c r="AS24" s="70" t="n">
        <f aca="false">AQ24/AG97</f>
        <v>0.0821221708430375</v>
      </c>
      <c r="AT24" s="70" t="n">
        <f aca="false">AR24/AG97</f>
        <v>0.0503805426406533</v>
      </c>
      <c r="AU24" s="7"/>
      <c r="AV24" s="7"/>
      <c r="AW24" s="71" t="n">
        <f aca="false">workers_and_wage_central!C12</f>
        <v>11441722</v>
      </c>
      <c r="AX24" s="7"/>
      <c r="AY24" s="40" t="n">
        <f aca="false">(AW24-AW23)/AW23</f>
        <v>0.0144490238505934</v>
      </c>
      <c r="AZ24" s="39" t="n">
        <f aca="false">workers_and_wage_central!B12</f>
        <v>6848.21489294141</v>
      </c>
      <c r="BA24" s="40" t="n">
        <f aca="false">(AZ24-AZ23)/AZ23</f>
        <v>0.0182338088499774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0.0652539770005614</v>
      </c>
      <c r="BL24" s="40" t="n">
        <f aca="false">SUM(P94:P97)/AVERAGE(AG94:AG97)</f>
        <v>0.016414723174223</v>
      </c>
      <c r="BM24" s="40" t="n">
        <f aca="false">SUM(D94:D97)/AVERAGE(AG94:AG97)</f>
        <v>0.0860314390716051</v>
      </c>
      <c r="BN24" s="40" t="n">
        <f aca="false">(SUM(H94:H97)+SUM(J94:J97))/AVERAGE(AG94:AG97)</f>
        <v>0.0112873710995699</v>
      </c>
      <c r="BO24" s="69" t="n">
        <f aca="false">AL24-BN24</f>
        <v>-0.0484795563448366</v>
      </c>
      <c r="BP24" s="32" t="n">
        <f aca="false">BM24+BN24</f>
        <v>0.097318810171175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113941937.453566</v>
      </c>
      <c r="E25" s="9"/>
      <c r="F25" s="67" t="n">
        <f aca="false">'Central pensions'!I25</f>
        <v>20710295.8885376</v>
      </c>
      <c r="G25" s="9" t="n">
        <f aca="false">'Central pensions'!K25</f>
        <v>157839.543071787</v>
      </c>
      <c r="H25" s="9" t="n">
        <f aca="false">'Central pensions'!V25</f>
        <v>868386.595786821</v>
      </c>
      <c r="I25" s="67" t="n">
        <f aca="false">'Central pensions'!M25</f>
        <v>4881.6353527357</v>
      </c>
      <c r="J25" s="9" t="n">
        <f aca="false">'Central pensions'!W25</f>
        <v>26857.3173954688</v>
      </c>
      <c r="K25" s="9"/>
      <c r="L25" s="67" t="n">
        <f aca="false">'Central pensions'!N25</f>
        <v>3990735.76895413</v>
      </c>
      <c r="M25" s="67"/>
      <c r="N25" s="67" t="n">
        <f aca="false">'Central pensions'!L25</f>
        <v>860818.224680152</v>
      </c>
      <c r="O25" s="9"/>
      <c r="P25" s="9" t="n">
        <f aca="false">'Central pensions'!X25</f>
        <v>25443914.7660156</v>
      </c>
      <c r="Q25" s="67"/>
      <c r="R25" s="67" t="n">
        <f aca="false">'Central SIPA income'!G20</f>
        <v>24322872.7154842</v>
      </c>
      <c r="S25" s="67"/>
      <c r="T25" s="9" t="n">
        <f aca="false">'Central SIPA income'!J20</f>
        <v>93000611.932381</v>
      </c>
      <c r="U25" s="9"/>
      <c r="V25" s="67" t="n">
        <f aca="false">'Central SIPA income'!F20</f>
        <v>138179.566518179</v>
      </c>
      <c r="W25" s="67"/>
      <c r="X25" s="67" t="n">
        <f aca="false">'Central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-0.00860464050561488</v>
      </c>
      <c r="AK25" s="68" t="n">
        <f aca="false">AK24+1</f>
        <v>2036</v>
      </c>
      <c r="AL25" s="69" t="n">
        <f aca="false">SUM(AB98:AB101)/AVERAGE(AG98:AG101)</f>
        <v>-0.0357668255773639</v>
      </c>
      <c r="AM25" s="9" t="n">
        <v>5493111.4769607</v>
      </c>
      <c r="AN25" s="69" t="n">
        <f aca="false">AM25/AVERAGE(AG98:AG101)</f>
        <v>0.000740226453341213</v>
      </c>
      <c r="AO25" s="69" t="n">
        <f aca="false">'GDP evolution by scenario'!G97</f>
        <v>0.0155245343580319</v>
      </c>
      <c r="AP25" s="69"/>
      <c r="AQ25" s="9" t="n">
        <f aca="false">AQ24*(1+AO25)</f>
        <v>612352238.148276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370135501.96519</v>
      </c>
      <c r="AS25" s="70" t="n">
        <f aca="false">AQ25/AG101</f>
        <v>0.0822580848001649</v>
      </c>
      <c r="AT25" s="70" t="n">
        <f aca="false">AR25/AG101</f>
        <v>0.0497207907662319</v>
      </c>
      <c r="AU25" s="7"/>
      <c r="AV25" s="7"/>
      <c r="AW25" s="71" t="n">
        <f aca="false">workers_and_wage_central!C13</f>
        <v>11559243</v>
      </c>
      <c r="AX25" s="7"/>
      <c r="AY25" s="40" t="n">
        <f aca="false">(AW25-AW24)/AW24</f>
        <v>0.0102712686079945</v>
      </c>
      <c r="AZ25" s="39" t="n">
        <f aca="false">workers_and_wage_central!B13</f>
        <v>6864.12219168918</v>
      </c>
      <c r="BA25" s="40" t="n">
        <f aca="false">(AZ25-AZ24)/AZ24</f>
        <v>0.00232283872460808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0.0654792745599414</v>
      </c>
      <c r="BL25" s="40" t="n">
        <f aca="false">SUM(P98:P101)/AVERAGE(AG98:AG101)</f>
        <v>0.0161000257821742</v>
      </c>
      <c r="BM25" s="40" t="n">
        <f aca="false">SUM(D98:D101)/AVERAGE(AG98:AG101)</f>
        <v>0.0851460743551312</v>
      </c>
      <c r="BN25" s="40" t="n">
        <f aca="false">(SUM(H98:H101)+SUM(J98:J101))/AVERAGE(AG98:AG101)</f>
        <v>0.0119137143221715</v>
      </c>
      <c r="BO25" s="69" t="n">
        <f aca="false">AL25-BN25</f>
        <v>-0.0476805398995354</v>
      </c>
      <c r="BP25" s="32" t="n">
        <f aca="false">BM25+BN25</f>
        <v>0.0970597886773027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6" t="n">
        <f aca="false">'Central pensions'!Q26</f>
        <v>105874611.755873</v>
      </c>
      <c r="E26" s="6"/>
      <c r="F26" s="8" t="n">
        <f aca="false">'Central pensions'!I26</f>
        <v>19243963.9482325</v>
      </c>
      <c r="G26" s="6" t="n">
        <f aca="false">'Central pensions'!K26</f>
        <v>170259.213945529</v>
      </c>
      <c r="H26" s="6" t="n">
        <f aca="false">'Central pensions'!V26</f>
        <v>936715.960538819</v>
      </c>
      <c r="I26" s="8" t="n">
        <f aca="false">'Central pensions'!M26</f>
        <v>5265.74888491325</v>
      </c>
      <c r="J26" s="6" t="n">
        <f aca="false">'Central pensions'!W26</f>
        <v>28970.5967176954</v>
      </c>
      <c r="K26" s="6"/>
      <c r="L26" s="8" t="n">
        <f aca="false">'Central pensions'!N26</f>
        <v>4233942.08809355</v>
      </c>
      <c r="M26" s="8"/>
      <c r="N26" s="8" t="n">
        <f aca="false">'Central pensions'!L26</f>
        <v>799400.042047985</v>
      </c>
      <c r="O26" s="6"/>
      <c r="P26" s="6" t="n">
        <f aca="false">'Central pensions'!X26</f>
        <v>26368008.7926355</v>
      </c>
      <c r="Q26" s="8"/>
      <c r="R26" s="8" t="n">
        <f aca="false">'Central SIPA income'!G21</f>
        <v>19358859.2211606</v>
      </c>
      <c r="S26" s="8"/>
      <c r="T26" s="6" t="n">
        <f aca="false">'Central SIPA income'!J21</f>
        <v>74020276.0973463</v>
      </c>
      <c r="U26" s="6"/>
      <c r="V26" s="8" t="n">
        <f aca="false">'Central SIPA income'!F21</f>
        <v>125820.310106618</v>
      </c>
      <c r="W26" s="8"/>
      <c r="X26" s="8" t="n">
        <f aca="false">'Central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-0.0348077023344594</v>
      </c>
      <c r="AM26" s="6" t="n">
        <v>4920541.96276278</v>
      </c>
      <c r="AN26" s="63" t="n">
        <f aca="false">AM26/AVERAGE(AG102:AG105)</f>
        <v>0.000654290911036255</v>
      </c>
      <c r="AO26" s="63" t="n">
        <f aca="false">'GDP evolution by scenario'!G101</f>
        <v>0.0134171303023325</v>
      </c>
      <c r="AP26" s="63"/>
      <c r="AQ26" s="6" t="n">
        <f aca="false">AQ25*(1+AO26)</f>
        <v>620568247.918436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370150930.116016</v>
      </c>
      <c r="AS26" s="64" t="n">
        <f aca="false">AQ26/AG105</f>
        <v>0.081830198632243</v>
      </c>
      <c r="AT26" s="64" t="n">
        <f aca="false">AR26/AG105</f>
        <v>0.0488093360188872</v>
      </c>
      <c r="AU26" s="61" t="n">
        <f aca="false">AVERAGE(AH26:AH29)</f>
        <v>-0.0157471676160662</v>
      </c>
      <c r="AV26" s="5"/>
      <c r="AW26" s="65" t="n">
        <f aca="false">workers_and_wage_central!C14</f>
        <v>11499225</v>
      </c>
      <c r="AX26" s="5"/>
      <c r="AY26" s="61" t="n">
        <f aca="false">(AW26-AW25)/AW25</f>
        <v>-0.00519220852092131</v>
      </c>
      <c r="AZ26" s="66" t="n">
        <f aca="false">workers_and_wage_central!B14</f>
        <v>6811.86864411163</v>
      </c>
      <c r="BA26" s="61" t="n">
        <f aca="false">(AZ26-AZ25)/AZ25</f>
        <v>-0.00761256080796605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0.0135313593693595</v>
      </c>
      <c r="BJ26" s="5" t="n">
        <f aca="false">BJ25+1</f>
        <v>2037</v>
      </c>
      <c r="BK26" s="61" t="n">
        <f aca="false">SUM(T102:T105)/AVERAGE(AG102:AG105)</f>
        <v>0.0658703929567341</v>
      </c>
      <c r="BL26" s="61" t="n">
        <f aca="false">SUM(P102:P105)/AVERAGE(AG102:AG105)</f>
        <v>0.0159665462562257</v>
      </c>
      <c r="BM26" s="61" t="n">
        <f aca="false">SUM(D102:D105)/AVERAGE(AG102:AG105)</f>
        <v>0.0847115490349677</v>
      </c>
      <c r="BN26" s="61" t="n">
        <f aca="false">(SUM(H102:H105)+SUM(J102:J105))/AVERAGE(AG102:AG105)</f>
        <v>0.0126671512275951</v>
      </c>
      <c r="BO26" s="63" t="n">
        <f aca="false">AL26-BN26</f>
        <v>-0.0474748535620544</v>
      </c>
      <c r="BP26" s="32" t="n">
        <f aca="false">BM26+BN26</f>
        <v>0.0973787002625628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</v>
      </c>
      <c r="D27" s="9" t="n">
        <f aca="false">'Central pensions'!Q27</f>
        <v>106201919.122204</v>
      </c>
      <c r="E27" s="9"/>
      <c r="F27" s="67" t="n">
        <f aca="false">'Central pensions'!I27</f>
        <v>19303455.936474</v>
      </c>
      <c r="G27" s="9" t="n">
        <f aca="false">'Central pensions'!K27</f>
        <v>196660.371118102</v>
      </c>
      <c r="H27" s="9" t="n">
        <f aca="false">'Central pensions'!V27</f>
        <v>1081967.33770162</v>
      </c>
      <c r="I27" s="67" t="n">
        <f aca="false">'Central pensions'!M27</f>
        <v>6082.27951911654</v>
      </c>
      <c r="J27" s="9" t="n">
        <f aca="false">'Central pensions'!W27</f>
        <v>33462.9073515963</v>
      </c>
      <c r="K27" s="9"/>
      <c r="L27" s="67" t="n">
        <f aca="false">'Central pensions'!N27</f>
        <v>3588608.991979</v>
      </c>
      <c r="M27" s="67"/>
      <c r="N27" s="67" t="n">
        <f aca="false">'Central pensions'!L27</f>
        <v>789825.597726565</v>
      </c>
      <c r="O27" s="9"/>
      <c r="P27" s="9" t="n">
        <f aca="false">'Central pensions'!X27</f>
        <v>22966696.521374</v>
      </c>
      <c r="Q27" s="67"/>
      <c r="R27" s="67" t="n">
        <f aca="false">'Central SIPA income'!G22</f>
        <v>21880038.93955</v>
      </c>
      <c r="S27" s="67"/>
      <c r="T27" s="9" t="n">
        <f aca="false">'Central SIPA income'!J22</f>
        <v>83660225.2655404</v>
      </c>
      <c r="U27" s="9"/>
      <c r="V27" s="67" t="n">
        <f aca="false">'Central SIPA income'!F22</f>
        <v>128561.943141318</v>
      </c>
      <c r="W27" s="67"/>
      <c r="X27" s="67" t="n">
        <f aca="false">'Central SIPA income'!M22</f>
        <v>322910.535734287</v>
      </c>
      <c r="Y27" s="9"/>
      <c r="Z27" s="9" t="n">
        <f aca="false">R27+V27-N27-L27-F27</f>
        <v>-1673289.64348822</v>
      </c>
      <c r="AA27" s="9"/>
      <c r="AB27" s="9" t="n">
        <f aca="false">T27-P27-D27</f>
        <v>-45508390.3780373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-0.00890476566505875</v>
      </c>
      <c r="AK27" s="68" t="n">
        <f aca="false">AK26+1</f>
        <v>2038</v>
      </c>
      <c r="AL27" s="69" t="n">
        <f aca="false">SUM(AB106:AB109)/AVERAGE(AG106:AG109)</f>
        <v>-0.032681598861572</v>
      </c>
      <c r="AM27" s="9" t="n">
        <v>4379286.21321994</v>
      </c>
      <c r="AN27" s="69" t="n">
        <f aca="false">AM27/AVERAGE(AG106:AG109)</f>
        <v>0.00057081505079839</v>
      </c>
      <c r="AO27" s="69" t="n">
        <f aca="false">'GDP evolution by scenario'!G105</f>
        <v>0.0201542936243235</v>
      </c>
      <c r="AP27" s="69"/>
      <c r="AQ27" s="9" t="n">
        <f aca="false">AQ26*(1+AO27)</f>
        <v>633075362.600916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373191467.025759</v>
      </c>
      <c r="AS27" s="70" t="n">
        <f aca="false">AQ27/AG109</f>
        <v>0.0819554639039023</v>
      </c>
      <c r="AT27" s="70" t="n">
        <f aca="false">AR27/AG109</f>
        <v>0.0483119097849879</v>
      </c>
      <c r="AU27" s="7"/>
      <c r="AV27" s="7"/>
      <c r="AW27" s="71" t="n">
        <f aca="false">workers_and_wage_central!C15</f>
        <v>11454332</v>
      </c>
      <c r="AX27" s="7"/>
      <c r="AY27" s="40" t="n">
        <f aca="false">(AW27-AW26)/AW26</f>
        <v>-0.00390400222623699</v>
      </c>
      <c r="AZ27" s="39" t="n">
        <f aca="false">workers_and_wage_central!B15</f>
        <v>6712.55529028831</v>
      </c>
      <c r="BA27" s="40" t="n">
        <f aca="false">(AZ27-AZ26)/AZ26</f>
        <v>-0.0145794581504698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0.0129473072901935</v>
      </c>
      <c r="BJ27" s="7" t="n">
        <f aca="false">BJ26+1</f>
        <v>2038</v>
      </c>
      <c r="BK27" s="40" t="n">
        <f aca="false">SUM(T106:T109)/AVERAGE(AG106:AG109)</f>
        <v>0.066053080846587</v>
      </c>
      <c r="BL27" s="40" t="n">
        <f aca="false">SUM(P106:P109)/AVERAGE(AG106:AG109)</f>
        <v>0.0153665408824409</v>
      </c>
      <c r="BM27" s="40" t="n">
        <f aca="false">SUM(D106:D109)/AVERAGE(AG106:AG109)</f>
        <v>0.0833681388257181</v>
      </c>
      <c r="BN27" s="40" t="n">
        <f aca="false">(SUM(H106:H109)+SUM(J106:J109))/AVERAGE(AG106:AG109)</f>
        <v>0.0131372840410797</v>
      </c>
      <c r="BO27" s="69" t="n">
        <f aca="false">AL27-BN27</f>
        <v>-0.0458188829026518</v>
      </c>
      <c r="BP27" s="32" t="n">
        <f aca="false">BM27+BN27</f>
        <v>0.0965054228667979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9" t="n">
        <f aca="false">'Central pensions'!Q28</f>
        <v>99166306.7787895</v>
      </c>
      <c r="E28" s="9"/>
      <c r="F28" s="67" t="n">
        <f aca="false">'Central pensions'!I28</f>
        <v>18024650.110932</v>
      </c>
      <c r="G28" s="9" t="n">
        <f aca="false">'Central pensions'!K28</f>
        <v>216176.440065739</v>
      </c>
      <c r="H28" s="9" t="n">
        <f aca="false">'Central pensions'!V28</f>
        <v>1189338.99088026</v>
      </c>
      <c r="I28" s="67" t="n">
        <f aca="false">'Central pensions'!M28</f>
        <v>6685.86928038366</v>
      </c>
      <c r="J28" s="9" t="n">
        <f aca="false">'Central pensions'!W28</f>
        <v>36783.6801303172</v>
      </c>
      <c r="K28" s="9"/>
      <c r="L28" s="67" t="n">
        <f aca="false">'Central pensions'!N28</f>
        <v>3273414.78527882</v>
      </c>
      <c r="M28" s="67"/>
      <c r="N28" s="67" t="n">
        <f aca="false">'Central pensions'!L28</f>
        <v>749459.692106318</v>
      </c>
      <c r="O28" s="9"/>
      <c r="P28" s="9" t="n">
        <f aca="false">'Central pensions'!X28</f>
        <v>21109070.9815816</v>
      </c>
      <c r="Q28" s="67"/>
      <c r="R28" s="67" t="n">
        <f aca="false">'Central SIPA income'!G23</f>
        <v>17977125.6593717</v>
      </c>
      <c r="S28" s="67"/>
      <c r="T28" s="9" t="n">
        <f aca="false">'Central SIPA income'!J23</f>
        <v>68737098.0666499</v>
      </c>
      <c r="U28" s="9"/>
      <c r="V28" s="67" t="n">
        <f aca="false">'Central SIPA income'!F23</f>
        <v>121117.384087286</v>
      </c>
      <c r="W28" s="67"/>
      <c r="X28" s="67" t="n">
        <f aca="false">'Central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-0.0318076886681929</v>
      </c>
      <c r="AM28" s="9" t="n">
        <v>3887732.69163583</v>
      </c>
      <c r="AN28" s="69" t="n">
        <f aca="false">AM28/AVERAGE(AG110:AG113)</f>
        <v>0.00049902440670571</v>
      </c>
      <c r="AO28" s="69" t="n">
        <f aca="false">'GDP evolution by scenario'!G109</f>
        <v>0.0154690595297424</v>
      </c>
      <c r="AP28" s="69"/>
      <c r="AQ28" s="9" t="n">
        <f aca="false">AQ27*(1+AO28)</f>
        <v>642868443.071803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375049167.781822</v>
      </c>
      <c r="AS28" s="70" t="n">
        <f aca="false">AQ28/AG113</f>
        <v>0.0820562941623546</v>
      </c>
      <c r="AT28" s="70" t="n">
        <f aca="false">AR28/AG113</f>
        <v>0.0478716060315534</v>
      </c>
      <c r="AU28" s="9"/>
      <c r="AW28" s="71" t="n">
        <f aca="false">workers_and_wage_central!C16</f>
        <v>11583591</v>
      </c>
      <c r="AY28" s="40" t="n">
        <f aca="false">(AW28-AW27)/AW27</f>
        <v>0.0112847261629923</v>
      </c>
      <c r="AZ28" s="39" t="n">
        <f aca="false">workers_and_wage_central!B16</f>
        <v>6331.53688578529</v>
      </c>
      <c r="BA28" s="40" t="n">
        <f aca="false">(AZ28-AZ27)/AZ27</f>
        <v>-0.0567620508175585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0.0174237424759532</v>
      </c>
      <c r="BJ28" s="7" t="n">
        <f aca="false">BJ27+1</f>
        <v>2039</v>
      </c>
      <c r="BK28" s="40" t="n">
        <f aca="false">SUM(T110:T113)/AVERAGE(AG110:AG113)</f>
        <v>0.0662444208212698</v>
      </c>
      <c r="BL28" s="40" t="n">
        <f aca="false">SUM(P110:P113)/AVERAGE(AG110:AG113)</f>
        <v>0.0151744242652782</v>
      </c>
      <c r="BM28" s="40" t="n">
        <f aca="false">SUM(D110:D113)/AVERAGE(AG110:AG113)</f>
        <v>0.0828776852241845</v>
      </c>
      <c r="BN28" s="40" t="n">
        <f aca="false">(SUM(H110:H113)+SUM(J110:J113))/AVERAGE(AG110:AG113)</f>
        <v>0.0139255792736148</v>
      </c>
      <c r="BO28" s="69" t="n">
        <f aca="false">AL28-BN28</f>
        <v>-0.0457332679418077</v>
      </c>
      <c r="BP28" s="32" t="n">
        <f aca="false">BM28+BN28</f>
        <v>0.0968032644977993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9" t="n">
        <f aca="false">'Central pensions'!Q29</f>
        <v>90641207.294696</v>
      </c>
      <c r="E29" s="9"/>
      <c r="F29" s="67" t="n">
        <f aca="false">'Central pensions'!I29</f>
        <v>16475112.3661772</v>
      </c>
      <c r="G29" s="9" t="n">
        <f aca="false">'Central pensions'!K29</f>
        <v>224042.162428257</v>
      </c>
      <c r="H29" s="9" t="n">
        <f aca="false">'Central pensions'!V29</f>
        <v>1232613.87455554</v>
      </c>
      <c r="I29" s="67" t="n">
        <f aca="false">'Central pensions'!M29</f>
        <v>6929.13904417286</v>
      </c>
      <c r="J29" s="9" t="n">
        <f aca="false">'Central pensions'!W29</f>
        <v>38122.0785945011</v>
      </c>
      <c r="K29" s="9"/>
      <c r="L29" s="67" t="n">
        <f aca="false">'Central pensions'!N29</f>
        <v>3038125.44366606</v>
      </c>
      <c r="M29" s="67"/>
      <c r="N29" s="67" t="n">
        <f aca="false">'Central pensions'!L29</f>
        <v>683434.677769862</v>
      </c>
      <c r="O29" s="9"/>
      <c r="P29" s="9" t="n">
        <f aca="false">'Central pensions'!X29</f>
        <v>19524903.3210839</v>
      </c>
      <c r="Q29" s="67"/>
      <c r="R29" s="67" t="n">
        <f aca="false">'Central SIPA income'!G24</f>
        <v>19735769.6864861</v>
      </c>
      <c r="S29" s="67"/>
      <c r="T29" s="9" t="n">
        <f aca="false">'Central SIPA income'!J24</f>
        <v>75461425.9289891</v>
      </c>
      <c r="U29" s="9"/>
      <c r="V29" s="67" t="n">
        <f aca="false">'Central SIPA income'!F24</f>
        <v>117488.447629411</v>
      </c>
      <c r="W29" s="67"/>
      <c r="X29" s="67" t="n">
        <f aca="false">'Central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-0.00686596778596435</v>
      </c>
      <c r="AK29" s="68" t="n">
        <f aca="false">AK28+1</f>
        <v>2040</v>
      </c>
      <c r="AL29" s="69" t="n">
        <f aca="false">SUM(AB114:AB117)/AVERAGE(AG114:AG117)</f>
        <v>-0.0310489375417781</v>
      </c>
      <c r="AM29" s="9" t="n">
        <v>3427469.19706586</v>
      </c>
      <c r="AN29" s="69" t="n">
        <f aca="false">AM29/AVERAGE(AG114:AG117)</f>
        <v>0.000434752380423475</v>
      </c>
      <c r="AO29" s="69" t="n">
        <f aca="false">'GDP evolution by scenario'!G113</f>
        <v>0.0119451709741552</v>
      </c>
      <c r="AP29" s="69"/>
      <c r="AQ29" s="9" t="n">
        <f aca="false">AQ28*(1+AO29)</f>
        <v>650547616.538185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376083000.300953</v>
      </c>
      <c r="AS29" s="70" t="n">
        <f aca="false">AQ29/AG117</f>
        <v>0.0820739195975363</v>
      </c>
      <c r="AT29" s="70" t="n">
        <f aca="false">AR29/AG117</f>
        <v>0.0474471124695741</v>
      </c>
      <c r="AW29" s="71" t="n">
        <f aca="false">workers_and_wage_central!C17</f>
        <v>11552257</v>
      </c>
      <c r="AY29" s="40" t="n">
        <f aca="false">(AW29-AW28)/AW28</f>
        <v>-0.00270503335278326</v>
      </c>
      <c r="AZ29" s="39" t="n">
        <f aca="false">workers_and_wage_central!B17</f>
        <v>6012.82687189068</v>
      </c>
      <c r="BA29" s="40" t="n">
        <f aca="false">(AZ29-AZ28)/AZ28</f>
        <v>-0.0503369118183828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0.0133187297136974</v>
      </c>
      <c r="BJ29" s="7" t="n">
        <f aca="false">BJ28+1</f>
        <v>2040</v>
      </c>
      <c r="BK29" s="40" t="n">
        <f aca="false">SUM(T114:T117)/AVERAGE(AG114:AG117)</f>
        <v>0.0663579609805143</v>
      </c>
      <c r="BL29" s="40" t="n">
        <f aca="false">SUM(P114:P117)/AVERAGE(AG114:AG117)</f>
        <v>0.0147954011963911</v>
      </c>
      <c r="BM29" s="40" t="n">
        <f aca="false">SUM(D114:D117)/AVERAGE(AG114:AG117)</f>
        <v>0.0826114973259013</v>
      </c>
      <c r="BN29" s="40" t="n">
        <f aca="false">(SUM(H114:H117)+SUM(J114:J117))/AVERAGE(AG114:AG117)</f>
        <v>0.0147229354191103</v>
      </c>
      <c r="BO29" s="69" t="n">
        <f aca="false">AL29-BN29</f>
        <v>-0.0457718729608884</v>
      </c>
      <c r="BP29" s="32" t="n">
        <f aca="false">BM29+BN29</f>
        <v>0.0973344327450116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89965868.98707</v>
      </c>
      <c r="E30" s="6"/>
      <c r="F30" s="8" t="n">
        <f aca="false">'Central pensions'!I30</f>
        <v>16352361.6346346</v>
      </c>
      <c r="G30" s="6" t="n">
        <f aca="false">'Central pensions'!K30</f>
        <v>189722.850050616</v>
      </c>
      <c r="H30" s="6" t="n">
        <f aca="false">'Central pensions'!V30</f>
        <v>1043799.14368794</v>
      </c>
      <c r="I30" s="8" t="n">
        <f aca="false">'Central pensions'!M30</f>
        <v>5867.71701187475</v>
      </c>
      <c r="J30" s="6" t="n">
        <f aca="false">'Central pensions'!W30</f>
        <v>32282.4477429262</v>
      </c>
      <c r="K30" s="6"/>
      <c r="L30" s="8" t="n">
        <f aca="false">'Central pensions'!N30</f>
        <v>3559515.16025304</v>
      </c>
      <c r="M30" s="8"/>
      <c r="N30" s="8" t="n">
        <f aca="false">'Central pensions'!L30</f>
        <v>678706.000540201</v>
      </c>
      <c r="O30" s="6"/>
      <c r="P30" s="6" t="n">
        <f aca="false">'Central pensions'!X30</f>
        <v>22204381.2521039</v>
      </c>
      <c r="Q30" s="8"/>
      <c r="R30" s="8" t="n">
        <f aca="false">'Central SIPA income'!G25</f>
        <v>15771872.8967792</v>
      </c>
      <c r="S30" s="8"/>
      <c r="T30" s="6" t="n">
        <f aca="false">'Central SIPA income'!J25</f>
        <v>60305122.9958713</v>
      </c>
      <c r="U30" s="6"/>
      <c r="V30" s="8" t="n">
        <f aca="false">'Central SIPA income'!F25</f>
        <v>113588.720787944</v>
      </c>
      <c r="W30" s="8"/>
      <c r="X30" s="8" t="n">
        <f aca="false">'Central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-0.352335362267462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11484302</v>
      </c>
      <c r="AX30" s="5"/>
      <c r="AY30" s="61" t="n">
        <f aca="false">(AW30-AW29)/AW29</f>
        <v>-0.00588240029632305</v>
      </c>
      <c r="AZ30" s="66" t="n">
        <f aca="false">workers_and_wage_central!B18</f>
        <v>5980.7396309251</v>
      </c>
      <c r="BA30" s="61" t="n">
        <f aca="false">(AZ30-AZ29)/AZ29</f>
        <v>-0.0053364651351568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0.0154840891040147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90945332.7709491</v>
      </c>
      <c r="E31" s="9"/>
      <c r="F31" s="67" t="n">
        <f aca="false">'Central pensions'!I31</f>
        <v>16530390.7714879</v>
      </c>
      <c r="G31" s="9" t="n">
        <f aca="false">'Central pensions'!K31</f>
        <v>183815.225100467</v>
      </c>
      <c r="H31" s="9" t="n">
        <f aca="false">'Central pensions'!V31</f>
        <v>1011297.13424338</v>
      </c>
      <c r="I31" s="67" t="n">
        <f aca="false">'Central pensions'!M31</f>
        <v>5685.00696187009</v>
      </c>
      <c r="J31" s="9" t="n">
        <f aca="false">'Central pensions'!W31</f>
        <v>31277.2309559807</v>
      </c>
      <c r="K31" s="9"/>
      <c r="L31" s="67" t="n">
        <f aca="false">'Central pensions'!N31</f>
        <v>3292886.12995688</v>
      </c>
      <c r="M31" s="67"/>
      <c r="N31" s="67" t="n">
        <f aca="false">'Central pensions'!L31</f>
        <v>687168.922397811</v>
      </c>
      <c r="O31" s="9"/>
      <c r="P31" s="9" t="n">
        <f aca="false">'Central pensions'!X31</f>
        <v>20867402.445491</v>
      </c>
      <c r="Q31" s="67"/>
      <c r="R31" s="67" t="n">
        <f aca="false">'Central SIPA income'!G26</f>
        <v>18768315.1400203</v>
      </c>
      <c r="S31" s="67"/>
      <c r="T31" s="9" t="n">
        <f aca="false">'Central SIPA income'!J26</f>
        <v>71762279.6196469</v>
      </c>
      <c r="U31" s="9"/>
      <c r="V31" s="67" t="n">
        <f aca="false">'Central SIPA income'!F26</f>
        <v>109525.592719891</v>
      </c>
      <c r="W31" s="67"/>
      <c r="X31" s="67" t="n">
        <f aca="false">'Central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-0.00794259424464266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376083000.300953</v>
      </c>
      <c r="AS31" s="7"/>
      <c r="AT31" s="7"/>
      <c r="AU31" s="7"/>
      <c r="AV31" s="7"/>
      <c r="AW31" s="71" t="n">
        <f aca="false">workers_and_wage_central!C19</f>
        <v>11534098</v>
      </c>
      <c r="AX31" s="7"/>
      <c r="AY31" s="40" t="n">
        <f aca="false">(AW31-AW30)/AW30</f>
        <v>0.00433600579295111</v>
      </c>
      <c r="AZ31" s="39" t="n">
        <f aca="false">workers_and_wage_central!B19</f>
        <v>5964.69692516812</v>
      </c>
      <c r="BA31" s="40" t="n">
        <f aca="false">(AZ31-AZ30)/AZ30</f>
        <v>-0.00268239494560594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0.0133606387846418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9" t="n">
        <f aca="false">'Central pensions'!Q32</f>
        <v>93389852.5820061</v>
      </c>
      <c r="E32" s="9"/>
      <c r="F32" s="67" t="n">
        <f aca="false">'Central pensions'!I32</f>
        <v>16974711.1834785</v>
      </c>
      <c r="G32" s="9" t="n">
        <f aca="false">'Central pensions'!K32</f>
        <v>198428.68944272</v>
      </c>
      <c r="H32" s="9" t="n">
        <f aca="false">'Central pensions'!V32</f>
        <v>1091696.10338541</v>
      </c>
      <c r="I32" s="67" t="n">
        <f aca="false">'Central pensions'!M32</f>
        <v>6136.96977657895</v>
      </c>
      <c r="J32" s="9" t="n">
        <f aca="false">'Central pensions'!W32</f>
        <v>33763.7970119198</v>
      </c>
      <c r="K32" s="9"/>
      <c r="L32" s="67" t="n">
        <f aca="false">'Central pensions'!N32</f>
        <v>3222133.25828742</v>
      </c>
      <c r="M32" s="67"/>
      <c r="N32" s="67" t="n">
        <f aca="false">'Central pensions'!L32</f>
        <v>707824.822523344</v>
      </c>
      <c r="O32" s="9"/>
      <c r="P32" s="9" t="n">
        <f aca="false">'Central pensions'!X32</f>
        <v>20613908.126068</v>
      </c>
      <c r="Q32" s="67"/>
      <c r="R32" s="67" t="n">
        <f aca="false">'Central SIPA income'!G27</f>
        <v>15636784.0553688</v>
      </c>
      <c r="S32" s="67"/>
      <c r="T32" s="9" t="n">
        <f aca="false">'Central SIPA income'!J27</f>
        <v>59788599.1023591</v>
      </c>
      <c r="U32" s="9"/>
      <c r="V32" s="67" t="n">
        <f aca="false">'Central SIPA income'!F27</f>
        <v>104871.150029721</v>
      </c>
      <c r="W32" s="67"/>
      <c r="X32" s="67" t="n">
        <f aca="false">'Central SIPA income'!M27</f>
        <v>263406.093683137</v>
      </c>
      <c r="Y32" s="9"/>
      <c r="Z32" s="9" t="n">
        <f aca="false">R32+V32-N32-L32-F32</f>
        <v>-5163014.05889083</v>
      </c>
      <c r="AA32" s="9"/>
      <c r="AB32" s="9" t="n">
        <f aca="false">T32-P32-D32</f>
        <v>-54215161.6057151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-0.0106646539957962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379529194.21469</v>
      </c>
      <c r="AS32" s="7"/>
      <c r="AT32" s="7"/>
      <c r="AU32" s="9"/>
      <c r="AW32" s="71" t="n">
        <f aca="false">workers_and_wage_central!C20</f>
        <v>11625552</v>
      </c>
      <c r="AY32" s="40" t="n">
        <f aca="false">(AW32-AW31)/AW31</f>
        <v>0.00792901187418383</v>
      </c>
      <c r="AZ32" s="39" t="n">
        <f aca="false">workers_and_wage_central!B20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0.0155746277082348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91734934.6040553</v>
      </c>
      <c r="E33" s="9"/>
      <c r="F33" s="67" t="n">
        <f aca="false">'Central pensions'!I33</f>
        <v>16673910.2513495</v>
      </c>
      <c r="G33" s="9" t="n">
        <f aca="false">'Central pensions'!K33</f>
        <v>215995.281422386</v>
      </c>
      <c r="H33" s="9" t="n">
        <f aca="false">'Central pensions'!V33</f>
        <v>1188342.30947497</v>
      </c>
      <c r="I33" s="67" t="n">
        <f aca="false">'Central pensions'!M33</f>
        <v>6680.26643574389</v>
      </c>
      <c r="J33" s="9" t="n">
        <f aca="false">'Central pensions'!W33</f>
        <v>36752.8549322156</v>
      </c>
      <c r="K33" s="9"/>
      <c r="L33" s="67" t="n">
        <f aca="false">'Central pensions'!N33</f>
        <v>3292135.92902713</v>
      </c>
      <c r="M33" s="67"/>
      <c r="N33" s="67" t="n">
        <f aca="false">'Central pensions'!L33</f>
        <v>695086.389893012</v>
      </c>
      <c r="O33" s="9"/>
      <c r="P33" s="9" t="n">
        <f aca="false">'Central pensions'!X33</f>
        <v>20907069.2194283</v>
      </c>
      <c r="Q33" s="67"/>
      <c r="R33" s="67" t="n">
        <f aca="false">'Central SIPA income'!G28</f>
        <v>17828116.9327984</v>
      </c>
      <c r="S33" s="67"/>
      <c r="T33" s="9" t="n">
        <f aca="false">'Central SIPA income'!J28</f>
        <v>68167350.285757</v>
      </c>
      <c r="U33" s="9"/>
      <c r="V33" s="67" t="n">
        <f aca="false">'Central SIPA income'!F28</f>
        <v>105328.863710972</v>
      </c>
      <c r="W33" s="67"/>
      <c r="X33" s="67" t="n">
        <f aca="false">'Central SIPA income'!M28</f>
        <v>264555.738487923</v>
      </c>
      <c r="Y33" s="9"/>
      <c r="Z33" s="9" t="n">
        <f aca="false">R33+V33-N33-L33-F33</f>
        <v>-2727686.77376027</v>
      </c>
      <c r="AA33" s="9"/>
      <c r="AB33" s="9" t="n">
        <f aca="false">T33-P33-D33</f>
        <v>-44474653.5377265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-0.00882831028819488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11738891</v>
      </c>
      <c r="AY33" s="40" t="n">
        <f aca="false">(AW33-AW32)/AW32</f>
        <v>0.00974912847149107</v>
      </c>
      <c r="AZ33" s="39" t="n">
        <f aca="false">workers_and_wage_central!B21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0.013534704027502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105302741.539849</v>
      </c>
      <c r="E34" s="6"/>
      <c r="F34" s="8" t="n">
        <f aca="false">'Central pensions'!I34</f>
        <v>19140019.7671137</v>
      </c>
      <c r="G34" s="6" t="n">
        <f aca="false">'Central pensions'!K34</f>
        <v>236635.046227798</v>
      </c>
      <c r="H34" s="6" t="n">
        <f aca="false">'Central pensions'!V34</f>
        <v>1301896.20571922</v>
      </c>
      <c r="I34" s="8" t="n">
        <f aca="false">'Central pensions'!M34</f>
        <v>7318.60967714837</v>
      </c>
      <c r="J34" s="6" t="n">
        <f aca="false">'Central pensions'!W34</f>
        <v>40264.8311047179</v>
      </c>
      <c r="K34" s="6"/>
      <c r="L34" s="8" t="n">
        <f aca="false">'Central pensions'!N34</f>
        <v>3802902.90237036</v>
      </c>
      <c r="M34" s="8"/>
      <c r="N34" s="8" t="n">
        <f aca="false">'Central pensions'!L34</f>
        <v>711251.295113537</v>
      </c>
      <c r="O34" s="6"/>
      <c r="P34" s="6" t="n">
        <f aca="false">'Central pensions'!X34</f>
        <v>23646376.0112955</v>
      </c>
      <c r="Q34" s="8"/>
      <c r="R34" s="8" t="n">
        <f aca="false">'Central SIPA income'!G29</f>
        <v>16232242.2219031</v>
      </c>
      <c r="S34" s="8"/>
      <c r="T34" s="6" t="n">
        <f aca="false">'Central SIPA income'!J29</f>
        <v>62065385.0114746</v>
      </c>
      <c r="U34" s="6"/>
      <c r="V34" s="8" t="n">
        <f aca="false">'Central SIPA income'!F29</f>
        <v>114354.601684911</v>
      </c>
      <c r="W34" s="8"/>
      <c r="X34" s="8" t="n">
        <f aca="false">'Central SIPA income'!M29</f>
        <v>287225.790085993</v>
      </c>
      <c r="Y34" s="6"/>
      <c r="Z34" s="6" t="n">
        <f aca="false">R34+V34-N34-L34-F34</f>
        <v>-7307577.14100963</v>
      </c>
      <c r="AA34" s="6"/>
      <c r="AB34" s="6" t="n">
        <f aca="false">T34-P34-D34</f>
        <v>-66883732.5396704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-0.0139524509152103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-0.0114541268257462</v>
      </c>
      <c r="AV34" s="5"/>
      <c r="AW34" s="65" t="n">
        <f aca="false">workers_and_wage_central!C22</f>
        <v>11516006</v>
      </c>
      <c r="AX34" s="5"/>
      <c r="AY34" s="61" t="n">
        <f aca="false">(AW34-AW33)/AW33</f>
        <v>-0.0189868872621783</v>
      </c>
      <c r="AZ34" s="66" t="n">
        <f aca="false">workers_and_wage_central!B22</f>
        <v>5931.41495321902</v>
      </c>
      <c r="BA34" s="61" t="n">
        <f aca="false">(AZ34-AZ33)/AZ33</f>
        <v>0.0529303073998625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0.0157990948739991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96812503.7377015</v>
      </c>
      <c r="E35" s="9"/>
      <c r="F35" s="67" t="n">
        <f aca="false">'Central pensions'!I35</f>
        <v>17596818.5457181</v>
      </c>
      <c r="G35" s="9" t="n">
        <f aca="false">'Central pensions'!K35</f>
        <v>281445.048536626</v>
      </c>
      <c r="H35" s="9" t="n">
        <f aca="false">'Central pensions'!V35</f>
        <v>1548427.61733427</v>
      </c>
      <c r="I35" s="67" t="n">
        <f aca="false">'Central pensions'!M35</f>
        <v>8704.48603721522</v>
      </c>
      <c r="J35" s="9" t="n">
        <f aca="false">'Central pensions'!W35</f>
        <v>47889.5139381732</v>
      </c>
      <c r="K35" s="9"/>
      <c r="L35" s="67" t="n">
        <f aca="false">'Central pensions'!N35</f>
        <v>2966127.70886977</v>
      </c>
      <c r="M35" s="67"/>
      <c r="N35" s="67" t="n">
        <f aca="false">'Central pensions'!L35</f>
        <v>723269.508479893</v>
      </c>
      <c r="O35" s="9"/>
      <c r="P35" s="9" t="n">
        <f aca="false">'Central pensions'!X35</f>
        <v>19370466.2183546</v>
      </c>
      <c r="Q35" s="67"/>
      <c r="R35" s="67" t="n">
        <f aca="false">'Central SIPA income'!G30</f>
        <v>18318550.333424</v>
      </c>
      <c r="S35" s="67"/>
      <c r="T35" s="9" t="n">
        <f aca="false">'Central SIPA income'!J30</f>
        <v>70042564.8997456</v>
      </c>
      <c r="U35" s="9"/>
      <c r="V35" s="67" t="n">
        <f aca="false">'Central SIPA income'!F30</f>
        <v>82723.7607858221</v>
      </c>
      <c r="W35" s="67"/>
      <c r="X35" s="67" t="n">
        <f aca="false">'Central SIPA income'!M30</f>
        <v>207778.23717196</v>
      </c>
      <c r="Y35" s="9"/>
      <c r="Z35" s="9" t="n">
        <f aca="false">R35+V35-N35-L35-F35</f>
        <v>-2884941.6688579</v>
      </c>
      <c r="AA35" s="9"/>
      <c r="AB35" s="9" t="n">
        <f aca="false">T35-P35-D35</f>
        <v>-46140405.0563105</v>
      </c>
      <c r="AC35" s="50"/>
      <c r="AD35" s="9"/>
      <c r="AE35" s="75"/>
      <c r="AF35" s="40" t="n">
        <f aca="false">AVERAGE(AG34:AG37)/AVERAGE(AG30:AG33)-1</f>
        <v>-0.108757605416629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-0.0114778568801418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9401693</v>
      </c>
      <c r="AX35" s="7"/>
      <c r="AY35" s="40" t="n">
        <f aca="false">(AW35-AW34)/AW34</f>
        <v>-0.18359776818456</v>
      </c>
      <c r="AZ35" s="39" t="n">
        <f aca="false">workers_and_wage_central!B23</f>
        <v>6364.43420483386</v>
      </c>
      <c r="BA35" s="40" t="n">
        <f aca="false">(AZ35-AZ34)/AZ34</f>
        <v>0.0730043767010163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0.0135814160082872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96220955.3722416</v>
      </c>
      <c r="E36" s="9"/>
      <c r="F36" s="67" t="n">
        <f aca="false">'Central pensions'!I36</f>
        <v>17489297.6280046</v>
      </c>
      <c r="G36" s="9" t="n">
        <f aca="false">'Central pensions'!K36</f>
        <v>290263.428839053</v>
      </c>
      <c r="H36" s="9" t="n">
        <f aca="false">'Central pensions'!V36</f>
        <v>1596943.7439154</v>
      </c>
      <c r="I36" s="67" t="n">
        <f aca="false">'Central pensions'!M36</f>
        <v>8977.21944863064</v>
      </c>
      <c r="J36" s="9" t="n">
        <f aca="false">'Central pensions'!W36</f>
        <v>49390.0126984151</v>
      </c>
      <c r="K36" s="9"/>
      <c r="L36" s="67" t="n">
        <f aca="false">'Central pensions'!N36</f>
        <v>2955506.1594936</v>
      </c>
      <c r="M36" s="67"/>
      <c r="N36" s="67" t="n">
        <f aca="false">'Central pensions'!L36</f>
        <v>720933.053052791</v>
      </c>
      <c r="O36" s="9"/>
      <c r="P36" s="9" t="n">
        <f aca="false">'Central pensions'!X36</f>
        <v>19302496.4597548</v>
      </c>
      <c r="Q36" s="67"/>
      <c r="R36" s="67" t="n">
        <f aca="false">'Central SIPA income'!G31</f>
        <v>15717730.6866453</v>
      </c>
      <c r="S36" s="67"/>
      <c r="T36" s="9" t="n">
        <f aca="false">'Central SIPA income'!J31</f>
        <v>60098105.5628272</v>
      </c>
      <c r="U36" s="9"/>
      <c r="V36" s="67" t="n">
        <f aca="false">'Central SIPA income'!F31</f>
        <v>82703.572565179</v>
      </c>
      <c r="W36" s="67"/>
      <c r="X36" s="67" t="n">
        <f aca="false">'Central SIPA income'!M31</f>
        <v>207727.53018213</v>
      </c>
      <c r="Y36" s="9"/>
      <c r="Z36" s="9" t="n">
        <f aca="false">R36+V36-N36-L36-F36</f>
        <v>-5365302.58134047</v>
      </c>
      <c r="AA36" s="9"/>
      <c r="AB36" s="9" t="n">
        <f aca="false">T36-P36-D36</f>
        <v>-55425346.2691691</v>
      </c>
      <c r="AC36" s="50"/>
      <c r="AD36" s="9"/>
      <c r="AE36" s="9"/>
      <c r="AF36" s="9"/>
      <c r="AG36" s="9" t="n">
        <f aca="false">AG35*'Central macro hypothesis'!B18/'Central macro hypothesis'!B17</f>
        <v>4512300110.79965</v>
      </c>
      <c r="AH36" s="40" t="n">
        <f aca="false">(AG36-AG35)/AG35</f>
        <v>0.122476814167518</v>
      </c>
      <c r="AI36" s="40"/>
      <c r="AJ36" s="40" t="n">
        <f aca="false">AB36/AG36</f>
        <v>-0.0122831693168004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9905628</v>
      </c>
      <c r="AY36" s="40" t="n">
        <f aca="false">(AW36-AW35)/AW35</f>
        <v>0.053600452599335</v>
      </c>
      <c r="AZ36" s="39" t="n">
        <f aca="false">workers_and_wage_central!B24</f>
        <v>6093.27890464604</v>
      </c>
      <c r="BA36" s="40" t="n">
        <f aca="false">(AZ36-AZ35)/AZ35</f>
        <v>-0.0426047770250921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0.0158086825011121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93546627.590912</v>
      </c>
      <c r="E37" s="9"/>
      <c r="F37" s="67" t="n">
        <f aca="false">'Central pensions'!I37</f>
        <v>17003206.8971282</v>
      </c>
      <c r="G37" s="9" t="n">
        <f aca="false">'Central pensions'!K37</f>
        <v>287669.736000868</v>
      </c>
      <c r="H37" s="9" t="n">
        <f aca="false">'Central pensions'!V37</f>
        <v>1582674.01118281</v>
      </c>
      <c r="I37" s="67" t="n">
        <f aca="false">'Central pensions'!M37</f>
        <v>8897.00214435678</v>
      </c>
      <c r="J37" s="9" t="n">
        <f aca="false">'Central pensions'!W37</f>
        <v>48948.6807582314</v>
      </c>
      <c r="K37" s="9"/>
      <c r="L37" s="67" t="n">
        <f aca="false">'Central pensions'!N37</f>
        <v>2939816.35511559</v>
      </c>
      <c r="M37" s="67"/>
      <c r="N37" s="67" t="n">
        <f aca="false">'Central pensions'!L37</f>
        <v>702280.680708636</v>
      </c>
      <c r="O37" s="9"/>
      <c r="P37" s="9" t="n">
        <f aca="false">'Central pensions'!X37</f>
        <v>19118462.1409531</v>
      </c>
      <c r="Q37" s="67"/>
      <c r="R37" s="67" t="n">
        <f aca="false">'Central SIPA income'!G32</f>
        <v>19032504.0130493</v>
      </c>
      <c r="S37" s="67"/>
      <c r="T37" s="9" t="n">
        <f aca="false">'Central SIPA income'!J32</f>
        <v>72772428.673372</v>
      </c>
      <c r="U37" s="9"/>
      <c r="V37" s="67" t="n">
        <f aca="false">'Central SIPA income'!F32</f>
        <v>88026.8110739797</v>
      </c>
      <c r="W37" s="67"/>
      <c r="X37" s="67" t="n">
        <f aca="false">'Central SIPA income'!M32</f>
        <v>221097.97058399</v>
      </c>
      <c r="Y37" s="9"/>
      <c r="Z37" s="9" t="n">
        <f aca="false">R37+V37-N37-L37-F37</f>
        <v>-1524773.10882921</v>
      </c>
      <c r="AA37" s="9"/>
      <c r="AB37" s="9" t="n">
        <f aca="false">T37-P37-D37</f>
        <v>-39892661.0584931</v>
      </c>
      <c r="AC37" s="50"/>
      <c r="AD37" s="9"/>
      <c r="AE37" s="9"/>
      <c r="AF37" s="9"/>
      <c r="AG37" s="9" t="n">
        <f aca="false">AG36*'Central macro hypothesis'!B19/'Central macro hypothesis'!B18</f>
        <v>4699819807.57936</v>
      </c>
      <c r="AH37" s="40" t="n">
        <f aca="false">(AG37-AG36)/AG36</f>
        <v>0.041557452335874</v>
      </c>
      <c r="AI37" s="40" t="n">
        <f aca="false">(AG37-AG33)/AG33</f>
        <v>-0.0670760925721661</v>
      </c>
      <c r="AJ37" s="40" t="n">
        <f aca="false">AB37/AG37</f>
        <v>-0.00848812564987248</v>
      </c>
      <c r="AK37" s="73"/>
      <c r="AW37" s="71" t="n">
        <f aca="false">workers_and_wage_central!C25</f>
        <v>10445166</v>
      </c>
      <c r="AY37" s="40" t="n">
        <f aca="false">(AW37-AW36)/AW36</f>
        <v>0.0544678237462582</v>
      </c>
      <c r="AZ37" s="39" t="n">
        <f aca="false">workers_and_wage_central!B25</f>
        <v>6078.64152568585</v>
      </c>
      <c r="BA37" s="40" t="n">
        <f aca="false">(AZ37-AZ36)/AZ36</f>
        <v>-0.00240221712960316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0.0136642941989179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90422887.9262266</v>
      </c>
      <c r="E38" s="6"/>
      <c r="F38" s="8" t="n">
        <f aca="false">'Central pensions'!I38</f>
        <v>16435430.2366624</v>
      </c>
      <c r="G38" s="6" t="n">
        <f aca="false">'Central pensions'!K38</f>
        <v>292032.739594194</v>
      </c>
      <c r="H38" s="6" t="n">
        <f aca="false">'Central pensions'!V38</f>
        <v>1606677.96965912</v>
      </c>
      <c r="I38" s="8" t="n">
        <f aca="false">'Central pensions'!M38</f>
        <v>9031.94039982051</v>
      </c>
      <c r="J38" s="6" t="n">
        <f aca="false">'Central pensions'!W38</f>
        <v>49691.0712265709</v>
      </c>
      <c r="K38" s="6"/>
      <c r="L38" s="8" t="n">
        <f aca="false">'Central pensions'!N38</f>
        <v>3357311.81673445</v>
      </c>
      <c r="M38" s="8"/>
      <c r="N38" s="8" t="n">
        <f aca="false">'Central pensions'!L38</f>
        <v>680755.045228515</v>
      </c>
      <c r="O38" s="6"/>
      <c r="P38" s="6" t="n">
        <f aca="false">'Central pensions'!X38</f>
        <v>21166420.3806609</v>
      </c>
      <c r="Q38" s="8"/>
      <c r="R38" s="8" t="n">
        <f aca="false">'Central SIPA income'!G33</f>
        <v>16750442.3993954</v>
      </c>
      <c r="S38" s="8"/>
      <c r="T38" s="6" t="n">
        <f aca="false">'Central SIPA income'!J33</f>
        <v>64046768.303407</v>
      </c>
      <c r="U38" s="6"/>
      <c r="V38" s="8" t="n">
        <f aca="false">'Central SIPA income'!F33</f>
        <v>95312.4611729082</v>
      </c>
      <c r="W38" s="8"/>
      <c r="X38" s="8" t="n">
        <f aca="false">'Central SIPA income'!M33</f>
        <v>239397.42312129</v>
      </c>
      <c r="Y38" s="6"/>
      <c r="Z38" s="6" t="n">
        <f aca="false">R38+V38-N38-L38-F38</f>
        <v>-3627742.238057</v>
      </c>
      <c r="AA38" s="6"/>
      <c r="AB38" s="6" t="n">
        <f aca="false">T38-P38-D38</f>
        <v>-47542540.0034805</v>
      </c>
      <c r="AC38" s="50"/>
      <c r="AD38" s="6"/>
      <c r="AE38" s="6"/>
      <c r="AF38" s="6"/>
      <c r="AG38" s="6" t="n">
        <f aca="false">AG37*'Central macro hypothesis'!B20/'Central macro hypothesis'!B19</f>
        <v>4793690581.39865</v>
      </c>
      <c r="AH38" s="61" t="n">
        <f aca="false">(AG38-AG37)/AG37</f>
        <v>0.0199732708194264</v>
      </c>
      <c r="AI38" s="61"/>
      <c r="AJ38" s="61" t="n">
        <f aca="false">AB38/AG38</f>
        <v>-0.00991773231838612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0.0139790310034765</v>
      </c>
      <c r="AV38" s="5"/>
      <c r="AW38" s="65" t="n">
        <f aca="false">workers_and_wage_central!C26</f>
        <v>10784959</v>
      </c>
      <c r="AX38" s="5"/>
      <c r="AY38" s="61" t="n">
        <f aca="false">(AW38-AW37)/AW37</f>
        <v>0.0325311249241994</v>
      </c>
      <c r="AZ38" s="66" t="n">
        <f aca="false">workers_and_wage_central!B26</f>
        <v>6060.89881459602</v>
      </c>
      <c r="BA38" s="61" t="n">
        <f aca="false">(AZ38-AZ37)/AZ37</f>
        <v>-0.00291886123155358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0.015688852209777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93397277.025924</v>
      </c>
      <c r="E39" s="9"/>
      <c r="F39" s="67" t="n">
        <f aca="false">'Central pensions'!I39</f>
        <v>16976060.6640454</v>
      </c>
      <c r="G39" s="9" t="n">
        <f aca="false">'Central pensions'!K39</f>
        <v>318557.063732351</v>
      </c>
      <c r="H39" s="9" t="n">
        <f aca="false">'Central pensions'!V39</f>
        <v>1752606.97512642</v>
      </c>
      <c r="I39" s="67" t="n">
        <f aca="false">'Central pensions'!M39</f>
        <v>9852.28032161901</v>
      </c>
      <c r="J39" s="9" t="n">
        <f aca="false">'Central pensions'!W39</f>
        <v>54204.3394368991</v>
      </c>
      <c r="K39" s="9"/>
      <c r="L39" s="67" t="n">
        <f aca="false">'Central pensions'!N39</f>
        <v>2931722.68220227</v>
      </c>
      <c r="M39" s="67"/>
      <c r="N39" s="67" t="n">
        <f aca="false">'Central pensions'!L39</f>
        <v>704505.322988134</v>
      </c>
      <c r="O39" s="9"/>
      <c r="P39" s="9" t="n">
        <f aca="false">'Central pensions'!X39</f>
        <v>19088703.3591764</v>
      </c>
      <c r="Q39" s="67"/>
      <c r="R39" s="67" t="n">
        <f aca="false">'Central SIPA income'!G34</f>
        <v>19649367.659656</v>
      </c>
      <c r="S39" s="67"/>
      <c r="T39" s="9" t="n">
        <f aca="false">'Central SIPA income'!J34</f>
        <v>75131060.2907935</v>
      </c>
      <c r="U39" s="9"/>
      <c r="V39" s="67" t="n">
        <f aca="false">'Central SIPA income'!F34</f>
        <v>97128.4700677565</v>
      </c>
      <c r="W39" s="67"/>
      <c r="X39" s="67" t="n">
        <f aca="false">'Central SIPA income'!M34</f>
        <v>243958.713895256</v>
      </c>
      <c r="Y39" s="9"/>
      <c r="Z39" s="9" t="n">
        <f aca="false">R39+V39-N39-L39-F39</f>
        <v>-865792.539512124</v>
      </c>
      <c r="AA39" s="9"/>
      <c r="AB39" s="9" t="n">
        <f aca="false">T39-P39-D39</f>
        <v>-37354920.0943068</v>
      </c>
      <c r="AC39" s="50"/>
      <c r="AD39" s="9"/>
      <c r="AE39" s="9"/>
      <c r="AF39" s="9"/>
      <c r="AG39" s="9" t="n">
        <f aca="false">AG38*'Central macro hypothesis'!B21/'Central macro hypothesis'!B20</f>
        <v>4823939403.12739</v>
      </c>
      <c r="AH39" s="40" t="n">
        <f aca="false">(AG39-AG38)/AG38</f>
        <v>0.00631013229058164</v>
      </c>
      <c r="AI39" s="40"/>
      <c r="AJ39" s="40" t="n">
        <f aca="false">AB39/AG39</f>
        <v>-0.00774365450571154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11098718</v>
      </c>
      <c r="AX39" s="7"/>
      <c r="AY39" s="40" t="n">
        <f aca="false">(AW39-AW38)/AW38</f>
        <v>0.0290922756405472</v>
      </c>
      <c r="AZ39" s="39" t="n">
        <f aca="false">workers_and_wage_central!B27</f>
        <v>6015.51664906522</v>
      </c>
      <c r="BA39" s="40" t="n">
        <f aca="false">(AZ39-AZ38)/AZ38</f>
        <v>-0.00748769562387372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0.0137548471561748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95830463.9276699</v>
      </c>
      <c r="E40" s="9"/>
      <c r="F40" s="67" t="n">
        <f aca="false">'Central pensions'!I40</f>
        <v>17418321.1856186</v>
      </c>
      <c r="G40" s="9" t="n">
        <f aca="false">'Central pensions'!K40</f>
        <v>335761.380506565</v>
      </c>
      <c r="H40" s="9" t="n">
        <f aca="false">'Central pensions'!V40</f>
        <v>1847260.04992406</v>
      </c>
      <c r="I40" s="67" t="n">
        <f aca="false">'Central pensions'!M40</f>
        <v>10384.3725929866</v>
      </c>
      <c r="J40" s="9" t="n">
        <f aca="false">'Central pensions'!W40</f>
        <v>57131.7541213626</v>
      </c>
      <c r="K40" s="9"/>
      <c r="L40" s="67" t="n">
        <f aca="false">'Central pensions'!N40</f>
        <v>3059832.88687611</v>
      </c>
      <c r="M40" s="67"/>
      <c r="N40" s="67" t="n">
        <f aca="false">'Central pensions'!L40</f>
        <v>723738.907239657</v>
      </c>
      <c r="O40" s="9"/>
      <c r="P40" s="9" t="n">
        <f aca="false">'Central pensions'!X40</f>
        <v>19859285.3259663</v>
      </c>
      <c r="Q40" s="67"/>
      <c r="R40" s="67" t="n">
        <f aca="false">'Central SIPA income'!G35</f>
        <v>17410141.4148944</v>
      </c>
      <c r="S40" s="67"/>
      <c r="T40" s="9" t="n">
        <f aca="false">'Central SIPA income'!J35</f>
        <v>66569184.6664022</v>
      </c>
      <c r="U40" s="9"/>
      <c r="V40" s="67" t="n">
        <f aca="false">'Central SIPA income'!F35</f>
        <v>99703.8600376827</v>
      </c>
      <c r="W40" s="67"/>
      <c r="X40" s="67" t="n">
        <f aca="false">'Central SIPA income'!M35</f>
        <v>250427.350994179</v>
      </c>
      <c r="Y40" s="9"/>
      <c r="Z40" s="9" t="n">
        <f aca="false">R40+V40-N40-L40-F40</f>
        <v>-3692047.70480234</v>
      </c>
      <c r="AA40" s="9"/>
      <c r="AB40" s="9" t="n">
        <f aca="false">T40-P40-D40</f>
        <v>-49120564.587234</v>
      </c>
      <c r="AC40" s="50"/>
      <c r="AD40" s="9"/>
      <c r="AE40" s="9"/>
      <c r="AF40" s="9"/>
      <c r="AG40" s="9" t="n">
        <f aca="false">AG39*'Central macro hypothesis'!B22/'Central macro hypothesis'!B21</f>
        <v>4918407120.77163</v>
      </c>
      <c r="AH40" s="40" t="n">
        <f aca="false">(AG40-AG39)/AG39</f>
        <v>0.019583106202161</v>
      </c>
      <c r="AI40" s="40"/>
      <c r="AJ40" s="40" t="n">
        <f aca="false">AB40/AG40</f>
        <v>-0.00998708796996204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11564878</v>
      </c>
      <c r="AY40" s="40" t="n">
        <f aca="false">(AW40-AW39)/AW39</f>
        <v>0.0420012473512707</v>
      </c>
      <c r="AZ40" s="39" t="n">
        <f aca="false">workers_and_wage_central!B28</f>
        <v>5950.56004069854</v>
      </c>
      <c r="BA40" s="40" t="n">
        <f aca="false">(AZ40-AZ39)/AZ39</f>
        <v>-0.0107981761428218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0.016012066959327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99801850.1826623</v>
      </c>
      <c r="E41" s="9"/>
      <c r="F41" s="67" t="n">
        <f aca="false">'Central pensions'!I41</f>
        <v>18140167.6476562</v>
      </c>
      <c r="G41" s="9" t="n">
        <f aca="false">'Central pensions'!K41</f>
        <v>350816.00790123</v>
      </c>
      <c r="H41" s="9" t="n">
        <f aca="false">'Central pensions'!V41</f>
        <v>1930086.16801631</v>
      </c>
      <c r="I41" s="67" t="n">
        <f aca="false">'Central pensions'!M41</f>
        <v>10849.9796258113</v>
      </c>
      <c r="J41" s="9" t="n">
        <f aca="false">'Central pensions'!W41</f>
        <v>59693.3866396803</v>
      </c>
      <c r="K41" s="9"/>
      <c r="L41" s="67" t="n">
        <f aca="false">'Central pensions'!N41</f>
        <v>3184516.332175</v>
      </c>
      <c r="M41" s="67"/>
      <c r="N41" s="67" t="n">
        <f aca="false">'Central pensions'!L41</f>
        <v>756230.595413372</v>
      </c>
      <c r="O41" s="9"/>
      <c r="P41" s="9" t="n">
        <f aca="false">'Central pensions'!X41</f>
        <v>20685027.9980763</v>
      </c>
      <c r="Q41" s="67"/>
      <c r="R41" s="67" t="n">
        <f aca="false">'Central SIPA income'!G36</f>
        <v>20527140.2626087</v>
      </c>
      <c r="S41" s="67"/>
      <c r="T41" s="9" t="n">
        <f aca="false">'Central SIPA income'!J36</f>
        <v>78487299.916227</v>
      </c>
      <c r="U41" s="9"/>
      <c r="V41" s="67" t="n">
        <f aca="false">'Central SIPA income'!F36</f>
        <v>99439.3066168025</v>
      </c>
      <c r="W41" s="67"/>
      <c r="X41" s="67" t="n">
        <f aca="false">'Central SIPA income'!M36</f>
        <v>249762.869073796</v>
      </c>
      <c r="Y41" s="9"/>
      <c r="Z41" s="9" t="n">
        <f aca="false">R41+V41-N41-L41-F41</f>
        <v>-1454335.00601907</v>
      </c>
      <c r="AA41" s="9"/>
      <c r="AB41" s="9" t="n">
        <f aca="false">T41-P41-D41</f>
        <v>-41999578.2645116</v>
      </c>
      <c r="AC41" s="50"/>
      <c r="AD41" s="9"/>
      <c r="AE41" s="9"/>
      <c r="AF41" s="9"/>
      <c r="AG41" s="9" t="n">
        <f aca="false">AG40*'Central macro hypothesis'!B23/'Central macro hypothesis'!B22</f>
        <v>4967835217.28166</v>
      </c>
      <c r="AH41" s="40" t="n">
        <f aca="false">(AG41-AG40)/AG40</f>
        <v>0.010049614701737</v>
      </c>
      <c r="AI41" s="40" t="n">
        <f aca="false">(AG41-AG37)/AG37</f>
        <v>0.0570267415933838</v>
      </c>
      <c r="AJ41" s="40" t="n">
        <f aca="false">AB41/AG41</f>
        <v>-0.00845430180904698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11623003</v>
      </c>
      <c r="AY41" s="40" t="n">
        <f aca="false">(AW41-AW40)/AW40</f>
        <v>0.00502599335678249</v>
      </c>
      <c r="AZ41" s="39" t="n">
        <f aca="false">workers_and_wage_central!B29</f>
        <v>6015.28655414805</v>
      </c>
      <c r="BA41" s="40" t="n">
        <f aca="false">(AZ41-AZ40)/AZ40</f>
        <v>0.010877381793784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0.0138262707235996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102464218.665052</v>
      </c>
      <c r="E42" s="6"/>
      <c r="F42" s="8" t="n">
        <f aca="false">'Central pensions'!I42</f>
        <v>18624084.6343853</v>
      </c>
      <c r="G42" s="6" t="n">
        <f aca="false">'Central pensions'!K42</f>
        <v>391569.078992571</v>
      </c>
      <c r="H42" s="6" t="n">
        <f aca="false">'Central pensions'!V42</f>
        <v>2154297.54106098</v>
      </c>
      <c r="I42" s="8" t="n">
        <f aca="false">'Central pensions'!M42</f>
        <v>12110.3838863682</v>
      </c>
      <c r="J42" s="6" t="n">
        <f aca="false">'Central pensions'!W42</f>
        <v>66627.7590018863</v>
      </c>
      <c r="K42" s="6"/>
      <c r="L42" s="8" t="n">
        <f aca="false">'Central pensions'!N42</f>
        <v>3942466.58206438</v>
      </c>
      <c r="M42" s="8"/>
      <c r="N42" s="8" t="n">
        <f aca="false">'Central pensions'!L42</f>
        <v>777285.47503734</v>
      </c>
      <c r="O42" s="6"/>
      <c r="P42" s="6" t="n">
        <f aca="false">'Central pensions'!X42</f>
        <v>24733873.1833935</v>
      </c>
      <c r="Q42" s="8"/>
      <c r="R42" s="8" t="n">
        <f aca="false">'Central SIPA income'!G37</f>
        <v>17878595.9808356</v>
      </c>
      <c r="S42" s="8"/>
      <c r="T42" s="6" t="n">
        <f aca="false">'Central SIPA income'!J37</f>
        <v>68360361.3010323</v>
      </c>
      <c r="U42" s="6"/>
      <c r="V42" s="8" t="n">
        <f aca="false">'Central SIPA income'!F37</f>
        <v>102702.934333698</v>
      </c>
      <c r="W42" s="8"/>
      <c r="X42" s="8" t="n">
        <f aca="false">'Central SIPA income'!M37</f>
        <v>257960.160968658</v>
      </c>
      <c r="Y42" s="6"/>
      <c r="Z42" s="6" t="n">
        <f aca="false">R42+V42-N42-L42-F42</f>
        <v>-5362537.77631774</v>
      </c>
      <c r="AA42" s="6"/>
      <c r="AB42" s="6" t="n">
        <f aca="false">T42-P42-D42</f>
        <v>-58837730.5474134</v>
      </c>
      <c r="AC42" s="50"/>
      <c r="AD42" s="6"/>
      <c r="AE42" s="6"/>
      <c r="AF42" s="6"/>
      <c r="AG42" s="6" t="n">
        <f aca="false">AG41*'Central macro hypothesis'!B24/'Central macro hypothesis'!B23</f>
        <v>5033375110.46859</v>
      </c>
      <c r="AH42" s="61" t="n">
        <f aca="false">(AG42-AG41)/AG41</f>
        <v>0.0131928476530249</v>
      </c>
      <c r="AI42" s="61"/>
      <c r="AJ42" s="61" t="n">
        <f aca="false">AB42/AG42</f>
        <v>-0.0116895183164554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0.0156049824339649</v>
      </c>
      <c r="AV42" s="5"/>
      <c r="AW42" s="65" t="n">
        <f aca="false">workers_and_wage_central!C30</f>
        <v>11658979</v>
      </c>
      <c r="AX42" s="5"/>
      <c r="AY42" s="61" t="n">
        <f aca="false">(AW42-AW41)/AW41</f>
        <v>0.00309524139329569</v>
      </c>
      <c r="AZ42" s="66" t="n">
        <f aca="false">workers_and_wage_central!B30</f>
        <v>6032.82829067543</v>
      </c>
      <c r="BA42" s="61" t="n">
        <f aca="false">(AZ42-AZ41)/AZ41</f>
        <v>0.00291619299753551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0.0159837042679572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103865888.439612</v>
      </c>
      <c r="E43" s="9"/>
      <c r="F43" s="67" t="n">
        <f aca="false">'Central pensions'!I43</f>
        <v>18878854.7077921</v>
      </c>
      <c r="G43" s="9" t="n">
        <f aca="false">'Central pensions'!K43</f>
        <v>409577.250696224</v>
      </c>
      <c r="H43" s="9" t="n">
        <f aca="false">'Central pensions'!V43</f>
        <v>2253373.18850484</v>
      </c>
      <c r="I43" s="67" t="n">
        <f aca="false">'Central pensions'!M43</f>
        <v>12667.3376503987</v>
      </c>
      <c r="J43" s="9" t="n">
        <f aca="false">'Central pensions'!W43</f>
        <v>69691.9542836546</v>
      </c>
      <c r="K43" s="9"/>
      <c r="L43" s="67" t="n">
        <f aca="false">'Central pensions'!N43</f>
        <v>3286911.65784782</v>
      </c>
      <c r="M43" s="67"/>
      <c r="N43" s="67" t="n">
        <f aca="false">'Central pensions'!L43</f>
        <v>788768.032425351</v>
      </c>
      <c r="O43" s="9"/>
      <c r="P43" s="9" t="n">
        <f aca="false">'Central pensions'!X43</f>
        <v>21395369.2081034</v>
      </c>
      <c r="Q43" s="67"/>
      <c r="R43" s="67" t="n">
        <f aca="false">'Central SIPA income'!G38</f>
        <v>21141336.9056502</v>
      </c>
      <c r="S43" s="67"/>
      <c r="T43" s="9" t="n">
        <f aca="false">'Central SIPA income'!J38</f>
        <v>80835734.0143636</v>
      </c>
      <c r="U43" s="9"/>
      <c r="V43" s="67" t="n">
        <f aca="false">'Central SIPA income'!F38</f>
        <v>101337.780844699</v>
      </c>
      <c r="W43" s="67"/>
      <c r="X43" s="67" t="n">
        <f aca="false">'Central SIPA income'!M38</f>
        <v>254531.288988965</v>
      </c>
      <c r="Y43" s="9"/>
      <c r="Z43" s="9" t="n">
        <f aca="false">R43+V43-N43-L43-F43</f>
        <v>-1711859.71157031</v>
      </c>
      <c r="AA43" s="9"/>
      <c r="AB43" s="9" t="n">
        <f aca="false">T43-P43-D43</f>
        <v>-44425523.6333518</v>
      </c>
      <c r="AC43" s="50"/>
      <c r="AD43" s="9"/>
      <c r="AE43" s="9"/>
      <c r="AF43" s="9"/>
      <c r="AG43" s="9" t="n">
        <f aca="false">AG42*'Central macro hypothesis'!B25/'Central macro hypothesis'!B24</f>
        <v>5113375767.31503</v>
      </c>
      <c r="AH43" s="40" t="n">
        <f aca="false">(AG43-AG42)/AG42</f>
        <v>0.0158940383123942</v>
      </c>
      <c r="AI43" s="40"/>
      <c r="AJ43" s="40" t="n">
        <f aca="false">AB43/AG43</f>
        <v>-0.00868810070977417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11713425</v>
      </c>
      <c r="AX43" s="7"/>
      <c r="AY43" s="40" t="n">
        <f aca="false">(AW43-AW42)/AW42</f>
        <v>0.00466987718221295</v>
      </c>
      <c r="AZ43" s="39" t="n">
        <f aca="false">workers_and_wage_central!B31</f>
        <v>6082.27409657968</v>
      </c>
      <c r="BA43" s="40" t="n">
        <f aca="false">(AZ43-AZ42)/AZ42</f>
        <v>0.00819612352976732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0.0138559176344683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105649642.419892</v>
      </c>
      <c r="E44" s="9"/>
      <c r="F44" s="67" t="n">
        <f aca="false">'Central pensions'!I44</f>
        <v>19203073.1084053</v>
      </c>
      <c r="G44" s="9" t="n">
        <f aca="false">'Central pensions'!K44</f>
        <v>437991.698797822</v>
      </c>
      <c r="H44" s="9" t="n">
        <f aca="false">'Central pensions'!V44</f>
        <v>2409701.09834227</v>
      </c>
      <c r="I44" s="67" t="n">
        <f aca="false">'Central pensions'!M44</f>
        <v>13546.1350143656</v>
      </c>
      <c r="J44" s="9" t="n">
        <f aca="false">'Central pensions'!W44</f>
        <v>74526.8380930597</v>
      </c>
      <c r="K44" s="9"/>
      <c r="L44" s="67" t="n">
        <f aca="false">'Central pensions'!N44</f>
        <v>3349940.67611612</v>
      </c>
      <c r="M44" s="67"/>
      <c r="N44" s="67" t="n">
        <f aca="false">'Central pensions'!L44</f>
        <v>804718.677956309</v>
      </c>
      <c r="O44" s="9"/>
      <c r="P44" s="9" t="n">
        <f aca="false">'Central pensions'!X44</f>
        <v>21810182.8290351</v>
      </c>
      <c r="Q44" s="67"/>
      <c r="R44" s="67" t="n">
        <f aca="false">'Central SIPA income'!G39</f>
        <v>18455679.455362</v>
      </c>
      <c r="S44" s="67"/>
      <c r="T44" s="9" t="n">
        <f aca="false">'Central SIPA income'!J39</f>
        <v>70566889.9826895</v>
      </c>
      <c r="U44" s="9"/>
      <c r="V44" s="67" t="n">
        <f aca="false">'Central SIPA income'!F39</f>
        <v>101600.46673813</v>
      </c>
      <c r="W44" s="67"/>
      <c r="X44" s="67" t="n">
        <f aca="false">'Central SIPA income'!M39</f>
        <v>255191.080218818</v>
      </c>
      <c r="Y44" s="9"/>
      <c r="Z44" s="9" t="n">
        <f aca="false">R44+V44-N44-L44-F44</f>
        <v>-4800452.54037762</v>
      </c>
      <c r="AA44" s="9"/>
      <c r="AB44" s="9" t="n">
        <f aca="false">T44-P44-D44</f>
        <v>-56892935.2662379</v>
      </c>
      <c r="AC44" s="50"/>
      <c r="AD44" s="9"/>
      <c r="AE44" s="9"/>
      <c r="AF44" s="9"/>
      <c r="AG44" s="9" t="n">
        <f aca="false">AG43*'Central macro hypothesis'!B26/'Central macro hypothesis'!B25</f>
        <v>5164327476.81018</v>
      </c>
      <c r="AH44" s="40" t="n">
        <f aca="false">(AG44-AG43)/AG43</f>
        <v>0.0099643976530803</v>
      </c>
      <c r="AI44" s="40"/>
      <c r="AJ44" s="40" t="n">
        <f aca="false">AB44/AG44</f>
        <v>-0.0110165235496217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11776995</v>
      </c>
      <c r="AY44" s="40" t="n">
        <f aca="false">(AW44-AW43)/AW43</f>
        <v>0.00542710607700139</v>
      </c>
      <c r="AZ44" s="39" t="n">
        <f aca="false">workers_and_wage_central!B32</f>
        <v>6108.33475482157</v>
      </c>
      <c r="BA44" s="40" t="n">
        <f aca="false">(AZ44-AZ43)/AZ43</f>
        <v>0.00428468987554208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0.0159999432216288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107636537.787287</v>
      </c>
      <c r="E45" s="9"/>
      <c r="F45" s="67" t="n">
        <f aca="false">'Central pensions'!I45</f>
        <v>19564214.8607568</v>
      </c>
      <c r="G45" s="9" t="n">
        <f aca="false">'Central pensions'!K45</f>
        <v>458147.957414984</v>
      </c>
      <c r="H45" s="9" t="n">
        <f aca="false">'Central pensions'!V45</f>
        <v>2520594.88619615</v>
      </c>
      <c r="I45" s="67" t="n">
        <f aca="false">'Central pensions'!M45</f>
        <v>14169.5244561335</v>
      </c>
      <c r="J45" s="9" t="n">
        <f aca="false">'Central pensions'!W45</f>
        <v>77956.5428720459</v>
      </c>
      <c r="K45" s="9"/>
      <c r="L45" s="67" t="n">
        <f aca="false">'Central pensions'!N45</f>
        <v>3407595.24034407</v>
      </c>
      <c r="M45" s="67"/>
      <c r="N45" s="67" t="n">
        <f aca="false">'Central pensions'!L45</f>
        <v>821343.577348635</v>
      </c>
      <c r="O45" s="9"/>
      <c r="P45" s="9" t="n">
        <f aca="false">'Central pensions'!X45</f>
        <v>22200817.9282104</v>
      </c>
      <c r="Q45" s="67"/>
      <c r="R45" s="67" t="n">
        <f aca="false">'Central SIPA income'!G40</f>
        <v>21685333.8947833</v>
      </c>
      <c r="S45" s="73" t="n">
        <f aca="false">SUM(T42:T45)/AVERAGE(AG42:AG45)</f>
        <v>0.058783730525224</v>
      </c>
      <c r="T45" s="9" t="n">
        <f aca="false">'Central SIPA income'!J40</f>
        <v>82915753.6514577</v>
      </c>
      <c r="U45" s="9"/>
      <c r="V45" s="67" t="n">
        <f aca="false">'Central SIPA income'!F40</f>
        <v>102301.77085994</v>
      </c>
      <c r="W45" s="67"/>
      <c r="X45" s="67" t="n">
        <f aca="false">'Central SIPA income'!M40</f>
        <v>256952.553981216</v>
      </c>
      <c r="Y45" s="9"/>
      <c r="Z45" s="9" t="n">
        <f aca="false">R45+V45-N45-L45-F45</f>
        <v>-2005518.01280628</v>
      </c>
      <c r="AA45" s="9"/>
      <c r="AB45" s="9" t="n">
        <f aca="false">T45-P45-D45</f>
        <v>-46921602.0640397</v>
      </c>
      <c r="AC45" s="50"/>
      <c r="AD45" s="9"/>
      <c r="AE45" s="9"/>
      <c r="AF45" s="9"/>
      <c r="AG45" s="9" t="n">
        <f aca="false">AG44*'Central macro hypothesis'!B27/'Central macro hypothesis'!B26</f>
        <v>5285010818.04992</v>
      </c>
      <c r="AH45" s="40" t="n">
        <f aca="false">(AG45-AG44)/AG44</f>
        <v>0.0233686461173603</v>
      </c>
      <c r="AI45" s="40" t="n">
        <f aca="false">(AG45-AG41)/AG41</f>
        <v>0.0638458376527658</v>
      </c>
      <c r="AJ45" s="40" t="n">
        <f aca="false">AB45/AG45</f>
        <v>-0.00887824144158574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11787035</v>
      </c>
      <c r="AY45" s="40" t="n">
        <f aca="false">(AW45-AW44)/AW44</f>
        <v>0.000852509489899588</v>
      </c>
      <c r="AZ45" s="39" t="n">
        <f aca="false">workers_and_wage_central!B33</f>
        <v>6151.69157896625</v>
      </c>
      <c r="BA45" s="40" t="n">
        <f aca="false">(AZ45-AZ44)/AZ44</f>
        <v>0.00709797774433641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0.0138751108368929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109264385.632931</v>
      </c>
      <c r="E46" s="6"/>
      <c r="F46" s="8" t="n">
        <f aca="false">'Central pensions'!I46</f>
        <v>19860095.4759038</v>
      </c>
      <c r="G46" s="6" t="n">
        <f aca="false">'Central pensions'!K46</f>
        <v>492644.462784655</v>
      </c>
      <c r="H46" s="6" t="n">
        <f aca="false">'Central pensions'!V46</f>
        <v>2710384.48062551</v>
      </c>
      <c r="I46" s="8" t="n">
        <f aca="false">'Central pensions'!M46</f>
        <v>15236.4266840616</v>
      </c>
      <c r="J46" s="6" t="n">
        <f aca="false">'Central pensions'!W46</f>
        <v>83826.3241430578</v>
      </c>
      <c r="K46" s="6"/>
      <c r="L46" s="8" t="n">
        <f aca="false">'Central pensions'!N46</f>
        <v>4198724.9046893</v>
      </c>
      <c r="M46" s="8"/>
      <c r="N46" s="8" t="n">
        <f aca="false">'Central pensions'!L46</f>
        <v>835237.661971528</v>
      </c>
      <c r="O46" s="6"/>
      <c r="P46" s="6" t="n">
        <f aca="false">'Central pensions'!X46</f>
        <v>26382434.6715474</v>
      </c>
      <c r="Q46" s="8"/>
      <c r="R46" s="8" t="n">
        <f aca="false">'Central SIPA income'!G41</f>
        <v>19012246.0485716</v>
      </c>
      <c r="S46" s="8"/>
      <c r="T46" s="6" t="n">
        <f aca="false">'Central SIPA income'!J41</f>
        <v>72694970.5903994</v>
      </c>
      <c r="U46" s="6"/>
      <c r="V46" s="8" t="n">
        <f aca="false">'Central SIPA income'!F41</f>
        <v>101712.342224239</v>
      </c>
      <c r="W46" s="8"/>
      <c r="X46" s="8" t="n">
        <f aca="false">'Central SIPA income'!M41</f>
        <v>255472.079185325</v>
      </c>
      <c r="Y46" s="6"/>
      <c r="Z46" s="6" t="n">
        <f aca="false">R46+V46-N46-L46-F46</f>
        <v>-5780099.65176875</v>
      </c>
      <c r="AA46" s="6"/>
      <c r="AB46" s="6" t="n">
        <f aca="false">T46-P46-D46</f>
        <v>-62951849.7140786</v>
      </c>
      <c r="AC46" s="50"/>
      <c r="AD46" s="6"/>
      <c r="AE46" s="6"/>
      <c r="AF46" s="6"/>
      <c r="AG46" s="6" t="n">
        <f aca="false">AG45*'Central macro hypothesis'!B28/'Central macro hypothesis'!B27</f>
        <v>5285043865.99202</v>
      </c>
      <c r="AH46" s="61" t="n">
        <f aca="false">(AG46-AG45)/AG45</f>
        <v>6.25314559181269E-006</v>
      </c>
      <c r="AI46" s="61"/>
      <c r="AJ46" s="61" t="n">
        <f aca="false">AB46/AG46</f>
        <v>-0.0119113201915236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0.0075466468903602</v>
      </c>
      <c r="AV46" s="5"/>
      <c r="AW46" s="65" t="n">
        <f aca="false">workers_and_wage_central!C34</f>
        <v>11847723</v>
      </c>
      <c r="AX46" s="5"/>
      <c r="AY46" s="61" t="n">
        <f aca="false">(AW46-AW45)/AW45</f>
        <v>0.00514870788115926</v>
      </c>
      <c r="AZ46" s="66" t="n">
        <f aca="false">workers_and_wage_central!B34</f>
        <v>6176.44273206101</v>
      </c>
      <c r="BA46" s="61" t="n">
        <f aca="false">(AZ46-AZ45)/AZ45</f>
        <v>0.00402347106922502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0.0161549279950639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111459738.49325</v>
      </c>
      <c r="E47" s="9"/>
      <c r="F47" s="67" t="n">
        <f aca="false">'Central pensions'!I47</f>
        <v>20259126.8451525</v>
      </c>
      <c r="G47" s="9" t="n">
        <f aca="false">'Central pensions'!K47</f>
        <v>507814.866855988</v>
      </c>
      <c r="H47" s="9" t="n">
        <f aca="false">'Central pensions'!V47</f>
        <v>2793847.56783315</v>
      </c>
      <c r="I47" s="67" t="n">
        <f aca="false">'Central pensions'!M47</f>
        <v>15705.614438845</v>
      </c>
      <c r="J47" s="9" t="n">
        <f aca="false">'Central pensions'!W47</f>
        <v>86407.6567371077</v>
      </c>
      <c r="K47" s="9"/>
      <c r="L47" s="67" t="n">
        <f aca="false">'Central pensions'!N47</f>
        <v>3494341.93612333</v>
      </c>
      <c r="M47" s="67"/>
      <c r="N47" s="67" t="n">
        <f aca="false">'Central pensions'!L47</f>
        <v>855008.495964561</v>
      </c>
      <c r="O47" s="9"/>
      <c r="P47" s="9" t="n">
        <f aca="false">'Central pensions'!X47</f>
        <v>22836161.3944535</v>
      </c>
      <c r="Q47" s="67"/>
      <c r="R47" s="67" t="n">
        <f aca="false">'Central SIPA income'!G42</f>
        <v>22269861.0212405</v>
      </c>
      <c r="S47" s="67"/>
      <c r="T47" s="9" t="n">
        <f aca="false">'Central SIPA income'!J42</f>
        <v>85150743.7814266</v>
      </c>
      <c r="U47" s="9"/>
      <c r="V47" s="67" t="n">
        <f aca="false">'Central SIPA income'!F42</f>
        <v>98655.9389352449</v>
      </c>
      <c r="W47" s="67"/>
      <c r="X47" s="67" t="n">
        <f aca="false">'Central SIPA income'!M42</f>
        <v>247795.275308893</v>
      </c>
      <c r="Y47" s="9"/>
      <c r="Z47" s="9" t="n">
        <f aca="false">R47+V47-N47-L47-F47</f>
        <v>-2239960.31706467</v>
      </c>
      <c r="AA47" s="9"/>
      <c r="AB47" s="9" t="n">
        <f aca="false">T47-P47-D47</f>
        <v>-49145156.1062765</v>
      </c>
      <c r="AC47" s="50"/>
      <c r="AD47" s="9"/>
      <c r="AE47" s="9"/>
      <c r="AF47" s="9"/>
      <c r="AG47" s="9" t="n">
        <f aca="false">AG46*'Central macro hypothesis'!B29/'Central macro hypothesis'!B28</f>
        <v>5317910798.00764</v>
      </c>
      <c r="AH47" s="40" t="n">
        <f aca="false">(AG47-AG46)/AG46</f>
        <v>0.00621885699513491</v>
      </c>
      <c r="AI47" s="40"/>
      <c r="AJ47" s="40" t="n">
        <f aca="false">AB47/AG47</f>
        <v>-0.00924144047784494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11927809</v>
      </c>
      <c r="AX47" s="7"/>
      <c r="AY47" s="40" t="n">
        <f aca="false">(AW47-AW46)/AW46</f>
        <v>0.0067596111083961</v>
      </c>
      <c r="AZ47" s="39" t="n">
        <f aca="false">workers_and_wage_central!B35</f>
        <v>6189.0625450223</v>
      </c>
      <c r="BA47" s="40" t="n">
        <f aca="false">(AZ47-AZ46)/AZ46</f>
        <v>0.00204321702778453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0.014033222116599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113089406.079842</v>
      </c>
      <c r="E48" s="9"/>
      <c r="F48" s="67" t="n">
        <f aca="false">'Central pensions'!I48</f>
        <v>20555338.2197576</v>
      </c>
      <c r="G48" s="9" t="n">
        <f aca="false">'Central pensions'!K48</f>
        <v>537655.991621495</v>
      </c>
      <c r="H48" s="9" t="n">
        <f aca="false">'Central pensions'!V48</f>
        <v>2958024.63173774</v>
      </c>
      <c r="I48" s="67" t="n">
        <f aca="false">'Central pensions'!M48</f>
        <v>16628.5358233452</v>
      </c>
      <c r="J48" s="9" t="n">
        <f aca="false">'Central pensions'!W48</f>
        <v>91485.2978887962</v>
      </c>
      <c r="K48" s="9"/>
      <c r="L48" s="67" t="n">
        <f aca="false">'Central pensions'!N48</f>
        <v>3536935.35457887</v>
      </c>
      <c r="M48" s="67"/>
      <c r="N48" s="67" t="n">
        <f aca="false">'Central pensions'!L48</f>
        <v>868755.706564441</v>
      </c>
      <c r="O48" s="9"/>
      <c r="P48" s="9" t="n">
        <f aca="false">'Central pensions'!X48</f>
        <v>23132811.9419375</v>
      </c>
      <c r="Q48" s="67"/>
      <c r="R48" s="67" t="n">
        <f aca="false">'Central SIPA income'!G43</f>
        <v>19421431.1764701</v>
      </c>
      <c r="S48" s="67"/>
      <c r="T48" s="9" t="n">
        <f aca="false">'Central SIPA income'!J43</f>
        <v>74259525.39169</v>
      </c>
      <c r="U48" s="9"/>
      <c r="V48" s="67" t="n">
        <f aca="false">'Central SIPA income'!F43</f>
        <v>103757.123249666</v>
      </c>
      <c r="W48" s="67"/>
      <c r="X48" s="67" t="n">
        <f aca="false">'Central SIPA income'!M43</f>
        <v>260607.97959447</v>
      </c>
      <c r="Y48" s="9"/>
      <c r="Z48" s="9" t="n">
        <f aca="false">R48+V48-N48-L48-F48</f>
        <v>-5435840.98118114</v>
      </c>
      <c r="AA48" s="9"/>
      <c r="AB48" s="9" t="n">
        <f aca="false">T48-P48-D48</f>
        <v>-61962692.6300895</v>
      </c>
      <c r="AC48" s="50"/>
      <c r="AD48" s="9"/>
      <c r="AE48" s="9"/>
      <c r="AF48" s="9"/>
      <c r="AG48" s="9" t="n">
        <f aca="false">AG47*'Central macro hypothesis'!B30/'Central macro hypothesis'!B29</f>
        <v>5370900575.8826</v>
      </c>
      <c r="AH48" s="40" t="n">
        <f aca="false">(AG48-AG47)/AG47</f>
        <v>0.00996439765308109</v>
      </c>
      <c r="AI48" s="40"/>
      <c r="AJ48" s="40" t="n">
        <f aca="false">AB48/AG48</f>
        <v>-0.0115367416980917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11950756</v>
      </c>
      <c r="AY48" s="40" t="n">
        <f aca="false">(AW48-AW47)/AW47</f>
        <v>0.00192382356223176</v>
      </c>
      <c r="AZ48" s="39" t="n">
        <f aca="false">workers_and_wage_central!B36</f>
        <v>6218.70999191422</v>
      </c>
      <c r="BA48" s="40" t="n">
        <f aca="false">(AZ48-AZ47)/AZ47</f>
        <v>0.00479029686261168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0.0161446509667439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115230955.327518</v>
      </c>
      <c r="E49" s="9"/>
      <c r="F49" s="67" t="n">
        <f aca="false">'Central pensions'!I49</f>
        <v>20944590.1455231</v>
      </c>
      <c r="G49" s="9" t="n">
        <f aca="false">'Central pensions'!K49</f>
        <v>547633.664406563</v>
      </c>
      <c r="H49" s="9" t="n">
        <f aca="false">'Central pensions'!V49</f>
        <v>3012918.84351178</v>
      </c>
      <c r="I49" s="67" t="n">
        <f aca="false">'Central pensions'!M49</f>
        <v>16937.1236414402</v>
      </c>
      <c r="J49" s="9" t="n">
        <f aca="false">'Central pensions'!W49</f>
        <v>93183.0570158289</v>
      </c>
      <c r="K49" s="9"/>
      <c r="L49" s="67" t="n">
        <f aca="false">'Central pensions'!N49</f>
        <v>3557882.12976399</v>
      </c>
      <c r="M49" s="67"/>
      <c r="N49" s="67" t="n">
        <f aca="false">'Central pensions'!L49</f>
        <v>886959.169333596</v>
      </c>
      <c r="O49" s="9"/>
      <c r="P49" s="9" t="n">
        <f aca="false">'Central pensions'!X49</f>
        <v>23341654.939216</v>
      </c>
      <c r="Q49" s="67"/>
      <c r="R49" s="67" t="n">
        <f aca="false">'Central SIPA income'!G44</f>
        <v>22766187.7836693</v>
      </c>
      <c r="S49" s="67"/>
      <c r="T49" s="9" t="n">
        <f aca="false">'Central SIPA income'!J44</f>
        <v>87048492.1750573</v>
      </c>
      <c r="U49" s="9"/>
      <c r="V49" s="67" t="n">
        <f aca="false">'Central SIPA income'!F44</f>
        <v>104550.314811505</v>
      </c>
      <c r="W49" s="67"/>
      <c r="X49" s="67" t="n">
        <f aca="false">'Central SIPA income'!M44</f>
        <v>262600.248114337</v>
      </c>
      <c r="Y49" s="9"/>
      <c r="Z49" s="9" t="n">
        <f aca="false">R49+V49-N49-L49-F49</f>
        <v>-2518693.34613989</v>
      </c>
      <c r="AA49" s="9"/>
      <c r="AB49" s="9" t="n">
        <f aca="false">T49-P49-D49</f>
        <v>-51524118.0916769</v>
      </c>
      <c r="AC49" s="50"/>
      <c r="AD49" s="9"/>
      <c r="AE49" s="9"/>
      <c r="AF49" s="9"/>
      <c r="AG49" s="9" t="n">
        <f aca="false">AG48*'Central macro hypothesis'!B31/'Central macro hypothesis'!B30</f>
        <v>5446077499.66725</v>
      </c>
      <c r="AH49" s="40" t="n">
        <f aca="false">(AG49-AG48)/AG48</f>
        <v>0.013997079767633</v>
      </c>
      <c r="AI49" s="40" t="n">
        <f aca="false">(AG49-AG45)/AG45</f>
        <v>0.0304761309224276</v>
      </c>
      <c r="AJ49" s="40" t="n">
        <f aca="false">AB49/AG49</f>
        <v>-0.00946077577758029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12021701</v>
      </c>
      <c r="AY49" s="40" t="n">
        <f aca="false">(AW49-AW48)/AW48</f>
        <v>0.00593644452284023</v>
      </c>
      <c r="AZ49" s="39" t="n">
        <f aca="false">workers_and_wage_central!B37</f>
        <v>6264.06110834414</v>
      </c>
      <c r="BA49" s="40" t="n">
        <f aca="false">(AZ49-AZ48)/AZ48</f>
        <v>0.00729268875520464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0.0141922769721021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116488773.389093</v>
      </c>
      <c r="E50" s="6"/>
      <c r="F50" s="8" t="n">
        <f aca="false">'Central pensions'!I50</f>
        <v>21173213.4672898</v>
      </c>
      <c r="G50" s="6" t="n">
        <f aca="false">'Central pensions'!K50</f>
        <v>572782.343592037</v>
      </c>
      <c r="H50" s="6" t="n">
        <f aca="false">'Central pensions'!V50</f>
        <v>3151279.45633031</v>
      </c>
      <c r="I50" s="8" t="n">
        <f aca="false">'Central pensions'!M50</f>
        <v>17714.9178430529</v>
      </c>
      <c r="J50" s="6" t="n">
        <f aca="false">'Central pensions'!W50</f>
        <v>97462.2512267117</v>
      </c>
      <c r="K50" s="6"/>
      <c r="L50" s="8" t="n">
        <f aca="false">'Central pensions'!N50</f>
        <v>4441861.86798115</v>
      </c>
      <c r="M50" s="8"/>
      <c r="N50" s="8" t="n">
        <f aca="false">'Central pensions'!L50</f>
        <v>897876.310492374</v>
      </c>
      <c r="O50" s="6"/>
      <c r="P50" s="6" t="n">
        <f aca="false">'Central pensions'!X50</f>
        <v>27988692.8926659</v>
      </c>
      <c r="Q50" s="8"/>
      <c r="R50" s="8" t="n">
        <f aca="false">'Central SIPA income'!G45</f>
        <v>19918025.7545845</v>
      </c>
      <c r="S50" s="8"/>
      <c r="T50" s="6" t="n">
        <f aca="false">'Central SIPA income'!J45</f>
        <v>76158297.8018066</v>
      </c>
      <c r="U50" s="6"/>
      <c r="V50" s="8" t="n">
        <f aca="false">'Central SIPA income'!F45</f>
        <v>103021.343538063</v>
      </c>
      <c r="W50" s="8"/>
      <c r="X50" s="8" t="n">
        <f aca="false">'Central SIPA income'!M45</f>
        <v>258759.913090101</v>
      </c>
      <c r="Y50" s="6"/>
      <c r="Z50" s="6" t="n">
        <f aca="false">R50+V50-N50-L50-F50</f>
        <v>-6491904.5476408</v>
      </c>
      <c r="AA50" s="6"/>
      <c r="AB50" s="6" t="n">
        <f aca="false">T50-P50-D50</f>
        <v>-68319168.4799528</v>
      </c>
      <c r="AC50" s="50"/>
      <c r="AD50" s="6"/>
      <c r="AE50" s="6"/>
      <c r="AF50" s="6"/>
      <c r="AG50" s="6" t="n">
        <f aca="false">AG49*'Central macro hypothesis'!B32/'Central macro hypothesis'!B31</f>
        <v>5496445620.6317</v>
      </c>
      <c r="AH50" s="61" t="n">
        <f aca="false">(AG50-AG49)/AG49</f>
        <v>0.00924851344247824</v>
      </c>
      <c r="AI50" s="61"/>
      <c r="AJ50" s="61" t="n">
        <f aca="false">AB50/AG50</f>
        <v>-0.0124296996996581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0.00625907527583699</v>
      </c>
      <c r="AV50" s="5"/>
      <c r="AW50" s="65" t="n">
        <f aca="false">workers_and_wage_central!C38</f>
        <v>12047237</v>
      </c>
      <c r="AX50" s="5"/>
      <c r="AY50" s="61" t="n">
        <f aca="false">(AW50-AW49)/AW49</f>
        <v>0.0021241586361198</v>
      </c>
      <c r="AZ50" s="66" t="n">
        <f aca="false">workers_and_wage_central!B38</f>
        <v>6286.76642822754</v>
      </c>
      <c r="BA50" s="61" t="n">
        <f aca="false">(AZ50-AZ49)/AZ49</f>
        <v>0.00362469642148934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0.0165568310739304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117474839.048864</v>
      </c>
      <c r="E51" s="9"/>
      <c r="F51" s="67" t="n">
        <f aca="false">'Central pensions'!I51</f>
        <v>21352442.5732342</v>
      </c>
      <c r="G51" s="9" t="n">
        <f aca="false">'Central pensions'!K51</f>
        <v>603921.555876294</v>
      </c>
      <c r="H51" s="9" t="n">
        <f aca="false">'Central pensions'!V51</f>
        <v>3322598.21476533</v>
      </c>
      <c r="I51" s="67" t="n">
        <f aca="false">'Central pensions'!M51</f>
        <v>18677.9862642153</v>
      </c>
      <c r="J51" s="9" t="n">
        <f aca="false">'Central pensions'!W51</f>
        <v>102760.769528825</v>
      </c>
      <c r="K51" s="9"/>
      <c r="L51" s="67" t="n">
        <f aca="false">'Central pensions'!N51</f>
        <v>3670150.9607846</v>
      </c>
      <c r="M51" s="67"/>
      <c r="N51" s="67" t="n">
        <f aca="false">'Central pensions'!L51</f>
        <v>907482.95007211</v>
      </c>
      <c r="O51" s="9"/>
      <c r="P51" s="9" t="n">
        <f aca="false">'Central pensions'!X51</f>
        <v>24037134.2232145</v>
      </c>
      <c r="Q51" s="67"/>
      <c r="R51" s="67" t="n">
        <f aca="false">'Central SIPA income'!G46</f>
        <v>23143119.0807811</v>
      </c>
      <c r="S51" s="67"/>
      <c r="T51" s="9" t="n">
        <f aca="false">'Central SIPA income'!J46</f>
        <v>88489721.6588408</v>
      </c>
      <c r="U51" s="9"/>
      <c r="V51" s="67" t="n">
        <f aca="false">'Central SIPA income'!F46</f>
        <v>107283.514601594</v>
      </c>
      <c r="W51" s="67"/>
      <c r="X51" s="67" t="n">
        <f aca="false">'Central SIPA income'!M46</f>
        <v>269465.257983677</v>
      </c>
      <c r="Y51" s="9"/>
      <c r="Z51" s="9" t="n">
        <f aca="false">R51+V51-N51-L51-F51</f>
        <v>-2679673.88870816</v>
      </c>
      <c r="AA51" s="9"/>
      <c r="AB51" s="9" t="n">
        <f aca="false">T51-P51-D51</f>
        <v>-53022251.6132376</v>
      </c>
      <c r="AC51" s="50"/>
      <c r="AD51" s="9"/>
      <c r="AE51" s="9"/>
      <c r="AF51" s="9"/>
      <c r="AG51" s="9" t="n">
        <f aca="false">AG50*'Central macro hypothesis'!B33/'Central macro hypothesis'!B32</f>
        <v>5530627229.92793</v>
      </c>
      <c r="AH51" s="40" t="n">
        <f aca="false">(AG51-AG50)/AG50</f>
        <v>0.00621885699513119</v>
      </c>
      <c r="AI51" s="40"/>
      <c r="AJ51" s="40" t="n">
        <f aca="false">AB51/AG51</f>
        <v>-0.00958702320892608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12071961</v>
      </c>
      <c r="AX51" s="7"/>
      <c r="AY51" s="40" t="n">
        <f aca="false">(AW51-AW50)/AW50</f>
        <v>0.00205225480332129</v>
      </c>
      <c r="AZ51" s="39" t="n">
        <f aca="false">workers_and_wage_central!B39</f>
        <v>6326.49140744352</v>
      </c>
      <c r="BA51" s="40" t="n">
        <f aca="false">(AZ51-AZ50)/AZ50</f>
        <v>0.00631882537223178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0.0144188496337326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119181454.544082</v>
      </c>
      <c r="E52" s="9"/>
      <c r="F52" s="67" t="n">
        <f aca="false">'Central pensions'!I52</f>
        <v>21662640.1410817</v>
      </c>
      <c r="G52" s="9" t="n">
        <f aca="false">'Central pensions'!K52</f>
        <v>618268.91856485</v>
      </c>
      <c r="H52" s="9" t="n">
        <f aca="false">'Central pensions'!V52</f>
        <v>3401533.1711214</v>
      </c>
      <c r="I52" s="67" t="n">
        <f aca="false">'Central pensions'!M52</f>
        <v>19121.7191308717</v>
      </c>
      <c r="J52" s="9" t="n">
        <f aca="false">'Central pensions'!W52</f>
        <v>105202.056838806</v>
      </c>
      <c r="K52" s="9"/>
      <c r="L52" s="67" t="n">
        <f aca="false">'Central pensions'!N52</f>
        <v>3679526.61623228</v>
      </c>
      <c r="M52" s="67"/>
      <c r="N52" s="67" t="n">
        <f aca="false">'Central pensions'!L52</f>
        <v>923104.556642879</v>
      </c>
      <c r="O52" s="9"/>
      <c r="P52" s="9" t="n">
        <f aca="false">'Central pensions'!X52</f>
        <v>24171730.0141357</v>
      </c>
      <c r="Q52" s="67"/>
      <c r="R52" s="67" t="n">
        <f aca="false">'Central SIPA income'!G47</f>
        <v>20172186.9632579</v>
      </c>
      <c r="S52" s="67"/>
      <c r="T52" s="9" t="n">
        <f aca="false">'Central SIPA income'!J47</f>
        <v>77130105.2117536</v>
      </c>
      <c r="U52" s="9"/>
      <c r="V52" s="67" t="n">
        <f aca="false">'Central SIPA income'!F47</f>
        <v>107365.99596942</v>
      </c>
      <c r="W52" s="67"/>
      <c r="X52" s="67" t="n">
        <f aca="false">'Central SIPA income'!M47</f>
        <v>269672.427399616</v>
      </c>
      <c r="Y52" s="9"/>
      <c r="Z52" s="9" t="n">
        <f aca="false">R52+V52-N52-L52-F52</f>
        <v>-5985718.35472946</v>
      </c>
      <c r="AA52" s="9"/>
      <c r="AB52" s="9" t="n">
        <f aca="false">T52-P52-D52</f>
        <v>-66223079.3464639</v>
      </c>
      <c r="AC52" s="50"/>
      <c r="AD52" s="9"/>
      <c r="AE52" s="9"/>
      <c r="AF52" s="9"/>
      <c r="AG52" s="9" t="n">
        <f aca="false">AG51*'Central macro hypothesis'!B34/'Central macro hypothesis'!B33</f>
        <v>5558882096.03851</v>
      </c>
      <c r="AH52" s="40" t="n">
        <f aca="false">(AG52-AG51)/AG51</f>
        <v>0.00510879958744727</v>
      </c>
      <c r="AI52" s="40"/>
      <c r="AJ52" s="40" t="n">
        <f aca="false">AB52/AG52</f>
        <v>-0.0119130210359484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12108746</v>
      </c>
      <c r="AY52" s="40" t="n">
        <f aca="false">(AW52-AW51)/AW51</f>
        <v>0.00304714370763789</v>
      </c>
      <c r="AZ52" s="39" t="n">
        <f aca="false">workers_and_wage_central!B40</f>
        <v>6349.06105111035</v>
      </c>
      <c r="BA52" s="40" t="n">
        <f aca="false">(AZ52-AZ51)/AZ51</f>
        <v>0.00356748191268708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0.0166057641369925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120774768.72106</v>
      </c>
      <c r="E53" s="9"/>
      <c r="F53" s="67" t="n">
        <f aca="false">'Central pensions'!I53</f>
        <v>21952243.8531659</v>
      </c>
      <c r="G53" s="9" t="n">
        <f aca="false">'Central pensions'!K53</f>
        <v>711448.782746989</v>
      </c>
      <c r="H53" s="9" t="n">
        <f aca="false">'Central pensions'!V53</f>
        <v>3914181.29134691</v>
      </c>
      <c r="I53" s="67" t="n">
        <f aca="false">'Central pensions'!M53</f>
        <v>22003.5706004223</v>
      </c>
      <c r="J53" s="9" t="n">
        <f aca="false">'Central pensions'!W53</f>
        <v>121057.153340626</v>
      </c>
      <c r="K53" s="9"/>
      <c r="L53" s="67" t="n">
        <f aca="false">'Central pensions'!N53</f>
        <v>3757478.34052668</v>
      </c>
      <c r="M53" s="67"/>
      <c r="N53" s="67" t="n">
        <f aca="false">'Central pensions'!L53</f>
        <v>937556.336970314</v>
      </c>
      <c r="O53" s="9"/>
      <c r="P53" s="9" t="n">
        <f aca="false">'Central pensions'!X53</f>
        <v>24655731.3134633</v>
      </c>
      <c r="Q53" s="67"/>
      <c r="R53" s="67" t="n">
        <f aca="false">'Central SIPA income'!G48</f>
        <v>23591429.3063718</v>
      </c>
      <c r="S53" s="67"/>
      <c r="T53" s="9" t="n">
        <f aca="false">'Central SIPA income'!J48</f>
        <v>90203874.6621959</v>
      </c>
      <c r="U53" s="9"/>
      <c r="V53" s="67" t="n">
        <f aca="false">'Central SIPA income'!F48</f>
        <v>108841.314146937</v>
      </c>
      <c r="W53" s="67"/>
      <c r="X53" s="67" t="n">
        <f aca="false">'Central SIPA income'!M48</f>
        <v>273378.001315506</v>
      </c>
      <c r="Y53" s="9"/>
      <c r="Z53" s="9" t="n">
        <f aca="false">R53+V53-N53-L53-F53</f>
        <v>-2947007.91014419</v>
      </c>
      <c r="AA53" s="9"/>
      <c r="AB53" s="9" t="n">
        <f aca="false">T53-P53-D53</f>
        <v>-55226625.3723275</v>
      </c>
      <c r="AC53" s="50"/>
      <c r="AD53" s="9"/>
      <c r="AE53" s="9"/>
      <c r="AF53" s="9"/>
      <c r="AG53" s="9" t="n">
        <f aca="false">AG52*'Central macro hypothesis'!B35/'Central macro hypothesis'!B34</f>
        <v>5583675438.83561</v>
      </c>
      <c r="AH53" s="40" t="n">
        <f aca="false">(AG53-AG52)/AG52</f>
        <v>0.00446013107829125</v>
      </c>
      <c r="AI53" s="40" t="n">
        <f aca="false">(AG53-AG49)/AG49</f>
        <v>0.0252655125045063</v>
      </c>
      <c r="AJ53" s="40" t="n">
        <f aca="false">AB53/AG53</f>
        <v>-0.00989072985657708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12231515</v>
      </c>
      <c r="AY53" s="40" t="n">
        <f aca="false">(AW53-AW52)/AW52</f>
        <v>0.0101388698714136</v>
      </c>
      <c r="AZ53" s="39" t="n">
        <f aca="false">workers_and_wage_central!B41</f>
        <v>6359.01903279619</v>
      </c>
      <c r="BA53" s="40" t="n">
        <f aca="false">(AZ53-AZ52)/AZ52</f>
        <v>0.00156841800790354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0.0144452591248768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122173363.861292</v>
      </c>
      <c r="E54" s="6"/>
      <c r="F54" s="8" t="n">
        <f aca="false">'Central pensions'!I54</f>
        <v>22206455.0753885</v>
      </c>
      <c r="G54" s="6" t="n">
        <f aca="false">'Central pensions'!K54</f>
        <v>780376.705692374</v>
      </c>
      <c r="H54" s="6" t="n">
        <f aca="false">'Central pensions'!V54</f>
        <v>4293402.38636729</v>
      </c>
      <c r="I54" s="8" t="n">
        <f aca="false">'Central pensions'!M54</f>
        <v>24135.362031723</v>
      </c>
      <c r="J54" s="6" t="n">
        <f aca="false">'Central pensions'!W54</f>
        <v>132785.640815484</v>
      </c>
      <c r="K54" s="6"/>
      <c r="L54" s="8" t="n">
        <f aca="false">'Central pensions'!N54</f>
        <v>4577007.04843813</v>
      </c>
      <c r="M54" s="8"/>
      <c r="N54" s="8" t="n">
        <f aca="false">'Central pensions'!L54</f>
        <v>950134.435927283</v>
      </c>
      <c r="O54" s="6"/>
      <c r="P54" s="6" t="n">
        <f aca="false">'Central pensions'!X54</f>
        <v>28977470.6640135</v>
      </c>
      <c r="Q54" s="8"/>
      <c r="R54" s="8" t="n">
        <f aca="false">'Central SIPA income'!G49</f>
        <v>20778089.8760674</v>
      </c>
      <c r="S54" s="8"/>
      <c r="T54" s="6" t="n">
        <f aca="false">'Central SIPA income'!J49</f>
        <v>79446827.5135161</v>
      </c>
      <c r="U54" s="6"/>
      <c r="V54" s="8" t="n">
        <f aca="false">'Central SIPA income'!F49</f>
        <v>108003.947911778</v>
      </c>
      <c r="W54" s="8"/>
      <c r="X54" s="8" t="n">
        <f aca="false">'Central SIPA income'!M49</f>
        <v>271274.778752173</v>
      </c>
      <c r="Y54" s="6"/>
      <c r="Z54" s="6" t="n">
        <f aca="false">R54+V54-N54-L54-F54</f>
        <v>-6847502.7357747</v>
      </c>
      <c r="AA54" s="6"/>
      <c r="AB54" s="6" t="n">
        <f aca="false">T54-P54-D54</f>
        <v>-71704007.0117897</v>
      </c>
      <c r="AC54" s="50"/>
      <c r="AD54" s="6"/>
      <c r="AE54" s="6"/>
      <c r="AF54" s="6"/>
      <c r="AG54" s="6" t="n">
        <f aca="false">AG53*'Central macro hypothesis'!B36/'Central macro hypothesis'!B35</f>
        <v>5661338989.25063</v>
      </c>
      <c r="AH54" s="61" t="n">
        <f aca="false">(AG54-AG53)/AG53</f>
        <v>0.013909037383309</v>
      </c>
      <c r="AI54" s="61"/>
      <c r="AJ54" s="61" t="n">
        <f aca="false">AB54/AG54</f>
        <v>-0.0126655561781297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0.00742420626104534</v>
      </c>
      <c r="AV54" s="5"/>
      <c r="AW54" s="65" t="n">
        <f aca="false">workers_and_wage_central!C42</f>
        <v>12261053</v>
      </c>
      <c r="AX54" s="5"/>
      <c r="AY54" s="61" t="n">
        <f aca="false">(AW54-AW53)/AW53</f>
        <v>0.00241490935505536</v>
      </c>
      <c r="AZ54" s="66" t="n">
        <f aca="false">workers_and_wage_central!B42</f>
        <v>6415.49362159816</v>
      </c>
      <c r="BA54" s="61" t="n">
        <f aca="false">(AZ54-AZ53)/AZ53</f>
        <v>0.0088810221373312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0.0166564277750287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123192669.413825</v>
      </c>
      <c r="E55" s="9"/>
      <c r="F55" s="67" t="n">
        <f aca="false">'Central pensions'!I55</f>
        <v>22391725.9253104</v>
      </c>
      <c r="G55" s="9" t="n">
        <f aca="false">'Central pensions'!K55</f>
        <v>817338.354354072</v>
      </c>
      <c r="H55" s="9" t="n">
        <f aca="false">'Central pensions'!V55</f>
        <v>4496754.47185453</v>
      </c>
      <c r="I55" s="67" t="n">
        <f aca="false">'Central pensions'!M55</f>
        <v>25278.505804765</v>
      </c>
      <c r="J55" s="9" t="n">
        <f aca="false">'Central pensions'!W55</f>
        <v>139074.88057282</v>
      </c>
      <c r="K55" s="9"/>
      <c r="L55" s="67" t="n">
        <f aca="false">'Central pensions'!N55</f>
        <v>3831179.12935194</v>
      </c>
      <c r="M55" s="67"/>
      <c r="N55" s="67" t="n">
        <f aca="false">'Central pensions'!L55</f>
        <v>960047.273050342</v>
      </c>
      <c r="O55" s="9"/>
      <c r="P55" s="9" t="n">
        <f aca="false">'Central pensions'!X55</f>
        <v>25161903.5514498</v>
      </c>
      <c r="Q55" s="67"/>
      <c r="R55" s="67" t="n">
        <f aca="false">'Central SIPA income'!G50</f>
        <v>24053004.5579159</v>
      </c>
      <c r="S55" s="67"/>
      <c r="T55" s="9" t="n">
        <f aca="false">'Central SIPA income'!J50</f>
        <v>91968747.6419867</v>
      </c>
      <c r="U55" s="9"/>
      <c r="V55" s="67" t="n">
        <f aca="false">'Central SIPA income'!F50</f>
        <v>106840.753406039</v>
      </c>
      <c r="W55" s="67"/>
      <c r="X55" s="67" t="n">
        <f aca="false">'Central SIPA income'!M50</f>
        <v>268353.169512036</v>
      </c>
      <c r="Y55" s="9"/>
      <c r="Z55" s="9" t="n">
        <f aca="false">R55+V55-N55-L55-F55</f>
        <v>-3023107.01639072</v>
      </c>
      <c r="AA55" s="9"/>
      <c r="AB55" s="9" t="n">
        <f aca="false">T55-P55-D55</f>
        <v>-56385825.3232876</v>
      </c>
      <c r="AC55" s="50"/>
      <c r="AD55" s="9"/>
      <c r="AE55" s="9"/>
      <c r="AF55" s="9"/>
      <c r="AG55" s="9" t="n">
        <f aca="false">AG54*'Central macro hypothesis'!B37/'Central macro hypothesis'!B36</f>
        <v>5696546046.82576</v>
      </c>
      <c r="AH55" s="40" t="n">
        <f aca="false">(AG55-AG54)/AG54</f>
        <v>0.00621885699513325</v>
      </c>
      <c r="AI55" s="40"/>
      <c r="AJ55" s="40" t="n">
        <f aca="false">AB55/AG55</f>
        <v>-0.00989824796636323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12307871</v>
      </c>
      <c r="AX55" s="7"/>
      <c r="AY55" s="40" t="n">
        <f aca="false">(AW55-AW54)/AW54</f>
        <v>0.00381843223416455</v>
      </c>
      <c r="AZ55" s="39" t="n">
        <f aca="false">workers_and_wage_central!B43</f>
        <v>6419.05583132711</v>
      </c>
      <c r="BA55" s="40" t="n">
        <f aca="false">(AZ55-AZ54)/AZ54</f>
        <v>0.000555251074828945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0.014502711207922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124661188.185911</v>
      </c>
      <c r="E56" s="9"/>
      <c r="F56" s="67" t="n">
        <f aca="false">'Central pensions'!I56</f>
        <v>22658646.5953243</v>
      </c>
      <c r="G56" s="9" t="n">
        <f aca="false">'Central pensions'!K56</f>
        <v>907788.674218356</v>
      </c>
      <c r="H56" s="9" t="n">
        <f aca="false">'Central pensions'!V56</f>
        <v>4994385.44458898</v>
      </c>
      <c r="I56" s="67" t="n">
        <f aca="false">'Central pensions'!M56</f>
        <v>28075.9383778874</v>
      </c>
      <c r="J56" s="9" t="n">
        <f aca="false">'Central pensions'!W56</f>
        <v>154465.529214093</v>
      </c>
      <c r="K56" s="9"/>
      <c r="L56" s="67" t="n">
        <f aca="false">'Central pensions'!N56</f>
        <v>3796805.16841158</v>
      </c>
      <c r="M56" s="67"/>
      <c r="N56" s="67" t="n">
        <f aca="false">'Central pensions'!L56</f>
        <v>973869.290720917</v>
      </c>
      <c r="O56" s="9"/>
      <c r="P56" s="9" t="n">
        <f aca="false">'Central pensions'!X56</f>
        <v>25059581.5677923</v>
      </c>
      <c r="Q56" s="67"/>
      <c r="R56" s="67" t="n">
        <f aca="false">'Central SIPA income'!G51</f>
        <v>21252294.5522707</v>
      </c>
      <c r="S56" s="67"/>
      <c r="T56" s="9" t="n">
        <f aca="false">'Central SIPA income'!J51</f>
        <v>81259990.1931049</v>
      </c>
      <c r="U56" s="9"/>
      <c r="V56" s="67" t="n">
        <f aca="false">'Central SIPA income'!F51</f>
        <v>107163.111017917</v>
      </c>
      <c r="W56" s="67"/>
      <c r="X56" s="67" t="n">
        <f aca="false">'Central SIPA income'!M51</f>
        <v>269162.838894796</v>
      </c>
      <c r="Y56" s="9"/>
      <c r="Z56" s="9" t="n">
        <f aca="false">R56+V56-N56-L56-F56</f>
        <v>-6069863.39116818</v>
      </c>
      <c r="AA56" s="9"/>
      <c r="AB56" s="9" t="n">
        <f aca="false">T56-P56-D56</f>
        <v>-68460779.5605988</v>
      </c>
      <c r="AC56" s="50"/>
      <c r="AD56" s="9"/>
      <c r="AE56" s="40" t="n">
        <f aca="false">AVERAGE(AG54:AG57)/AVERAGE(AG50:AG53)-1</f>
        <v>0.0299999999999976</v>
      </c>
      <c r="AF56" s="40"/>
      <c r="AG56" s="9" t="n">
        <f aca="false">AG55*'Central macro hypothesis'!B38/'Central macro hypothesis'!B37</f>
        <v>5725648558.91964</v>
      </c>
      <c r="AH56" s="40" t="n">
        <f aca="false">(AG56-AG55)/AG55</f>
        <v>0.00510879958744543</v>
      </c>
      <c r="AI56" s="40"/>
      <c r="AJ56" s="40" t="n">
        <f aca="false">AB56/AG56</f>
        <v>-0.0119568602327064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12380434</v>
      </c>
      <c r="AY56" s="40" t="n">
        <f aca="false">(AW56-AW55)/AW55</f>
        <v>0.0058956581524132</v>
      </c>
      <c r="AZ56" s="39" t="n">
        <f aca="false">workers_and_wage_central!B44</f>
        <v>6471.78477321245</v>
      </c>
      <c r="BA56" s="40" t="n">
        <f aca="false">(AZ56-AZ55)/AZ55</f>
        <v>0.00821443889426975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0.0167717719593369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126174524.544341</v>
      </c>
      <c r="E57" s="9"/>
      <c r="F57" s="67" t="n">
        <f aca="false">'Central pensions'!I57</f>
        <v>22933713.3921719</v>
      </c>
      <c r="G57" s="9" t="n">
        <f aca="false">'Central pensions'!K57</f>
        <v>956786.489530902</v>
      </c>
      <c r="H57" s="9" t="n">
        <f aca="false">'Central pensions'!V57</f>
        <v>5263956.96774589</v>
      </c>
      <c r="I57" s="67" t="n">
        <f aca="false">'Central pensions'!M57</f>
        <v>29591.3347277599</v>
      </c>
      <c r="J57" s="9" t="n">
        <f aca="false">'Central pensions'!W57</f>
        <v>162802.792816884</v>
      </c>
      <c r="K57" s="9"/>
      <c r="L57" s="67" t="n">
        <f aca="false">'Central pensions'!N57</f>
        <v>3799368.89935712</v>
      </c>
      <c r="M57" s="67"/>
      <c r="N57" s="67" t="n">
        <f aca="false">'Central pensions'!L57</f>
        <v>987619.958276909</v>
      </c>
      <c r="O57" s="9"/>
      <c r="P57" s="9" t="n">
        <f aca="false">'Central pensions'!X57</f>
        <v>25148536.8956463</v>
      </c>
      <c r="Q57" s="67"/>
      <c r="R57" s="67" t="n">
        <f aca="false">'Central SIPA income'!G52</f>
        <v>24903688.1647286</v>
      </c>
      <c r="S57" s="67"/>
      <c r="T57" s="9" t="n">
        <f aca="false">'Central SIPA income'!J52</f>
        <v>95221410.1428292</v>
      </c>
      <c r="U57" s="9"/>
      <c r="V57" s="67" t="n">
        <f aca="false">'Central SIPA income'!F52</f>
        <v>108615.181113246</v>
      </c>
      <c r="W57" s="67"/>
      <c r="X57" s="67" t="n">
        <f aca="false">'Central SIPA income'!M52</f>
        <v>272810.020330837</v>
      </c>
      <c r="Y57" s="9"/>
      <c r="Z57" s="9" t="n">
        <f aca="false">R57+V57-N57-L57-F57</f>
        <v>-2708398.90396414</v>
      </c>
      <c r="AA57" s="9"/>
      <c r="AB57" s="9" t="n">
        <f aca="false">T57-P57-D57</f>
        <v>-56101651.2971582</v>
      </c>
      <c r="AC57" s="50"/>
      <c r="AD57" s="9"/>
      <c r="AE57" s="9"/>
      <c r="AF57" s="9"/>
      <c r="AG57" s="9" t="n">
        <f aca="false">AG56*'Central macro hypothesis'!B39/'Central macro hypothesis'!B38</f>
        <v>5751185702.00067</v>
      </c>
      <c r="AH57" s="40" t="n">
        <f aca="false">(AG57-AG56)/AG56</f>
        <v>0.00446013107829372</v>
      </c>
      <c r="AI57" s="40" t="n">
        <f aca="false">(AG57-AG53)/AG53</f>
        <v>0.0299999999999991</v>
      </c>
      <c r="AJ57" s="40" t="n">
        <f aca="false">AB57/AG57</f>
        <v>-0.00975479739380387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12375782</v>
      </c>
      <c r="AY57" s="40" t="n">
        <f aca="false">(AW57-AW56)/AW56</f>
        <v>-0.000375754194077526</v>
      </c>
      <c r="AZ57" s="39" t="n">
        <f aca="false">workers_and_wage_central!B45</f>
        <v>6555.44386430696</v>
      </c>
      <c r="BA57" s="40" t="n">
        <f aca="false">(AZ57-AZ56)/AZ56</f>
        <v>0.0129267418534665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0.0145786578110572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127697607.852013</v>
      </c>
      <c r="E58" s="6"/>
      <c r="F58" s="8" t="n">
        <f aca="false">'Central pensions'!I58</f>
        <v>23210551.8124211</v>
      </c>
      <c r="G58" s="6" t="n">
        <f aca="false">'Central pensions'!K58</f>
        <v>1055204.23028346</v>
      </c>
      <c r="H58" s="6" t="n">
        <f aca="false">'Central pensions'!V58</f>
        <v>5805422.33943842</v>
      </c>
      <c r="I58" s="8" t="n">
        <f aca="false">'Central pensions'!M58</f>
        <v>32635.1823799009</v>
      </c>
      <c r="J58" s="6" t="n">
        <f aca="false">'Central pensions'!W58</f>
        <v>179549.144518715</v>
      </c>
      <c r="K58" s="6"/>
      <c r="L58" s="8" t="n">
        <f aca="false">'Central pensions'!N58</f>
        <v>4670008.43073138</v>
      </c>
      <c r="M58" s="8"/>
      <c r="N58" s="8" t="n">
        <f aca="false">'Central pensions'!L58</f>
        <v>1000540.92492643</v>
      </c>
      <c r="O58" s="6"/>
      <c r="P58" s="6" t="n">
        <f aca="false">'Central pensions'!X58</f>
        <v>29737376.9089978</v>
      </c>
      <c r="Q58" s="8"/>
      <c r="R58" s="8" t="n">
        <f aca="false">'Central SIPA income'!G53</f>
        <v>21916983.2231905</v>
      </c>
      <c r="S58" s="8"/>
      <c r="T58" s="6" t="n">
        <f aca="false">'Central SIPA income'!J53</f>
        <v>83801484.9360636</v>
      </c>
      <c r="U58" s="6"/>
      <c r="V58" s="8" t="n">
        <f aca="false">'Central SIPA income'!F53</f>
        <v>110086.402612557</v>
      </c>
      <c r="W58" s="8"/>
      <c r="X58" s="8" t="n">
        <f aca="false">'Central SIPA income'!M53</f>
        <v>276505.304572179</v>
      </c>
      <c r="Y58" s="6"/>
      <c r="Z58" s="6" t="n">
        <f aca="false">R58+V58-N58-L58-F58</f>
        <v>-6854031.54227587</v>
      </c>
      <c r="AA58" s="6"/>
      <c r="AB58" s="6" t="n">
        <f aca="false">T58-P58-D58</f>
        <v>-73633499.824947</v>
      </c>
      <c r="AC58" s="50"/>
      <c r="AD58" s="6"/>
      <c r="AE58" s="6"/>
      <c r="AF58" s="6"/>
      <c r="AG58" s="6" t="n">
        <f aca="false">BF58/100*$AG$57</f>
        <v>5811939722.29321</v>
      </c>
      <c r="AH58" s="61" t="n">
        <f aca="false">(AG58-AG57)/AG57</f>
        <v>0.0105637382342573</v>
      </c>
      <c r="AI58" s="61"/>
      <c r="AJ58" s="61" t="n">
        <f aca="false">AB58/AG58</f>
        <v>-0.0126693502244193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0.00848944249826369</v>
      </c>
      <c r="AV58" s="5"/>
      <c r="AW58" s="65" t="n">
        <f aca="false">workers_and_wage_central!C46</f>
        <v>12455748</v>
      </c>
      <c r="AX58" s="5"/>
      <c r="AY58" s="61" t="n">
        <f aca="false">(AW58-AW57)/AW57</f>
        <v>0.00646149067590234</v>
      </c>
      <c r="AZ58" s="66" t="n">
        <f aca="false">workers_and_wage_central!B46</f>
        <v>6582.16327069799</v>
      </c>
      <c r="BA58" s="61" t="n">
        <f aca="false">(AZ58-AZ57)/AZ57</f>
        <v>0.00407591109680709</v>
      </c>
      <c r="BB58" s="5"/>
      <c r="BC58" s="5"/>
      <c r="BD58" s="5"/>
      <c r="BE58" s="5"/>
      <c r="BF58" s="5" t="n">
        <f aca="false">BF57*(1+AY58)*(1+BA58)*(1-BE58)</f>
        <v>101.056373823426</v>
      </c>
      <c r="BG58" s="5"/>
      <c r="BH58" s="5" t="n">
        <f aca="false">BH57+1</f>
        <v>27</v>
      </c>
      <c r="BI58" s="61" t="n">
        <f aca="false">T65/AG65</f>
        <v>0.0167760892898296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129247540.691139</v>
      </c>
      <c r="E59" s="9"/>
      <c r="F59" s="67" t="n">
        <f aca="false">'Central pensions'!I59</f>
        <v>23492270.4528361</v>
      </c>
      <c r="G59" s="9" t="n">
        <f aca="false">'Central pensions'!K59</f>
        <v>1156014.29008575</v>
      </c>
      <c r="H59" s="9" t="n">
        <f aca="false">'Central pensions'!V59</f>
        <v>6360049.54469437</v>
      </c>
      <c r="I59" s="67" t="n">
        <f aca="false">'Central pensions'!M59</f>
        <v>35753.0192810029</v>
      </c>
      <c r="J59" s="9" t="n">
        <f aca="false">'Central pensions'!W59</f>
        <v>196702.563237971</v>
      </c>
      <c r="K59" s="9"/>
      <c r="L59" s="67" t="n">
        <f aca="false">'Central pensions'!N59</f>
        <v>3884212.49083273</v>
      </c>
      <c r="M59" s="67"/>
      <c r="N59" s="67" t="n">
        <f aca="false">'Central pensions'!L59</f>
        <v>1014024.68061365</v>
      </c>
      <c r="O59" s="9"/>
      <c r="P59" s="9" t="n">
        <f aca="false">'Central pensions'!X59</f>
        <v>25734061.6867869</v>
      </c>
      <c r="Q59" s="67"/>
      <c r="R59" s="67" t="n">
        <f aca="false">'Central SIPA income'!G54</f>
        <v>25432148.2456889</v>
      </c>
      <c r="S59" s="67"/>
      <c r="T59" s="9" t="n">
        <f aca="false">'Central SIPA income'!J54</f>
        <v>97242023.0649145</v>
      </c>
      <c r="U59" s="9"/>
      <c r="V59" s="67" t="n">
        <f aca="false">'Central SIPA income'!F54</f>
        <v>111891.544603171</v>
      </c>
      <c r="W59" s="67"/>
      <c r="X59" s="67" t="n">
        <f aca="false">'Central SIPA income'!M54</f>
        <v>281039.300815725</v>
      </c>
      <c r="Y59" s="9"/>
      <c r="Z59" s="9" t="n">
        <f aca="false">R59+V59-N59-L59-F59</f>
        <v>-2846467.83399043</v>
      </c>
      <c r="AA59" s="9"/>
      <c r="AB59" s="9" t="n">
        <f aca="false">T59-P59-D59</f>
        <v>-57739579.3130117</v>
      </c>
      <c r="AC59" s="50"/>
      <c r="AD59" s="9"/>
      <c r="AE59" s="9"/>
      <c r="AF59" s="9"/>
      <c r="AG59" s="9" t="n">
        <f aca="false">BF59/100*$AG$57</f>
        <v>5855919803.67163</v>
      </c>
      <c r="AH59" s="40" t="n">
        <f aca="false">(AG59-AG58)/AG58</f>
        <v>0.0075671950295227</v>
      </c>
      <c r="AI59" s="40"/>
      <c r="AJ59" s="40" t="n">
        <f aca="false">AB59/AG59</f>
        <v>-0.00986003586948191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12508205</v>
      </c>
      <c r="AX59" s="7"/>
      <c r="AY59" s="40" t="n">
        <f aca="false">(AW59-AW58)/AW58</f>
        <v>0.00421146927506883</v>
      </c>
      <c r="AZ59" s="39" t="n">
        <f aca="false">workers_and_wage_central!B47</f>
        <v>6604.15857296579</v>
      </c>
      <c r="BA59" s="40" t="n">
        <f aca="false">(AZ59-AZ58)/AZ58</f>
        <v>0.00334165248767404</v>
      </c>
      <c r="BB59" s="7"/>
      <c r="BC59" s="7"/>
      <c r="BD59" s="7"/>
      <c r="BE59" s="7"/>
      <c r="BF59" s="7" t="n">
        <f aca="false">BF58*(1+AY59)*(1+BA59)*(1-BE59)</f>
        <v>101.821087113124</v>
      </c>
      <c r="BG59" s="7"/>
      <c r="BH59" s="7" t="n">
        <f aca="false">BH58+1</f>
        <v>28</v>
      </c>
      <c r="BI59" s="40" t="n">
        <f aca="false">T66/AG66</f>
        <v>0.014624314010343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130574707.83963</v>
      </c>
      <c r="E60" s="9"/>
      <c r="F60" s="67" t="n">
        <f aca="false">'Central pensions'!I60</f>
        <v>23733498.7920504</v>
      </c>
      <c r="G60" s="9" t="n">
        <f aca="false">'Central pensions'!K60</f>
        <v>1204362.1149474</v>
      </c>
      <c r="H60" s="9" t="n">
        <f aca="false">'Central pensions'!V60</f>
        <v>6626045.01216862</v>
      </c>
      <c r="I60" s="67" t="n">
        <f aca="false">'Central pensions'!M60</f>
        <v>37248.3128334251</v>
      </c>
      <c r="J60" s="9" t="n">
        <f aca="false">'Central pensions'!W60</f>
        <v>204929.227180475</v>
      </c>
      <c r="K60" s="9"/>
      <c r="L60" s="67" t="n">
        <f aca="false">'Central pensions'!N60</f>
        <v>3968032.51701082</v>
      </c>
      <c r="M60" s="67"/>
      <c r="N60" s="67" t="n">
        <f aca="false">'Central pensions'!L60</f>
        <v>1025106.98623958</v>
      </c>
      <c r="O60" s="9"/>
      <c r="P60" s="9" t="n">
        <f aca="false">'Central pensions'!X60</f>
        <v>26229975.7768338</v>
      </c>
      <c r="Q60" s="67"/>
      <c r="R60" s="67" t="n">
        <f aca="false">'Central SIPA income'!G55</f>
        <v>22266643.7326599</v>
      </c>
      <c r="S60" s="67"/>
      <c r="T60" s="9" t="n">
        <f aca="false">'Central SIPA income'!J55</f>
        <v>85138442.1996909</v>
      </c>
      <c r="U60" s="9"/>
      <c r="V60" s="67" t="n">
        <f aca="false">'Central SIPA income'!F55</f>
        <v>110173.633605317</v>
      </c>
      <c r="W60" s="67"/>
      <c r="X60" s="67" t="n">
        <f aca="false">'Central SIPA income'!M55</f>
        <v>276724.4036766</v>
      </c>
      <c r="Y60" s="9"/>
      <c r="Z60" s="9" t="n">
        <f aca="false">R60+V60-N60-L60-F60</f>
        <v>-6349820.92903551</v>
      </c>
      <c r="AA60" s="9"/>
      <c r="AB60" s="9" t="n">
        <f aca="false">T60-P60-D60</f>
        <v>-71666241.4167724</v>
      </c>
      <c r="AC60" s="50"/>
      <c r="AD60" s="9"/>
      <c r="AE60" s="9"/>
      <c r="AF60" s="9"/>
      <c r="AG60" s="9" t="n">
        <f aca="false">BF60/100*$AG$57</f>
        <v>5893867424.85429</v>
      </c>
      <c r="AH60" s="40" t="n">
        <f aca="false">(AG60-AG59)/AG59</f>
        <v>0.00648021531286479</v>
      </c>
      <c r="AI60" s="40"/>
      <c r="AJ60" s="40" t="n">
        <f aca="false">AB60/AG60</f>
        <v>-0.0121594593584779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12539155</v>
      </c>
      <c r="AY60" s="40" t="n">
        <f aca="false">(AW60-AW59)/AW59</f>
        <v>0.00247437581971194</v>
      </c>
      <c r="AZ60" s="39" t="n">
        <f aca="false">workers_and_wage_central!B48</f>
        <v>6630.54847366425</v>
      </c>
      <c r="BA60" s="40" t="n">
        <f aca="false">(AZ60-AZ59)/AZ59</f>
        <v>0.00399595200613242</v>
      </c>
      <c r="BB60" s="7"/>
      <c r="BC60" s="7"/>
      <c r="BD60" s="7"/>
      <c r="BE60" s="7"/>
      <c r="BF60" s="7" t="n">
        <f aca="false">BF59*(1+AY60)*(1+BA60)*(1-BE60)</f>
        <v>102.480909681007</v>
      </c>
      <c r="BG60" s="7"/>
      <c r="BH60" s="0" t="n">
        <f aca="false">BH59+1</f>
        <v>29</v>
      </c>
      <c r="BI60" s="40" t="n">
        <f aca="false">T67/AG67</f>
        <v>0.0168393845911267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131686778.738722</v>
      </c>
      <c r="E61" s="9"/>
      <c r="F61" s="67" t="n">
        <f aca="false">'Central pensions'!I61</f>
        <v>23935630.8417938</v>
      </c>
      <c r="G61" s="9" t="n">
        <f aca="false">'Central pensions'!K61</f>
        <v>1255444.91970076</v>
      </c>
      <c r="H61" s="9" t="n">
        <f aca="false">'Central pensions'!V61</f>
        <v>6907087.53205757</v>
      </c>
      <c r="I61" s="67" t="n">
        <f aca="false">'Central pensions'!M61</f>
        <v>38828.1933928076</v>
      </c>
      <c r="J61" s="9" t="n">
        <f aca="false">'Central pensions'!W61</f>
        <v>213621.263878072</v>
      </c>
      <c r="K61" s="9"/>
      <c r="L61" s="67" t="n">
        <f aca="false">'Central pensions'!N61</f>
        <v>4045864.98361305</v>
      </c>
      <c r="M61" s="67"/>
      <c r="N61" s="67" t="n">
        <f aca="false">'Central pensions'!L61</f>
        <v>1034859.00693505</v>
      </c>
      <c r="O61" s="9"/>
      <c r="P61" s="9" t="n">
        <f aca="false">'Central pensions'!X61</f>
        <v>26687501.5565879</v>
      </c>
      <c r="Q61" s="67"/>
      <c r="R61" s="67" t="n">
        <f aca="false">'Central SIPA income'!G56</f>
        <v>25915024.4712837</v>
      </c>
      <c r="S61" s="67"/>
      <c r="T61" s="9" t="n">
        <f aca="false">'Central SIPA income'!J56</f>
        <v>99088342.1651797</v>
      </c>
      <c r="U61" s="9"/>
      <c r="V61" s="67" t="n">
        <f aca="false">'Central SIPA income'!F56</f>
        <v>110248.107309879</v>
      </c>
      <c r="W61" s="67"/>
      <c r="X61" s="67" t="n">
        <f aca="false">'Central SIPA income'!M56</f>
        <v>276911.460151095</v>
      </c>
      <c r="Y61" s="9"/>
      <c r="Z61" s="9" t="n">
        <f aca="false">R61+V61-N61-L61-F61</f>
        <v>-2991082.25374837</v>
      </c>
      <c r="AA61" s="9"/>
      <c r="AB61" s="9" t="n">
        <f aca="false">T61-P61-D61</f>
        <v>-59285938.13013</v>
      </c>
      <c r="AC61" s="50"/>
      <c r="AD61" s="9"/>
      <c r="AE61" s="9"/>
      <c r="AF61" s="9"/>
      <c r="AG61" s="9" t="n">
        <f aca="false">BF61/100*$AG$57</f>
        <v>5948955172.35292</v>
      </c>
      <c r="AH61" s="40" t="n">
        <f aca="false">(AG61-AG60)/AG60</f>
        <v>0.00934662141640991</v>
      </c>
      <c r="AI61" s="40" t="n">
        <f aca="false">(AG61-AG57)/AG57</f>
        <v>0.0343875994620462</v>
      </c>
      <c r="AJ61" s="40" t="n">
        <f aca="false">AB61/AG61</f>
        <v>-0.00996577321773319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12596413</v>
      </c>
      <c r="AY61" s="40" t="n">
        <f aca="false">(AW61-AW60)/AW60</f>
        <v>0.00456633640783609</v>
      </c>
      <c r="AZ61" s="39" t="n">
        <f aca="false">workers_and_wage_central!B49</f>
        <v>6662.10030883785</v>
      </c>
      <c r="BA61" s="40" t="n">
        <f aca="false">(AZ61-AZ60)/AZ60</f>
        <v>0.00475855584178473</v>
      </c>
      <c r="BB61" s="7"/>
      <c r="BC61" s="7"/>
      <c r="BD61" s="7"/>
      <c r="BE61" s="7"/>
      <c r="BF61" s="7" t="n">
        <f aca="false">BF60*(1+AY61)*(1+BA61)*(1-BE61)</f>
        <v>103.438759946205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0.0146367286209816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133524492.403823</v>
      </c>
      <c r="E62" s="6"/>
      <c r="F62" s="8" t="n">
        <f aca="false">'Central pensions'!I62</f>
        <v>24269657.0538562</v>
      </c>
      <c r="G62" s="6" t="n">
        <f aca="false">'Central pensions'!K62</f>
        <v>1329786.39361505</v>
      </c>
      <c r="H62" s="6" t="n">
        <f aca="false">'Central pensions'!V62</f>
        <v>7316092.38725308</v>
      </c>
      <c r="I62" s="8" t="n">
        <f aca="false">'Central pensions'!M62</f>
        <v>41127.4142355174</v>
      </c>
      <c r="J62" s="6" t="n">
        <f aca="false">'Central pensions'!W62</f>
        <v>226270.898574839</v>
      </c>
      <c r="K62" s="6"/>
      <c r="L62" s="8" t="n">
        <f aca="false">'Central pensions'!N62</f>
        <v>4907483.06356773</v>
      </c>
      <c r="M62" s="8"/>
      <c r="N62" s="8" t="n">
        <f aca="false">'Central pensions'!L62</f>
        <v>1049459.10907517</v>
      </c>
      <c r="O62" s="6"/>
      <c r="P62" s="6" t="n">
        <f aca="false">'Central pensions'!X62</f>
        <v>31238767.3236811</v>
      </c>
      <c r="Q62" s="8"/>
      <c r="R62" s="8" t="n">
        <f aca="false">'Central SIPA income'!G57</f>
        <v>22774706.2578306</v>
      </c>
      <c r="S62" s="8"/>
      <c r="T62" s="6" t="n">
        <f aca="false">'Central SIPA income'!J57</f>
        <v>87081063.2993235</v>
      </c>
      <c r="U62" s="6"/>
      <c r="V62" s="8" t="n">
        <f aca="false">'Central SIPA income'!F57</f>
        <v>110216.896085863</v>
      </c>
      <c r="W62" s="8"/>
      <c r="X62" s="8" t="n">
        <f aca="false">'Central SIPA income'!M57</f>
        <v>276833.066554812</v>
      </c>
      <c r="Y62" s="6"/>
      <c r="Z62" s="6" t="n">
        <f aca="false">R62+V62-N62-L62-F62</f>
        <v>-7341676.07258268</v>
      </c>
      <c r="AA62" s="6"/>
      <c r="AB62" s="6" t="n">
        <f aca="false">T62-P62-D62</f>
        <v>-77682196.4281809</v>
      </c>
      <c r="AC62" s="50"/>
      <c r="AD62" s="6"/>
      <c r="AE62" s="6"/>
      <c r="AF62" s="6"/>
      <c r="AG62" s="6" t="n">
        <f aca="false">BF62/100*$AG$57</f>
        <v>6004467857.82757</v>
      </c>
      <c r="AH62" s="61" t="n">
        <f aca="false">(AG62-AG61)/AG61</f>
        <v>0.00933150172867956</v>
      </c>
      <c r="AI62" s="61"/>
      <c r="AJ62" s="61" t="n">
        <f aca="false">AB62/AG62</f>
        <v>-0.0129373989948023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0.00859938048128424</v>
      </c>
      <c r="AV62" s="5"/>
      <c r="AW62" s="65" t="n">
        <f aca="false">workers_and_wage_central!C50</f>
        <v>12643644</v>
      </c>
      <c r="AX62" s="5"/>
      <c r="AY62" s="61" t="n">
        <f aca="false">(AW62-AW61)/AW61</f>
        <v>0.00374955949761253</v>
      </c>
      <c r="AZ62" s="66" t="n">
        <f aca="false">workers_and_wage_central!B50</f>
        <v>6699.14885218179</v>
      </c>
      <c r="BA62" s="61" t="n">
        <f aca="false">(AZ62-AZ61)/AZ61</f>
        <v>0.00556109059102468</v>
      </c>
      <c r="BB62" s="5"/>
      <c r="BC62" s="5"/>
      <c r="BD62" s="5"/>
      <c r="BE62" s="5"/>
      <c r="BF62" s="5" t="n">
        <f aca="false">BF61*(1+AY62)*(1+BA62)*(1-BE62)</f>
        <v>104.403998913455</v>
      </c>
      <c r="BG62" s="5"/>
      <c r="BH62" s="5" t="n">
        <f aca="false">BH61+1</f>
        <v>31</v>
      </c>
      <c r="BI62" s="61" t="n">
        <f aca="false">T69/AG69</f>
        <v>0.0168352131687676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135270164.554081</v>
      </c>
      <c r="E63" s="9"/>
      <c r="F63" s="67" t="n">
        <f aca="false">'Central pensions'!I63</f>
        <v>24586953.6310796</v>
      </c>
      <c r="G63" s="9" t="n">
        <f aca="false">'Central pensions'!K63</f>
        <v>1445907.41815485</v>
      </c>
      <c r="H63" s="9" t="n">
        <f aca="false">'Central pensions'!V63</f>
        <v>7954956.00302987</v>
      </c>
      <c r="I63" s="67" t="n">
        <f aca="false">'Central pensions'!M63</f>
        <v>44718.7861285005</v>
      </c>
      <c r="J63" s="9" t="n">
        <f aca="false">'Central pensions'!W63</f>
        <v>246029.567104016</v>
      </c>
      <c r="K63" s="9"/>
      <c r="L63" s="67" t="n">
        <f aca="false">'Central pensions'!N63</f>
        <v>4081282.91121013</v>
      </c>
      <c r="M63" s="67"/>
      <c r="N63" s="67" t="n">
        <f aca="false">'Central pensions'!L63</f>
        <v>1064948.11621349</v>
      </c>
      <c r="O63" s="9"/>
      <c r="P63" s="9" t="n">
        <f aca="false">'Central pensions'!X63</f>
        <v>27036826.7527864</v>
      </c>
      <c r="Q63" s="67"/>
      <c r="R63" s="67" t="n">
        <f aca="false">'Central SIPA income'!G58</f>
        <v>26560808.5935339</v>
      </c>
      <c r="S63" s="67"/>
      <c r="T63" s="9" t="n">
        <f aca="false">'Central SIPA income'!J58</f>
        <v>101557553.727811</v>
      </c>
      <c r="U63" s="9"/>
      <c r="V63" s="67" t="n">
        <f aca="false">'Central SIPA income'!F58</f>
        <v>108646.368470752</v>
      </c>
      <c r="W63" s="67"/>
      <c r="X63" s="67" t="n">
        <f aca="false">'Central SIPA income'!M58</f>
        <v>272888.353981328</v>
      </c>
      <c r="Y63" s="9"/>
      <c r="Z63" s="9" t="n">
        <f aca="false">R63+V63-N63-L63-F63</f>
        <v>-3063729.69649858</v>
      </c>
      <c r="AA63" s="9"/>
      <c r="AB63" s="9" t="n">
        <f aca="false">T63-P63-D63</f>
        <v>-60749437.5790566</v>
      </c>
      <c r="AC63" s="50"/>
      <c r="AD63" s="9"/>
      <c r="AE63" s="9"/>
      <c r="AF63" s="9"/>
      <c r="AG63" s="9" t="n">
        <f aca="false">BF63/100*$AG$57</f>
        <v>6055266788.38926</v>
      </c>
      <c r="AH63" s="40" t="n">
        <f aca="false">(AG63-AG62)/AG62</f>
        <v>0.0084601886069681</v>
      </c>
      <c r="AI63" s="40"/>
      <c r="AJ63" s="40" t="n">
        <f aca="false">AB63/AG63</f>
        <v>-0.0100324956276974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12659970</v>
      </c>
      <c r="AX63" s="7"/>
      <c r="AY63" s="40" t="n">
        <f aca="false">(AW63-AW62)/AW62</f>
        <v>0.0012912416705184</v>
      </c>
      <c r="AZ63" s="39" t="n">
        <f aca="false">workers_and_wage_central!B51</f>
        <v>6747.11276182364</v>
      </c>
      <c r="BA63" s="40" t="n">
        <f aca="false">(AZ63-AZ62)/AZ62</f>
        <v>0.00715970203083886</v>
      </c>
      <c r="BB63" s="7"/>
      <c r="BC63" s="7"/>
      <c r="BD63" s="7"/>
      <c r="BE63" s="7"/>
      <c r="BF63" s="7" t="n">
        <f aca="false">BF62*(1+AY63)*(1+BA63)*(1-BE63)</f>
        <v>105.287276435585</v>
      </c>
      <c r="BG63" s="7"/>
      <c r="BH63" s="7" t="n">
        <f aca="false">BH62+1</f>
        <v>32</v>
      </c>
      <c r="BI63" s="40" t="n">
        <f aca="false">T70/AG70</f>
        <v>0.0146321876041921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137169180.784836</v>
      </c>
      <c r="E64" s="9"/>
      <c r="F64" s="67" t="n">
        <f aca="false">'Central pensions'!I64</f>
        <v>24932122.3101018</v>
      </c>
      <c r="G64" s="9" t="n">
        <f aca="false">'Central pensions'!K64</f>
        <v>1523729.82006027</v>
      </c>
      <c r="H64" s="9" t="n">
        <f aca="false">'Central pensions'!V64</f>
        <v>8383111.89699276</v>
      </c>
      <c r="I64" s="67" t="n">
        <f aca="false">'Central pensions'!M64</f>
        <v>47125.6645379467</v>
      </c>
      <c r="J64" s="9" t="n">
        <f aca="false">'Central pensions'!W64</f>
        <v>259271.50196885</v>
      </c>
      <c r="K64" s="9"/>
      <c r="L64" s="67" t="n">
        <f aca="false">'Central pensions'!N64</f>
        <v>4168539.97886633</v>
      </c>
      <c r="M64" s="67"/>
      <c r="N64" s="67" t="n">
        <f aca="false">'Central pensions'!L64</f>
        <v>1081451.18766594</v>
      </c>
      <c r="O64" s="9"/>
      <c r="P64" s="9" t="n">
        <f aca="false">'Central pensions'!X64</f>
        <v>27580399.1215952</v>
      </c>
      <c r="Q64" s="67"/>
      <c r="R64" s="67" t="n">
        <f aca="false">'Central SIPA income'!G59</f>
        <v>23286230.8373238</v>
      </c>
      <c r="S64" s="67"/>
      <c r="T64" s="9" t="n">
        <f aca="false">'Central SIPA income'!J59</f>
        <v>89036921.8637207</v>
      </c>
      <c r="U64" s="9"/>
      <c r="V64" s="67" t="n">
        <f aca="false">'Central SIPA income'!F59</f>
        <v>110051.414338366</v>
      </c>
      <c r="W64" s="67"/>
      <c r="X64" s="67" t="n">
        <f aca="false">'Central SIPA income'!M59</f>
        <v>276417.424114809</v>
      </c>
      <c r="Y64" s="9"/>
      <c r="Z64" s="9" t="n">
        <f aca="false">R64+V64-N64-L64-F64</f>
        <v>-6785831.22497194</v>
      </c>
      <c r="AA64" s="9"/>
      <c r="AB64" s="9" t="n">
        <f aca="false">T64-P64-D64</f>
        <v>-75712658.0427109</v>
      </c>
      <c r="AC64" s="50"/>
      <c r="AD64" s="9"/>
      <c r="AE64" s="9"/>
      <c r="AF64" s="9"/>
      <c r="AG64" s="9" t="n">
        <f aca="false">BF64/100*$AG$57</f>
        <v>6107346987.47033</v>
      </c>
      <c r="AH64" s="40" t="n">
        <f aca="false">(AG64-AG63)/AG63</f>
        <v>0.00860080998923564</v>
      </c>
      <c r="AI64" s="40"/>
      <c r="AJ64" s="40" t="n">
        <f aca="false">AB64/AG64</f>
        <v>-0.0123969799322097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12695265</v>
      </c>
      <c r="AY64" s="40" t="n">
        <f aca="false">(AW64-AW63)/AW63</f>
        <v>0.0027879212983917</v>
      </c>
      <c r="AZ64" s="39" t="n">
        <f aca="false">workers_and_wage_central!B52</f>
        <v>6786.22393841049</v>
      </c>
      <c r="BA64" s="40" t="n">
        <f aca="false">(AZ64-AZ63)/AZ63</f>
        <v>0.00579672786975486</v>
      </c>
      <c r="BB64" s="7"/>
      <c r="BC64" s="7"/>
      <c r="BD64" s="7"/>
      <c r="BE64" s="7"/>
      <c r="BF64" s="7" t="n">
        <f aca="false">BF63*(1+AY64)*(1+BA64)*(1-BE64)</f>
        <v>106.192832294491</v>
      </c>
      <c r="BG64" s="7"/>
      <c r="BH64" s="0" t="n">
        <f aca="false">BH63+1</f>
        <v>33</v>
      </c>
      <c r="BI64" s="40" t="n">
        <f aca="false">T71/AG71</f>
        <v>0.0169271817316201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138875365.540123</v>
      </c>
      <c r="E65" s="9"/>
      <c r="F65" s="67" t="n">
        <f aca="false">'Central pensions'!I65</f>
        <v>25242241.5858679</v>
      </c>
      <c r="G65" s="9" t="n">
        <f aca="false">'Central pensions'!K65</f>
        <v>1569456.02786345</v>
      </c>
      <c r="H65" s="9" t="n">
        <f aca="false">'Central pensions'!V65</f>
        <v>8634684.00091344</v>
      </c>
      <c r="I65" s="67" t="n">
        <f aca="false">'Central pensions'!M65</f>
        <v>48539.8771504161</v>
      </c>
      <c r="J65" s="9" t="n">
        <f aca="false">'Central pensions'!W65</f>
        <v>267052.082502478</v>
      </c>
      <c r="K65" s="9"/>
      <c r="L65" s="67" t="n">
        <f aca="false">'Central pensions'!N65</f>
        <v>4136561.07034065</v>
      </c>
      <c r="M65" s="67"/>
      <c r="N65" s="67" t="n">
        <f aca="false">'Central pensions'!L65</f>
        <v>1095573.87042729</v>
      </c>
      <c r="O65" s="9"/>
      <c r="P65" s="9" t="n">
        <f aca="false">'Central pensions'!X65</f>
        <v>27492159.2469219</v>
      </c>
      <c r="Q65" s="67"/>
      <c r="R65" s="67" t="n">
        <f aca="false">'Central SIPA income'!G60</f>
        <v>27010652.8086206</v>
      </c>
      <c r="S65" s="67"/>
      <c r="T65" s="9" t="n">
        <f aca="false">'Central SIPA income'!J60</f>
        <v>103277572.072958</v>
      </c>
      <c r="U65" s="9"/>
      <c r="V65" s="67" t="n">
        <f aca="false">'Central SIPA income'!F60</f>
        <v>110743.433856916</v>
      </c>
      <c r="W65" s="67"/>
      <c r="X65" s="67" t="n">
        <f aca="false">'Central SIPA income'!M60</f>
        <v>278155.577630644</v>
      </c>
      <c r="Y65" s="9"/>
      <c r="Z65" s="9" t="n">
        <f aca="false">R65+V65-N65-L65-F65</f>
        <v>-3352980.28415836</v>
      </c>
      <c r="AA65" s="9"/>
      <c r="AB65" s="9" t="n">
        <f aca="false">T65-P65-D65</f>
        <v>-63089952.7140867</v>
      </c>
      <c r="AC65" s="50"/>
      <c r="AD65" s="9"/>
      <c r="AE65" s="9"/>
      <c r="AF65" s="9"/>
      <c r="AG65" s="9" t="n">
        <f aca="false">BF65/100*$AG$57</f>
        <v>6156236432.02527</v>
      </c>
      <c r="AH65" s="40" t="n">
        <f aca="false">(AG65-AG64)/AG64</f>
        <v>0.00800502160025365</v>
      </c>
      <c r="AI65" s="40" t="n">
        <f aca="false">(AG65-AG61)/AG61</f>
        <v>0.0348433050287002</v>
      </c>
      <c r="AJ65" s="40" t="n">
        <f aca="false">AB65/AG65</f>
        <v>-0.0102481367326777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12760780</v>
      </c>
      <c r="AY65" s="40" t="n">
        <f aca="false">(AW65-AW64)/AW64</f>
        <v>0.00516058546237515</v>
      </c>
      <c r="AZ65" s="39" t="n">
        <f aca="false">workers_and_wage_central!B53</f>
        <v>6805.42781577031</v>
      </c>
      <c r="BA65" s="40" t="n">
        <f aca="false">(AZ65-AZ64)/AZ64</f>
        <v>0.00282983254518518</v>
      </c>
      <c r="BB65" s="7"/>
      <c r="BC65" s="7"/>
      <c r="BD65" s="7"/>
      <c r="BE65" s="7"/>
      <c r="BF65" s="7" t="n">
        <f aca="false">BF64*(1+AY65)*(1+BA65)*(1-BE65)</f>
        <v>107.042908210801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0.014756446868565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139599886.839356</v>
      </c>
      <c r="E66" s="6"/>
      <c r="F66" s="8" t="n">
        <f aca="false">'Central pensions'!I66</f>
        <v>25373931.9083252</v>
      </c>
      <c r="G66" s="6" t="n">
        <f aca="false">'Central pensions'!K66</f>
        <v>1629719.21060348</v>
      </c>
      <c r="H66" s="6" t="n">
        <f aca="false">'Central pensions'!V66</f>
        <v>8966234.25183562</v>
      </c>
      <c r="I66" s="8" t="n">
        <f aca="false">'Central pensions'!M66</f>
        <v>50403.6869258811</v>
      </c>
      <c r="J66" s="6" t="n">
        <f aca="false">'Central pensions'!W66</f>
        <v>277306.213974299</v>
      </c>
      <c r="K66" s="6"/>
      <c r="L66" s="8" t="n">
        <f aca="false">'Central pensions'!N66</f>
        <v>5124739.21364498</v>
      </c>
      <c r="M66" s="8"/>
      <c r="N66" s="8" t="n">
        <f aca="false">'Central pensions'!L66</f>
        <v>1101218.85863198</v>
      </c>
      <c r="O66" s="6"/>
      <c r="P66" s="6" t="n">
        <f aca="false">'Central pensions'!X66</f>
        <v>32650877.3896908</v>
      </c>
      <c r="Q66" s="8"/>
      <c r="R66" s="8" t="n">
        <f aca="false">'Central SIPA income'!G61</f>
        <v>23822314.291724</v>
      </c>
      <c r="S66" s="8"/>
      <c r="T66" s="6" t="n">
        <f aca="false">'Central SIPA income'!J61</f>
        <v>91086683.4148843</v>
      </c>
      <c r="U66" s="6"/>
      <c r="V66" s="8" t="n">
        <f aca="false">'Central SIPA income'!F61</f>
        <v>113414.028022894</v>
      </c>
      <c r="W66" s="8"/>
      <c r="X66" s="8" t="n">
        <f aca="false">'Central SIPA income'!M61</f>
        <v>284863.340221917</v>
      </c>
      <c r="Y66" s="6"/>
      <c r="Z66" s="6" t="n">
        <f aca="false">R66+V66-N66-L66-F66</f>
        <v>-7664161.66085528</v>
      </c>
      <c r="AA66" s="6"/>
      <c r="AB66" s="6" t="n">
        <f aca="false">T66-P66-D66</f>
        <v>-81164080.8141623</v>
      </c>
      <c r="AC66" s="50"/>
      <c r="AD66" s="6"/>
      <c r="AE66" s="6"/>
      <c r="AF66" s="6"/>
      <c r="AG66" s="6" t="n">
        <f aca="false">BF66/100*$AG$57</f>
        <v>6228441440.0883</v>
      </c>
      <c r="AH66" s="61" t="n">
        <f aca="false">(AG66-AG65)/AG65</f>
        <v>0.0117287581236167</v>
      </c>
      <c r="AI66" s="61"/>
      <c r="AJ66" s="61" t="n">
        <f aca="false">AB66/AG66</f>
        <v>-0.0130312023633655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0.00652391947129363</v>
      </c>
      <c r="AV66" s="5"/>
      <c r="AW66" s="65" t="n">
        <f aca="false">workers_and_wage_central!C54</f>
        <v>12806424</v>
      </c>
      <c r="AX66" s="5"/>
      <c r="AY66" s="61" t="n">
        <f aca="false">(AW66-AW65)/AW65</f>
        <v>0.00357689733699664</v>
      </c>
      <c r="AZ66" s="66" t="n">
        <f aca="false">workers_and_wage_central!B54</f>
        <v>6860.70698799395</v>
      </c>
      <c r="BA66" s="61" t="n">
        <f aca="false">(AZ66-AZ65)/AZ65</f>
        <v>0.00812280634224542</v>
      </c>
      <c r="BB66" s="5"/>
      <c r="BC66" s="5"/>
      <c r="BD66" s="5"/>
      <c r="BE66" s="5"/>
      <c r="BF66" s="5" t="n">
        <f aca="false">BF65*(1+AY66)*(1+BA66)*(1-BE66)</f>
        <v>108.298388590054</v>
      </c>
      <c r="BG66" s="5"/>
      <c r="BH66" s="5" t="n">
        <f aca="false">BH65+1</f>
        <v>35</v>
      </c>
      <c r="BI66" s="61" t="n">
        <f aca="false">T73/AG73</f>
        <v>0.0170076271061353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140749358.682874</v>
      </c>
      <c r="E67" s="9"/>
      <c r="F67" s="67" t="n">
        <f aca="false">'Central pensions'!I67</f>
        <v>25582862.0224415</v>
      </c>
      <c r="G67" s="9" t="n">
        <f aca="false">'Central pensions'!K67</f>
        <v>1701198.4628719</v>
      </c>
      <c r="H67" s="9" t="n">
        <f aca="false">'Central pensions'!V67</f>
        <v>9359492.00802745</v>
      </c>
      <c r="I67" s="67" t="n">
        <f aca="false">'Central pensions'!M67</f>
        <v>52614.385449646</v>
      </c>
      <c r="J67" s="9" t="n">
        <f aca="false">'Central pensions'!W67</f>
        <v>289468.824990539</v>
      </c>
      <c r="K67" s="9"/>
      <c r="L67" s="67" t="n">
        <f aca="false">'Central pensions'!N67</f>
        <v>4257423.03048086</v>
      </c>
      <c r="M67" s="67"/>
      <c r="N67" s="67" t="n">
        <f aca="false">'Central pensions'!L67</f>
        <v>1112047.19896226</v>
      </c>
      <c r="O67" s="9"/>
      <c r="P67" s="9" t="n">
        <f aca="false">'Central pensions'!X67</f>
        <v>28209943.9258248</v>
      </c>
      <c r="Q67" s="67"/>
      <c r="R67" s="67" t="n">
        <f aca="false">'Central SIPA income'!G62</f>
        <v>27628215.8710105</v>
      </c>
      <c r="S67" s="67"/>
      <c r="T67" s="9" t="n">
        <f aca="false">'Central SIPA income'!J62</f>
        <v>105638877.967246</v>
      </c>
      <c r="U67" s="9"/>
      <c r="V67" s="67" t="n">
        <f aca="false">'Central SIPA income'!F62</f>
        <v>115473.814556171</v>
      </c>
      <c r="W67" s="67"/>
      <c r="X67" s="67" t="n">
        <f aca="false">'Central SIPA income'!M62</f>
        <v>290036.930140575</v>
      </c>
      <c r="Y67" s="9"/>
      <c r="Z67" s="9" t="n">
        <f aca="false">R67+V67-N67-L67-F67</f>
        <v>-3208642.56631798</v>
      </c>
      <c r="AA67" s="9"/>
      <c r="AB67" s="9" t="n">
        <f aca="false">T67-P67-D67</f>
        <v>-63320424.6414528</v>
      </c>
      <c r="AC67" s="50"/>
      <c r="AD67" s="9"/>
      <c r="AE67" s="9"/>
      <c r="AF67" s="9"/>
      <c r="AG67" s="9" t="n">
        <f aca="false">BF67/100*$AG$57</f>
        <v>6273321771.08842</v>
      </c>
      <c r="AH67" s="40" t="n">
        <f aca="false">(AG67-AG66)/AG66</f>
        <v>0.00720570811041999</v>
      </c>
      <c r="AI67" s="40"/>
      <c r="AJ67" s="40" t="n">
        <f aca="false">AB67/AG67</f>
        <v>-0.0100936038277639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12857422</v>
      </c>
      <c r="AX67" s="7"/>
      <c r="AY67" s="40" t="n">
        <f aca="false">(AW67-AW66)/AW66</f>
        <v>0.00398222017325055</v>
      </c>
      <c r="AZ67" s="39" t="n">
        <f aca="false">workers_and_wage_central!B55</f>
        <v>6882.7346751102</v>
      </c>
      <c r="BA67" s="40" t="n">
        <f aca="false">(AZ67-AZ66)/AZ66</f>
        <v>0.00321070221404258</v>
      </c>
      <c r="BB67" s="7"/>
      <c r="BC67" s="7"/>
      <c r="BD67" s="7"/>
      <c r="BE67" s="7"/>
      <c r="BF67" s="7" t="n">
        <f aca="false">BF66*(1+AY67)*(1+BA67)*(1-BE67)</f>
        <v>109.078755167063</v>
      </c>
      <c r="BG67" s="7"/>
      <c r="BH67" s="7" t="n">
        <f aca="false">BH66+1</f>
        <v>36</v>
      </c>
      <c r="BI67" s="40" t="n">
        <f aca="false">T74/AG74</f>
        <v>0.0147509567419648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141708664.251238</v>
      </c>
      <c r="E68" s="9"/>
      <c r="F68" s="67" t="n">
        <f aca="false">'Central pensions'!I68</f>
        <v>25757227.1650075</v>
      </c>
      <c r="G68" s="9" t="n">
        <f aca="false">'Central pensions'!K68</f>
        <v>1781676.92692713</v>
      </c>
      <c r="H68" s="9" t="n">
        <f aca="false">'Central pensions'!V68</f>
        <v>9802260.77227365</v>
      </c>
      <c r="I68" s="67" t="n">
        <f aca="false">'Central pensions'!M68</f>
        <v>55103.4101111488</v>
      </c>
      <c r="J68" s="9" t="n">
        <f aca="false">'Central pensions'!W68</f>
        <v>303162.704297125</v>
      </c>
      <c r="K68" s="9"/>
      <c r="L68" s="67" t="n">
        <f aca="false">'Central pensions'!N68</f>
        <v>4180088.96461826</v>
      </c>
      <c r="M68" s="67"/>
      <c r="N68" s="67" t="n">
        <f aca="false">'Central pensions'!L68</f>
        <v>1121467.34984149</v>
      </c>
      <c r="O68" s="9"/>
      <c r="P68" s="9" t="n">
        <f aca="false">'Central pensions'!X68</f>
        <v>27860483.9811767</v>
      </c>
      <c r="Q68" s="67"/>
      <c r="R68" s="67" t="n">
        <f aca="false">'Central SIPA income'!G63</f>
        <v>24077727.7638327</v>
      </c>
      <c r="S68" s="67"/>
      <c r="T68" s="9" t="n">
        <f aca="false">'Central SIPA income'!J63</f>
        <v>92063278.9626119</v>
      </c>
      <c r="U68" s="9"/>
      <c r="V68" s="67" t="n">
        <f aca="false">'Central SIPA income'!F63</f>
        <v>115228.361364648</v>
      </c>
      <c r="W68" s="67"/>
      <c r="X68" s="67" t="n">
        <f aca="false">'Central SIPA income'!M63</f>
        <v>289420.422489589</v>
      </c>
      <c r="Y68" s="9"/>
      <c r="Z68" s="9" t="n">
        <f aca="false">R68+V68-N68-L68-F68</f>
        <v>-6865827.35426991</v>
      </c>
      <c r="AA68" s="9"/>
      <c r="AB68" s="9" t="n">
        <f aca="false">T68-P68-D68</f>
        <v>-77505869.269803</v>
      </c>
      <c r="AC68" s="50"/>
      <c r="AD68" s="9"/>
      <c r="AE68" s="9"/>
      <c r="AF68" s="9"/>
      <c r="AG68" s="9" t="n">
        <f aca="false">BF68/100*$AG$57</f>
        <v>6289880843.36276</v>
      </c>
      <c r="AH68" s="40" t="n">
        <f aca="false">(AG68-AG67)/AG67</f>
        <v>0.00263960193316774</v>
      </c>
      <c r="AI68" s="40"/>
      <c r="AJ68" s="40" t="n">
        <f aca="false">AB68/AG68</f>
        <v>-0.0123223112170064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12876630</v>
      </c>
      <c r="AY68" s="40" t="n">
        <f aca="false">(AW68-AW67)/AW67</f>
        <v>0.00149392312082469</v>
      </c>
      <c r="AZ68" s="39" t="n">
        <f aca="false">workers_and_wage_central!B56</f>
        <v>6890.6083157846</v>
      </c>
      <c r="BA68" s="40" t="n">
        <f aca="false">(AZ68-AZ67)/AZ67</f>
        <v>0.0011439698093951</v>
      </c>
      <c r="BB68" s="7"/>
      <c r="BC68" s="7"/>
      <c r="BD68" s="7"/>
      <c r="BE68" s="7"/>
      <c r="BF68" s="7" t="n">
        <f aca="false">BF67*(1+AY68)*(1+BA68)*(1-BE68)</f>
        <v>109.366679660069</v>
      </c>
      <c r="BG68" s="7"/>
      <c r="BH68" s="0" t="n">
        <f aca="false">BH67+1</f>
        <v>37</v>
      </c>
      <c r="BI68" s="40" t="n">
        <f aca="false">T75/AG75</f>
        <v>0.0169736233871721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142870559.462001</v>
      </c>
      <c r="E69" s="9"/>
      <c r="F69" s="67" t="n">
        <f aca="false">'Central pensions'!I69</f>
        <v>25968415.3731788</v>
      </c>
      <c r="G69" s="9" t="n">
        <f aca="false">'Central pensions'!K69</f>
        <v>1871396.16910771</v>
      </c>
      <c r="H69" s="9" t="n">
        <f aca="false">'Central pensions'!V69</f>
        <v>10295869.5712951</v>
      </c>
      <c r="I69" s="67" t="n">
        <f aca="false">'Central pensions'!M69</f>
        <v>57878.232034259</v>
      </c>
      <c r="J69" s="9" t="n">
        <f aca="false">'Central pensions'!W69</f>
        <v>318428.955813251</v>
      </c>
      <c r="K69" s="9"/>
      <c r="L69" s="67" t="n">
        <f aca="false">'Central pensions'!N69</f>
        <v>4148645.8216733</v>
      </c>
      <c r="M69" s="67"/>
      <c r="N69" s="67" t="n">
        <f aca="false">'Central pensions'!L69</f>
        <v>1131775.33062351</v>
      </c>
      <c r="O69" s="9"/>
      <c r="P69" s="9" t="n">
        <f aca="false">'Central pensions'!X69</f>
        <v>27754036.8318776</v>
      </c>
      <c r="Q69" s="67"/>
      <c r="R69" s="67" t="n">
        <f aca="false">'Central SIPA income'!G64</f>
        <v>27819504.0165278</v>
      </c>
      <c r="S69" s="67"/>
      <c r="T69" s="9" t="n">
        <f aca="false">'Central SIPA income'!J64</f>
        <v>106370284.7709</v>
      </c>
      <c r="U69" s="9"/>
      <c r="V69" s="67" t="n">
        <f aca="false">'Central SIPA income'!F64</f>
        <v>115660.550620603</v>
      </c>
      <c r="W69" s="67"/>
      <c r="X69" s="67" t="n">
        <f aca="false">'Central SIPA income'!M64</f>
        <v>290505.957296928</v>
      </c>
      <c r="Y69" s="9"/>
      <c r="Z69" s="9" t="n">
        <f aca="false">R69+V69-N69-L69-F69</f>
        <v>-3313671.95832717</v>
      </c>
      <c r="AA69" s="9"/>
      <c r="AB69" s="9" t="n">
        <f aca="false">T69-P69-D69</f>
        <v>-64254311.5229784</v>
      </c>
      <c r="AC69" s="50"/>
      <c r="AD69" s="9"/>
      <c r="AE69" s="9"/>
      <c r="AF69" s="9"/>
      <c r="AG69" s="9" t="n">
        <f aca="false">BF69/100*$AG$57</f>
        <v>6318321229.70899</v>
      </c>
      <c r="AH69" s="40" t="n">
        <f aca="false">(AG69-AG68)/AG68</f>
        <v>0.00452160971797007</v>
      </c>
      <c r="AI69" s="40" t="n">
        <f aca="false">(AG69-AG65)/AG65</f>
        <v>0.0263285530816415</v>
      </c>
      <c r="AJ69" s="40" t="n">
        <f aca="false">AB69/AG69</f>
        <v>-0.0101695227556415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12936549</v>
      </c>
      <c r="AY69" s="40" t="n">
        <f aca="false">(AW69-AW68)/AW68</f>
        <v>0.00465331379405947</v>
      </c>
      <c r="AZ69" s="39" t="n">
        <f aca="false">workers_and_wage_central!B57</f>
        <v>6889.70499800377</v>
      </c>
      <c r="BA69" s="40" t="n">
        <f aca="false">(AZ69-AZ68)/AZ68</f>
        <v>-0.000131094054317963</v>
      </c>
      <c r="BB69" s="7"/>
      <c r="BC69" s="7"/>
      <c r="BD69" s="7"/>
      <c r="BE69" s="7"/>
      <c r="BF69" s="7" t="n">
        <f aca="false">BF68*(1+AY69)*(1+BA69)*(1-BE69)</f>
        <v>109.861193101642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0.0147811787209367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143396902.28683</v>
      </c>
      <c r="E70" s="6"/>
      <c r="F70" s="8" t="n">
        <f aca="false">'Central pensions'!I70</f>
        <v>26064084.4120299</v>
      </c>
      <c r="G70" s="6" t="n">
        <f aca="false">'Central pensions'!K70</f>
        <v>1918585.5009017</v>
      </c>
      <c r="H70" s="6" t="n">
        <f aca="false">'Central pensions'!V70</f>
        <v>10555491.3517218</v>
      </c>
      <c r="I70" s="8" t="n">
        <f aca="false">'Central pensions'!M70</f>
        <v>59337.6959041758</v>
      </c>
      <c r="J70" s="6" t="n">
        <f aca="false">'Central pensions'!W70</f>
        <v>326458.495414075</v>
      </c>
      <c r="K70" s="6"/>
      <c r="L70" s="8" t="n">
        <f aca="false">'Central pensions'!N70</f>
        <v>5115419.917561</v>
      </c>
      <c r="M70" s="8"/>
      <c r="N70" s="8" t="n">
        <f aca="false">'Central pensions'!L70</f>
        <v>1136875.58607108</v>
      </c>
      <c r="O70" s="6"/>
      <c r="P70" s="6" t="n">
        <f aca="false">'Central pensions'!X70</f>
        <v>32798692.3119435</v>
      </c>
      <c r="Q70" s="8"/>
      <c r="R70" s="8" t="n">
        <f aca="false">'Central SIPA income'!G65</f>
        <v>24279678.7670703</v>
      </c>
      <c r="S70" s="8"/>
      <c r="T70" s="6" t="n">
        <f aca="false">'Central SIPA income'!J65</f>
        <v>92835456.1269276</v>
      </c>
      <c r="U70" s="6"/>
      <c r="V70" s="8" t="n">
        <f aca="false">'Central SIPA income'!F65</f>
        <v>118514.233497655</v>
      </c>
      <c r="W70" s="8"/>
      <c r="X70" s="8" t="n">
        <f aca="false">'Central SIPA income'!M65</f>
        <v>297673.585944478</v>
      </c>
      <c r="Y70" s="6"/>
      <c r="Z70" s="6" t="n">
        <f aca="false">R70+V70-N70-L70-F70</f>
        <v>-7918186.91509405</v>
      </c>
      <c r="AA70" s="6"/>
      <c r="AB70" s="6" t="n">
        <f aca="false">T70-P70-D70</f>
        <v>-83360138.4718462</v>
      </c>
      <c r="AC70" s="50"/>
      <c r="AD70" s="6"/>
      <c r="AE70" s="6"/>
      <c r="AF70" s="6"/>
      <c r="AG70" s="6" t="n">
        <f aca="false">BF70/100*$AG$57</f>
        <v>6344605375.36647</v>
      </c>
      <c r="AH70" s="61" t="n">
        <f aca="false">(AG70-AG69)/AG69</f>
        <v>0.00415998881694996</v>
      </c>
      <c r="AI70" s="61"/>
      <c r="AJ70" s="61" t="n">
        <f aca="false">AB70/AG70</f>
        <v>-0.0131387428437236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0.0073354730679195</v>
      </c>
      <c r="AV70" s="5"/>
      <c r="AW70" s="65" t="n">
        <f aca="false">workers_and_wage_central!C58</f>
        <v>12994263</v>
      </c>
      <c r="AX70" s="5"/>
      <c r="AY70" s="61" t="n">
        <f aca="false">(AW70-AW69)/AW69</f>
        <v>0.00446131344611302</v>
      </c>
      <c r="AZ70" s="66" t="n">
        <f aca="false">workers_and_wage_central!B58</f>
        <v>6887.63818091905</v>
      </c>
      <c r="BA70" s="61" t="n">
        <f aca="false">(AZ70-AZ69)/AZ69</f>
        <v>-0.000299986296265883</v>
      </c>
      <c r="BB70" s="5"/>
      <c r="BC70" s="5"/>
      <c r="BD70" s="5"/>
      <c r="BE70" s="5"/>
      <c r="BF70" s="5" t="n">
        <f aca="false">BF69*(1+AY70)*(1+BA70)*(1-BE70)</f>
        <v>110.318214436362</v>
      </c>
      <c r="BG70" s="5"/>
      <c r="BH70" s="5" t="n">
        <f aca="false">BH69+1</f>
        <v>39</v>
      </c>
      <c r="BI70" s="61" t="n">
        <f aca="false">T77/AG77</f>
        <v>0.0171108302481187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143930609.583721</v>
      </c>
      <c r="E71" s="9"/>
      <c r="F71" s="67" t="n">
        <f aca="false">'Central pensions'!I71</f>
        <v>26161092.0308531</v>
      </c>
      <c r="G71" s="9" t="n">
        <f aca="false">'Central pensions'!K71</f>
        <v>2005616.54990801</v>
      </c>
      <c r="H71" s="9" t="n">
        <f aca="false">'Central pensions'!V71</f>
        <v>11034310.5050438</v>
      </c>
      <c r="I71" s="67" t="n">
        <f aca="false">'Central pensions'!M71</f>
        <v>62029.3778322064</v>
      </c>
      <c r="J71" s="9" t="n">
        <f aca="false">'Central pensions'!W71</f>
        <v>341267.335207538</v>
      </c>
      <c r="K71" s="9"/>
      <c r="L71" s="67" t="n">
        <f aca="false">'Central pensions'!N71</f>
        <v>4192579.55716366</v>
      </c>
      <c r="M71" s="67"/>
      <c r="N71" s="67" t="n">
        <f aca="false">'Central pensions'!L71</f>
        <v>1142746.39899711</v>
      </c>
      <c r="O71" s="9"/>
      <c r="P71" s="9" t="n">
        <f aca="false">'Central pensions'!X71</f>
        <v>28042368.7753923</v>
      </c>
      <c r="Q71" s="67"/>
      <c r="R71" s="67" t="n">
        <f aca="false">'Central SIPA income'!G66</f>
        <v>28386946.4735471</v>
      </c>
      <c r="S71" s="67"/>
      <c r="T71" s="9" t="n">
        <f aca="false">'Central SIPA income'!J66</f>
        <v>108539950.186516</v>
      </c>
      <c r="U71" s="9"/>
      <c r="V71" s="67" t="n">
        <f aca="false">'Central SIPA income'!F66</f>
        <v>117974.783739931</v>
      </c>
      <c r="W71" s="67"/>
      <c r="X71" s="67" t="n">
        <f aca="false">'Central SIPA income'!M66</f>
        <v>296318.643680755</v>
      </c>
      <c r="Y71" s="9"/>
      <c r="Z71" s="9" t="n">
        <f aca="false">R71+V71-N71-L71-F71</f>
        <v>-2991496.72972685</v>
      </c>
      <c r="AA71" s="9"/>
      <c r="AB71" s="9" t="n">
        <f aca="false">T71-P71-D71</f>
        <v>-63433028.172597</v>
      </c>
      <c r="AC71" s="50"/>
      <c r="AD71" s="9"/>
      <c r="AE71" s="9"/>
      <c r="AF71" s="9"/>
      <c r="AG71" s="9" t="n">
        <f aca="false">BF71/100*$AG$57</f>
        <v>6412169013.56727</v>
      </c>
      <c r="AH71" s="40" t="n">
        <f aca="false">(AG71-AG70)/AG70</f>
        <v>0.0106489898431067</v>
      </c>
      <c r="AI71" s="40"/>
      <c r="AJ71" s="40" t="n">
        <f aca="false">AB71/AG71</f>
        <v>-0.00989260077804896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13008532</v>
      </c>
      <c r="AX71" s="7"/>
      <c r="AY71" s="40" t="n">
        <f aca="false">(AW71-AW70)/AW70</f>
        <v>0.00109809998458551</v>
      </c>
      <c r="AZ71" s="39" t="n">
        <f aca="false">workers_and_wage_central!B59</f>
        <v>6953.34909741396</v>
      </c>
      <c r="BA71" s="40" t="n">
        <f aca="false">(AZ71-AZ70)/AZ70</f>
        <v>0.00954041353057026</v>
      </c>
      <c r="BB71" s="7"/>
      <c r="BC71" s="7"/>
      <c r="BD71" s="7"/>
      <c r="BE71" s="7"/>
      <c r="BF71" s="7" t="n">
        <f aca="false">BF70*(1+AY71)*(1+BA71)*(1-BE71)</f>
        <v>111.492991981404</v>
      </c>
      <c r="BG71" s="7"/>
      <c r="BH71" s="7" t="n">
        <f aca="false">BH70+1</f>
        <v>40</v>
      </c>
      <c r="BI71" s="40" t="n">
        <f aca="false">T78/AG78</f>
        <v>0.0148829898280658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144553233.294302</v>
      </c>
      <c r="E72" s="9"/>
      <c r="F72" s="67" t="n">
        <f aca="false">'Central pensions'!I72</f>
        <v>26274261.2603882</v>
      </c>
      <c r="G72" s="9" t="n">
        <f aca="false">'Central pensions'!K72</f>
        <v>2112239.46430442</v>
      </c>
      <c r="H72" s="9" t="n">
        <f aca="false">'Central pensions'!V72</f>
        <v>11620918.3212071</v>
      </c>
      <c r="I72" s="67" t="n">
        <f aca="false">'Central pensions'!M72</f>
        <v>65326.993741374</v>
      </c>
      <c r="J72" s="9" t="n">
        <f aca="false">'Central pensions'!W72</f>
        <v>359409.844985788</v>
      </c>
      <c r="K72" s="9"/>
      <c r="L72" s="67" t="n">
        <f aca="false">'Central pensions'!N72</f>
        <v>4170329.50381063</v>
      </c>
      <c r="M72" s="67"/>
      <c r="N72" s="67" t="n">
        <f aca="false">'Central pensions'!L72</f>
        <v>1149030.30495129</v>
      </c>
      <c r="O72" s="9"/>
      <c r="P72" s="9" t="n">
        <f aca="false">'Central pensions'!X72</f>
        <v>27961485.3392791</v>
      </c>
      <c r="Q72" s="67"/>
      <c r="R72" s="67" t="n">
        <f aca="false">'Central SIPA income'!G67</f>
        <v>24831760.3566243</v>
      </c>
      <c r="S72" s="67"/>
      <c r="T72" s="9" t="n">
        <f aca="false">'Central SIPA income'!J67</f>
        <v>94946387.9344373</v>
      </c>
      <c r="U72" s="9"/>
      <c r="V72" s="67" t="n">
        <f aca="false">'Central SIPA income'!F67</f>
        <v>113252.742394497</v>
      </c>
      <c r="W72" s="67"/>
      <c r="X72" s="67" t="n">
        <f aca="false">'Central SIPA income'!M67</f>
        <v>284458.237223323</v>
      </c>
      <c r="Y72" s="9"/>
      <c r="Z72" s="9" t="n">
        <f aca="false">R72+V72-N72-L72-F72</f>
        <v>-6648607.97013132</v>
      </c>
      <c r="AA72" s="9"/>
      <c r="AB72" s="9" t="n">
        <f aca="false">T72-P72-D72</f>
        <v>-77568330.6991438</v>
      </c>
      <c r="AC72" s="50"/>
      <c r="AD72" s="9"/>
      <c r="AE72" s="9"/>
      <c r="AF72" s="9"/>
      <c r="AG72" s="9" t="n">
        <f aca="false">BF72/100*$AG$57</f>
        <v>6434231002.90472</v>
      </c>
      <c r="AH72" s="40" t="n">
        <f aca="false">(AG72-AG71)/AG71</f>
        <v>0.00344064376512287</v>
      </c>
      <c r="AI72" s="40"/>
      <c r="AJ72" s="40" t="n">
        <f aca="false">AB72/AG72</f>
        <v>-0.0120555713128928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13062202</v>
      </c>
      <c r="AY72" s="40" t="n">
        <f aca="false">(AW72-AW71)/AW71</f>
        <v>0.00412575377452275</v>
      </c>
      <c r="AZ72" s="39" t="n">
        <f aca="false">workers_and_wage_central!B60</f>
        <v>6948.60486189607</v>
      </c>
      <c r="BA72" s="40" t="n">
        <f aca="false">(AZ72-AZ71)/AZ71</f>
        <v>-0.000682295028112547</v>
      </c>
      <c r="BB72" s="7"/>
      <c r="BC72" s="7"/>
      <c r="BD72" s="7"/>
      <c r="BE72" s="7"/>
      <c r="BF72" s="7" t="n">
        <f aca="false">BF71*(1+AY72)*(1+BA72)*(1-BE72)</f>
        <v>111.87659964912</v>
      </c>
      <c r="BG72" s="7"/>
      <c r="BH72" s="0" t="n">
        <f aca="false">BH71+1</f>
        <v>41</v>
      </c>
      <c r="BI72" s="40" t="n">
        <f aca="false">T79/AG79</f>
        <v>0.0170518229110806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145006754.754539</v>
      </c>
      <c r="E73" s="9"/>
      <c r="F73" s="67" t="n">
        <f aca="false">'Central pensions'!I73</f>
        <v>26356694.1542218</v>
      </c>
      <c r="G73" s="9" t="n">
        <f aca="false">'Central pensions'!K73</f>
        <v>2170479.97427338</v>
      </c>
      <c r="H73" s="9" t="n">
        <f aca="false">'Central pensions'!V73</f>
        <v>11941340.4233278</v>
      </c>
      <c r="I73" s="67" t="n">
        <f aca="false">'Central pensions'!M73</f>
        <v>67128.2466270113</v>
      </c>
      <c r="J73" s="9" t="n">
        <f aca="false">'Central pensions'!W73</f>
        <v>369319.806907044</v>
      </c>
      <c r="K73" s="9"/>
      <c r="L73" s="67" t="n">
        <f aca="false">'Central pensions'!N73</f>
        <v>4169558.10961392</v>
      </c>
      <c r="M73" s="67"/>
      <c r="N73" s="67" t="n">
        <f aca="false">'Central pensions'!L73</f>
        <v>1154542.25792618</v>
      </c>
      <c r="O73" s="9"/>
      <c r="P73" s="9" t="n">
        <f aca="false">'Central pensions'!X73</f>
        <v>27987807.7101041</v>
      </c>
      <c r="Q73" s="67"/>
      <c r="R73" s="67" t="n">
        <f aca="false">'Central SIPA income'!G68</f>
        <v>28937447.8236684</v>
      </c>
      <c r="S73" s="67"/>
      <c r="T73" s="9" t="n">
        <f aca="false">'Central SIPA income'!J68</f>
        <v>110644839.811593</v>
      </c>
      <c r="U73" s="9"/>
      <c r="V73" s="67" t="n">
        <f aca="false">'Central SIPA income'!F68</f>
        <v>111634.57604983</v>
      </c>
      <c r="W73" s="67"/>
      <c r="X73" s="67" t="n">
        <f aca="false">'Central SIPA income'!M68</f>
        <v>280393.869895821</v>
      </c>
      <c r="Y73" s="9"/>
      <c r="Z73" s="9" t="n">
        <f aca="false">R73+V73-N73-L73-F73</f>
        <v>-2631712.12204374</v>
      </c>
      <c r="AA73" s="9"/>
      <c r="AB73" s="9" t="n">
        <f aca="false">T73-P73-D73</f>
        <v>-62349722.6530503</v>
      </c>
      <c r="AC73" s="50"/>
      <c r="AD73" s="9"/>
      <c r="AE73" s="9"/>
      <c r="AF73" s="9"/>
      <c r="AG73" s="9" t="n">
        <f aca="false">BF73/100*$AG$57</f>
        <v>6505601229.44364</v>
      </c>
      <c r="AH73" s="40" t="n">
        <f aca="false">(AG73-AG72)/AG72</f>
        <v>0.0110922698464984</v>
      </c>
      <c r="AI73" s="40" t="n">
        <f aca="false">(AG73-AG69)/AG69</f>
        <v>0.0296407847790417</v>
      </c>
      <c r="AJ73" s="40" t="n">
        <f aca="false">AB73/AG73</f>
        <v>-0.00958400622080281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13142602</v>
      </c>
      <c r="AY73" s="40" t="n">
        <f aca="false">(AW73-AW72)/AW72</f>
        <v>0.00615516434365354</v>
      </c>
      <c r="AZ73" s="39" t="n">
        <f aca="false">workers_and_wage_central!B61</f>
        <v>6982.70098992533</v>
      </c>
      <c r="BA73" s="40" t="n">
        <f aca="false">(AZ73-AZ72)/AZ72</f>
        <v>0.00490690271024515</v>
      </c>
      <c r="BB73" s="7"/>
      <c r="BC73" s="7"/>
      <c r="BD73" s="7"/>
      <c r="BE73" s="7"/>
      <c r="BF73" s="7" t="n">
        <f aca="false">BF72*(1+AY73)*(1+BA73)*(1-BE73)</f>
        <v>113.117565081937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0.014820234816547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146261522.324434</v>
      </c>
      <c r="E74" s="6"/>
      <c r="F74" s="8" t="n">
        <f aca="false">'Central pensions'!I74</f>
        <v>26584763.0130163</v>
      </c>
      <c r="G74" s="6" t="n">
        <f aca="false">'Central pensions'!K74</f>
        <v>2213538.55374372</v>
      </c>
      <c r="H74" s="6" t="n">
        <f aca="false">'Central pensions'!V74</f>
        <v>12178236.0232388</v>
      </c>
      <c r="I74" s="8" t="n">
        <f aca="false">'Central pensions'!M74</f>
        <v>68459.9552704245</v>
      </c>
      <c r="J74" s="6" t="n">
        <f aca="false">'Central pensions'!W74</f>
        <v>376646.474945531</v>
      </c>
      <c r="K74" s="6"/>
      <c r="L74" s="8" t="n">
        <f aca="false">'Central pensions'!N74</f>
        <v>5069932.36665352</v>
      </c>
      <c r="M74" s="8"/>
      <c r="N74" s="8" t="n">
        <f aca="false">'Central pensions'!L74</f>
        <v>1165395.61235793</v>
      </c>
      <c r="O74" s="6"/>
      <c r="P74" s="6" t="n">
        <f aca="false">'Central pensions'!X74</f>
        <v>32719565.9639079</v>
      </c>
      <c r="Q74" s="8"/>
      <c r="R74" s="8" t="n">
        <f aca="false">'Central SIPA income'!G69</f>
        <v>25225983.2427706</v>
      </c>
      <c r="S74" s="8"/>
      <c r="T74" s="6" t="n">
        <f aca="false">'Central SIPA income'!J69</f>
        <v>96453733.3075852</v>
      </c>
      <c r="U74" s="6"/>
      <c r="V74" s="8" t="n">
        <f aca="false">'Central SIPA income'!F69</f>
        <v>116306.230788231</v>
      </c>
      <c r="W74" s="8"/>
      <c r="X74" s="8" t="n">
        <f aca="false">'Central SIPA income'!M69</f>
        <v>292127.719723251</v>
      </c>
      <c r="Y74" s="6"/>
      <c r="Z74" s="6" t="n">
        <f aca="false">R74+V74-N74-L74-F74</f>
        <v>-7477801.51846893</v>
      </c>
      <c r="AA74" s="6"/>
      <c r="AB74" s="6" t="n">
        <f aca="false">T74-P74-D74</f>
        <v>-82527354.9807564</v>
      </c>
      <c r="AC74" s="50"/>
      <c r="AD74" s="6"/>
      <c r="AE74" s="6"/>
      <c r="AF74" s="6"/>
      <c r="AG74" s="6" t="n">
        <f aca="false">BF74/100*$AG$57</f>
        <v>6538812023.84554</v>
      </c>
      <c r="AH74" s="61" t="n">
        <f aca="false">(AG74-AG73)/AG73</f>
        <v>0.00510495390519663</v>
      </c>
      <c r="AI74" s="61"/>
      <c r="AJ74" s="61" t="n">
        <f aca="false">AB74/AG74</f>
        <v>-0.0126211542218675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0.00453765597779025</v>
      </c>
      <c r="AV74" s="5"/>
      <c r="AW74" s="65" t="n">
        <f aca="false">workers_and_wage_central!C62</f>
        <v>13145034</v>
      </c>
      <c r="AX74" s="5"/>
      <c r="AY74" s="61" t="n">
        <f aca="false">(AW74-AW73)/AW73</f>
        <v>0.000185047070587696</v>
      </c>
      <c r="AZ74" s="66" t="n">
        <f aca="false">workers_and_wage_central!B62</f>
        <v>7017.04887227468</v>
      </c>
      <c r="BA74" s="61" t="n">
        <f aca="false">(AZ74-AZ73)/AZ73</f>
        <v>0.00491899658869966</v>
      </c>
      <c r="BB74" s="5"/>
      <c r="BC74" s="5"/>
      <c r="BD74" s="5"/>
      <c r="BE74" s="5"/>
      <c r="BF74" s="5" t="n">
        <f aca="false">BF73*(1+AY74)*(1+BA74)*(1-BE74)</f>
        <v>113.695025037548</v>
      </c>
      <c r="BG74" s="5"/>
      <c r="BH74" s="5" t="n">
        <f aca="false">BH73+1</f>
        <v>43</v>
      </c>
      <c r="BI74" s="61" t="n">
        <f aca="false">T81/AG81</f>
        <v>0.0170655618021248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146702945.497927</v>
      </c>
      <c r="E75" s="9"/>
      <c r="F75" s="67" t="n">
        <f aca="false">'Central pensions'!I75</f>
        <v>26664996.9000242</v>
      </c>
      <c r="G75" s="9" t="n">
        <f aca="false">'Central pensions'!K75</f>
        <v>2266177.76497476</v>
      </c>
      <c r="H75" s="9" t="n">
        <f aca="false">'Central pensions'!V75</f>
        <v>12467841.4323538</v>
      </c>
      <c r="I75" s="67" t="n">
        <f aca="false">'Central pensions'!M75</f>
        <v>70087.9721126216</v>
      </c>
      <c r="J75" s="9" t="n">
        <f aca="false">'Central pensions'!W75</f>
        <v>385603.343268675</v>
      </c>
      <c r="K75" s="9"/>
      <c r="L75" s="67" t="n">
        <f aca="false">'Central pensions'!N75</f>
        <v>4229542.75232116</v>
      </c>
      <c r="M75" s="67"/>
      <c r="N75" s="67" t="n">
        <f aca="false">'Central pensions'!L75</f>
        <v>1169428.65345338</v>
      </c>
      <c r="O75" s="9"/>
      <c r="P75" s="9" t="n">
        <f aca="false">'Central pensions'!X75</f>
        <v>28380968.8622608</v>
      </c>
      <c r="Q75" s="67"/>
      <c r="R75" s="67" t="n">
        <f aca="false">'Central SIPA income'!G70</f>
        <v>29236724.1777668</v>
      </c>
      <c r="S75" s="67"/>
      <c r="T75" s="9" t="n">
        <f aca="false">'Central SIPA income'!J70</f>
        <v>111789148.890278</v>
      </c>
      <c r="U75" s="9"/>
      <c r="V75" s="67" t="n">
        <f aca="false">'Central SIPA income'!F70</f>
        <v>117676.419453894</v>
      </c>
      <c r="W75" s="67"/>
      <c r="X75" s="67" t="n">
        <f aca="false">'Central SIPA income'!M70</f>
        <v>295569.238615042</v>
      </c>
      <c r="Y75" s="9"/>
      <c r="Z75" s="9" t="n">
        <f aca="false">R75+V75-N75-L75-F75</f>
        <v>-2709567.70857806</v>
      </c>
      <c r="AA75" s="9"/>
      <c r="AB75" s="9" t="n">
        <f aca="false">T75-P75-D75</f>
        <v>-63294765.4699099</v>
      </c>
      <c r="AC75" s="50"/>
      <c r="AD75" s="9"/>
      <c r="AE75" s="9"/>
      <c r="AF75" s="9"/>
      <c r="AG75" s="9" t="n">
        <f aca="false">BF75/100*$AG$57</f>
        <v>6586050976.88001</v>
      </c>
      <c r="AH75" s="40" t="n">
        <f aca="false">(AG75-AG74)/AG74</f>
        <v>0.00722439379847652</v>
      </c>
      <c r="AI75" s="40"/>
      <c r="AJ75" s="40" t="n">
        <f aca="false">AB75/AG75</f>
        <v>-0.00961042750687822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13211724</v>
      </c>
      <c r="AX75" s="7"/>
      <c r="AY75" s="40" t="n">
        <f aca="false">(AW75-AW74)/AW74</f>
        <v>0.0050733988211822</v>
      </c>
      <c r="AZ75" s="39" t="n">
        <f aca="false">workers_and_wage_central!B63</f>
        <v>7032.06631965454</v>
      </c>
      <c r="BA75" s="40" t="n">
        <f aca="false">(AZ75-AZ74)/AZ74</f>
        <v>0.00214013720770776</v>
      </c>
      <c r="BB75" s="7"/>
      <c r="BC75" s="7"/>
      <c r="BD75" s="7"/>
      <c r="BE75" s="7"/>
      <c r="BF75" s="7" t="n">
        <f aca="false">BF74*(1+AY75)*(1+BA75)*(1-BE75)</f>
        <v>114.516402671347</v>
      </c>
      <c r="BG75" s="7"/>
      <c r="BH75" s="7" t="n">
        <f aca="false">BH74+1</f>
        <v>44</v>
      </c>
      <c r="BI75" s="40" t="n">
        <f aca="false">T82/AG82</f>
        <v>0.0148486241330871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147257543.018552</v>
      </c>
      <c r="E76" s="9"/>
      <c r="F76" s="67" t="n">
        <f aca="false">'Central pensions'!I76</f>
        <v>26765801.5642933</v>
      </c>
      <c r="G76" s="9" t="n">
        <f aca="false">'Central pensions'!K76</f>
        <v>2316698.5861605</v>
      </c>
      <c r="H76" s="9" t="n">
        <f aca="false">'Central pensions'!V76</f>
        <v>12745792.0844656</v>
      </c>
      <c r="I76" s="67" t="n">
        <f aca="false">'Central pensions'!M76</f>
        <v>71650.4717369229</v>
      </c>
      <c r="J76" s="9" t="n">
        <f aca="false">'Central pensions'!W76</f>
        <v>394199.75518966</v>
      </c>
      <c r="K76" s="9"/>
      <c r="L76" s="67" t="n">
        <f aca="false">'Central pensions'!N76</f>
        <v>4253312.05994031</v>
      </c>
      <c r="M76" s="67"/>
      <c r="N76" s="67" t="n">
        <f aca="false">'Central pensions'!L76</f>
        <v>1175069.01344478</v>
      </c>
      <c r="O76" s="9"/>
      <c r="P76" s="9" t="n">
        <f aca="false">'Central pensions'!X76</f>
        <v>28535339.5089886</v>
      </c>
      <c r="Q76" s="67"/>
      <c r="R76" s="67" t="n">
        <f aca="false">'Central SIPA income'!G71</f>
        <v>25439672.3365747</v>
      </c>
      <c r="S76" s="67"/>
      <c r="T76" s="9" t="n">
        <f aca="false">'Central SIPA income'!J71</f>
        <v>97270792.0785424</v>
      </c>
      <c r="U76" s="9"/>
      <c r="V76" s="67" t="n">
        <f aca="false">'Central SIPA income'!F71</f>
        <v>118204.297759227</v>
      </c>
      <c r="W76" s="67"/>
      <c r="X76" s="67" t="n">
        <f aca="false">'Central SIPA income'!M71</f>
        <v>296895.116726501</v>
      </c>
      <c r="Y76" s="9"/>
      <c r="Z76" s="9" t="n">
        <f aca="false">R76+V76-N76-L76-F76</f>
        <v>-6636306.00334442</v>
      </c>
      <c r="AA76" s="9"/>
      <c r="AB76" s="9" t="n">
        <f aca="false">T76-P76-D76</f>
        <v>-78522090.4489977</v>
      </c>
      <c r="AC76" s="50"/>
      <c r="AD76" s="9"/>
      <c r="AE76" s="9"/>
      <c r="AF76" s="9"/>
      <c r="AG76" s="9" t="n">
        <f aca="false">BF76/100*$AG$57</f>
        <v>6580719570.13575</v>
      </c>
      <c r="AH76" s="40" t="n">
        <f aca="false">(AG76-AG75)/AG75</f>
        <v>-0.000809499768978585</v>
      </c>
      <c r="AI76" s="40"/>
      <c r="AJ76" s="40" t="n">
        <f aca="false">AB76/AG76</f>
        <v>-0.0119321435311333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13200157</v>
      </c>
      <c r="AY76" s="40" t="n">
        <f aca="false">(AW76-AW75)/AW75</f>
        <v>-0.000875510266487553</v>
      </c>
      <c r="AZ76" s="39" t="n">
        <f aca="false">workers_and_wage_central!B64</f>
        <v>7032.53091661022</v>
      </c>
      <c r="BA76" s="40" t="n">
        <f aca="false">(AZ76-AZ75)/AZ75</f>
        <v>6.60683410198834E-005</v>
      </c>
      <c r="BB76" s="7"/>
      <c r="BC76" s="7"/>
      <c r="BD76" s="7"/>
      <c r="BE76" s="7"/>
      <c r="BF76" s="7" t="n">
        <f aca="false">BF75*(1+AY76)*(1+BA76)*(1-BE76)</f>
        <v>114.42370166984</v>
      </c>
      <c r="BG76" s="7"/>
      <c r="BH76" s="0" t="n">
        <f aca="false">BH75+1</f>
        <v>45</v>
      </c>
      <c r="BI76" s="40" t="n">
        <f aca="false">T83/AG83</f>
        <v>0.0171321467982308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148285182.376149</v>
      </c>
      <c r="E77" s="9"/>
      <c r="F77" s="67" t="n">
        <f aca="false">'Central pensions'!I77</f>
        <v>26952587.1819349</v>
      </c>
      <c r="G77" s="9" t="n">
        <f aca="false">'Central pensions'!K77</f>
        <v>2409147.07645232</v>
      </c>
      <c r="H77" s="9" t="n">
        <f aca="false">'Central pensions'!V77</f>
        <v>13254416.4013368</v>
      </c>
      <c r="I77" s="67" t="n">
        <f aca="false">'Central pensions'!M77</f>
        <v>74509.7033954323</v>
      </c>
      <c r="J77" s="9" t="n">
        <f aca="false">'Central pensions'!W77</f>
        <v>409930.404165054</v>
      </c>
      <c r="K77" s="9"/>
      <c r="L77" s="67" t="n">
        <f aca="false">'Central pensions'!N77</f>
        <v>4278744.36027243</v>
      </c>
      <c r="M77" s="67"/>
      <c r="N77" s="67" t="n">
        <f aca="false">'Central pensions'!L77</f>
        <v>1184335.61543956</v>
      </c>
      <c r="O77" s="9"/>
      <c r="P77" s="9" t="n">
        <f aca="false">'Central pensions'!X77</f>
        <v>28718289.9463977</v>
      </c>
      <c r="Q77" s="67"/>
      <c r="R77" s="67" t="n">
        <f aca="false">'Central SIPA income'!G72</f>
        <v>29644472.8546568</v>
      </c>
      <c r="S77" s="67"/>
      <c r="T77" s="9" t="n">
        <f aca="false">'Central SIPA income'!J72</f>
        <v>113348211.296638</v>
      </c>
      <c r="U77" s="9"/>
      <c r="V77" s="67" t="n">
        <f aca="false">'Central SIPA income'!F72</f>
        <v>118930.330424662</v>
      </c>
      <c r="W77" s="67"/>
      <c r="X77" s="67" t="n">
        <f aca="false">'Central SIPA income'!M72</f>
        <v>298718.701461047</v>
      </c>
      <c r="Y77" s="9"/>
      <c r="Z77" s="9" t="n">
        <f aca="false">R77+V77-N77-L77-F77</f>
        <v>-2652263.97256546</v>
      </c>
      <c r="AA77" s="9"/>
      <c r="AB77" s="9" t="n">
        <f aca="false">T77-P77-D77</f>
        <v>-63655261.0259084</v>
      </c>
      <c r="AC77" s="50"/>
      <c r="AD77" s="9"/>
      <c r="AE77" s="9"/>
      <c r="AF77" s="9"/>
      <c r="AG77" s="9" t="n">
        <f aca="false">BF77/100*$AG$57</f>
        <v>6624354847.36927</v>
      </c>
      <c r="AH77" s="40" t="n">
        <f aca="false">(AG77-AG76)/AG76</f>
        <v>0.00663077597646643</v>
      </c>
      <c r="AI77" s="40" t="n">
        <f aca="false">(AG77-AG73)/AG73</f>
        <v>0.018254057348022</v>
      </c>
      <c r="AJ77" s="40" t="n">
        <f aca="false">AB77/AG77</f>
        <v>-0.00960927705302318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13199176</v>
      </c>
      <c r="AY77" s="40" t="n">
        <f aca="false">(AW77-AW76)/AW76</f>
        <v>-7.43172978927448E-005</v>
      </c>
      <c r="AZ77" s="39" t="n">
        <f aca="false">workers_and_wage_central!B65</f>
        <v>7079.68819696256</v>
      </c>
      <c r="BA77" s="40" t="n">
        <f aca="false">(AZ77-AZ76)/AZ76</f>
        <v>0.00670559161580881</v>
      </c>
      <c r="BB77" s="7"/>
      <c r="BC77" s="7"/>
      <c r="BD77" s="7"/>
      <c r="BE77" s="7"/>
      <c r="BF77" s="7" t="n">
        <f aca="false">BF76*(1+AY77)*(1+BA77)*(1-BE77)</f>
        <v>115.182419602011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0.0149068537798683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148381383.168083</v>
      </c>
      <c r="E78" s="6"/>
      <c r="F78" s="8" t="n">
        <f aca="false">'Central pensions'!I78</f>
        <v>26970072.8146194</v>
      </c>
      <c r="G78" s="6" t="n">
        <f aca="false">'Central pensions'!K78</f>
        <v>2510866.57585329</v>
      </c>
      <c r="H78" s="6" t="n">
        <f aca="false">'Central pensions'!V78</f>
        <v>13814047.0749366</v>
      </c>
      <c r="I78" s="8" t="n">
        <f aca="false">'Central pensions'!M78</f>
        <v>77655.6672944319</v>
      </c>
      <c r="J78" s="6" t="n">
        <f aca="false">'Central pensions'!W78</f>
        <v>427238.569327937</v>
      </c>
      <c r="K78" s="6"/>
      <c r="L78" s="8" t="n">
        <f aca="false">'Central pensions'!N78</f>
        <v>5086309.10611076</v>
      </c>
      <c r="M78" s="8"/>
      <c r="N78" s="8" t="n">
        <f aca="false">'Central pensions'!L78</f>
        <v>1185535.14518972</v>
      </c>
      <c r="O78" s="6"/>
      <c r="P78" s="6" t="n">
        <f aca="false">'Central pensions'!X78</f>
        <v>32915346.7103209</v>
      </c>
      <c r="Q78" s="8"/>
      <c r="R78" s="8" t="n">
        <f aca="false">'Central SIPA income'!G73</f>
        <v>25991812.20208</v>
      </c>
      <c r="S78" s="8"/>
      <c r="T78" s="6" t="n">
        <f aca="false">'Central SIPA income'!J73</f>
        <v>99381946.7092026</v>
      </c>
      <c r="U78" s="6"/>
      <c r="V78" s="8" t="n">
        <f aca="false">'Central SIPA income'!F73</f>
        <v>118318.794469058</v>
      </c>
      <c r="W78" s="8"/>
      <c r="X78" s="8" t="n">
        <f aca="false">'Central SIPA income'!M73</f>
        <v>297182.699451279</v>
      </c>
      <c r="Y78" s="6"/>
      <c r="Z78" s="6" t="n">
        <f aca="false">R78+V78-N78-L78-F78</f>
        <v>-7131786.06937078</v>
      </c>
      <c r="AA78" s="6"/>
      <c r="AB78" s="6" t="n">
        <f aca="false">T78-P78-D78</f>
        <v>-81914783.1692014</v>
      </c>
      <c r="AC78" s="50"/>
      <c r="AD78" s="6"/>
      <c r="AE78" s="6"/>
      <c r="AF78" s="6"/>
      <c r="AG78" s="6" t="n">
        <f aca="false">BF78/100*$AG$57</f>
        <v>6677552552.09487</v>
      </c>
      <c r="AH78" s="61" t="n">
        <f aca="false">(AG78-AG77)/AG77</f>
        <v>0.00803062425720273</v>
      </c>
      <c r="AI78" s="61"/>
      <c r="AJ78" s="61" t="n">
        <f aca="false">AB78/AG78</f>
        <v>-0.0122671865972067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0.00616473240729771</v>
      </c>
      <c r="AV78" s="5"/>
      <c r="AW78" s="65" t="n">
        <f aca="false">workers_and_wage_central!C66</f>
        <v>13277904</v>
      </c>
      <c r="AX78" s="5"/>
      <c r="AY78" s="61" t="n">
        <f aca="false">(AW78-AW77)/AW77</f>
        <v>0.00596461476080022</v>
      </c>
      <c r="AZ78" s="66" t="n">
        <f aca="false">workers_and_wage_central!B66</f>
        <v>7094.22817464355</v>
      </c>
      <c r="BA78" s="61" t="n">
        <f aca="false">(AZ78-AZ77)/AZ77</f>
        <v>0.00205375961150867</v>
      </c>
      <c r="BB78" s="5"/>
      <c r="BC78" s="5"/>
      <c r="BD78" s="5"/>
      <c r="BE78" s="5"/>
      <c r="BF78" s="5" t="n">
        <f aca="false">BF77*(1+AY78)*(1+BA78)*(1-BE78)</f>
        <v>116.10740633487</v>
      </c>
      <c r="BG78" s="5"/>
      <c r="BH78" s="5" t="n">
        <f aca="false">BH77+1</f>
        <v>47</v>
      </c>
      <c r="BI78" s="61" t="n">
        <f aca="false">T85/AG85</f>
        <v>0.0172061907353446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148802915.717576</v>
      </c>
      <c r="E79" s="9"/>
      <c r="F79" s="67" t="n">
        <f aca="false">'Central pensions'!I79</f>
        <v>27046691.3452653</v>
      </c>
      <c r="G79" s="9" t="n">
        <f aca="false">'Central pensions'!K79</f>
        <v>2538056.18396849</v>
      </c>
      <c r="H79" s="9" t="n">
        <f aca="false">'Central pensions'!V79</f>
        <v>13963636.2765551</v>
      </c>
      <c r="I79" s="67" t="n">
        <f aca="false">'Central pensions'!M79</f>
        <v>78496.5830093352</v>
      </c>
      <c r="J79" s="9" t="n">
        <f aca="false">'Central pensions'!W79</f>
        <v>431865.039481088</v>
      </c>
      <c r="K79" s="9"/>
      <c r="L79" s="67" t="n">
        <f aca="false">'Central pensions'!N79</f>
        <v>4252441.7998913</v>
      </c>
      <c r="M79" s="67"/>
      <c r="N79" s="67" t="n">
        <f aca="false">'Central pensions'!L79</f>
        <v>1188915.84262453</v>
      </c>
      <c r="O79" s="9"/>
      <c r="P79" s="9" t="n">
        <f aca="false">'Central pensions'!X79</f>
        <v>28607004.8941291</v>
      </c>
      <c r="Q79" s="67"/>
      <c r="R79" s="67" t="n">
        <f aca="false">'Central SIPA income'!G74</f>
        <v>29958641.1700649</v>
      </c>
      <c r="S79" s="67"/>
      <c r="T79" s="9" t="n">
        <f aca="false">'Central SIPA income'!J74</f>
        <v>114549461.080103</v>
      </c>
      <c r="U79" s="9"/>
      <c r="V79" s="67" t="n">
        <f aca="false">'Central SIPA income'!F74</f>
        <v>117751.612483622</v>
      </c>
      <c r="W79" s="67"/>
      <c r="X79" s="67" t="n">
        <f aca="false">'Central SIPA income'!M74</f>
        <v>295758.101826967</v>
      </c>
      <c r="Y79" s="9"/>
      <c r="Z79" s="9" t="n">
        <f aca="false">R79+V79-N79-L79-F79</f>
        <v>-2411656.20523265</v>
      </c>
      <c r="AA79" s="9"/>
      <c r="AB79" s="9" t="n">
        <f aca="false">T79-P79-D79</f>
        <v>-62860459.5316018</v>
      </c>
      <c r="AC79" s="50"/>
      <c r="AD79" s="9"/>
      <c r="AE79" s="9"/>
      <c r="AF79" s="9"/>
      <c r="AG79" s="9" t="n">
        <f aca="false">BF79/100*$AG$57</f>
        <v>6717725235.44485</v>
      </c>
      <c r="AH79" s="40" t="n">
        <f aca="false">(AG79-AG78)/AG78</f>
        <v>0.0060160789505699</v>
      </c>
      <c r="AI79" s="40"/>
      <c r="AJ79" s="40" t="n">
        <f aca="false">AB79/AG79</f>
        <v>-0.00935740259216469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13316963</v>
      </c>
      <c r="AX79" s="7"/>
      <c r="AY79" s="40" t="n">
        <f aca="false">(AW79-AW78)/AW78</f>
        <v>0.00294165404419252</v>
      </c>
      <c r="AZ79" s="39" t="n">
        <f aca="false">workers_and_wage_central!B67</f>
        <v>7115.97487516566</v>
      </c>
      <c r="BA79" s="40" t="n">
        <f aca="false">(AZ79-AZ78)/AZ78</f>
        <v>0.00306540753789657</v>
      </c>
      <c r="BB79" s="7"/>
      <c r="BC79" s="7"/>
      <c r="BD79" s="7"/>
      <c r="BE79" s="7"/>
      <c r="BF79" s="7" t="n">
        <f aca="false">BF78*(1+AY79)*(1+BA79)*(1-BE79)</f>
        <v>116.805917658127</v>
      </c>
      <c r="BG79" s="7"/>
      <c r="BH79" s="7" t="n">
        <f aca="false">BH78+1</f>
        <v>48</v>
      </c>
      <c r="BI79" s="40" t="n">
        <f aca="false">T86/AG86</f>
        <v>0.0149323077138208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149548602.476515</v>
      </c>
      <c r="E80" s="9"/>
      <c r="F80" s="67" t="n">
        <f aca="false">'Central pensions'!I80</f>
        <v>27182228.7405644</v>
      </c>
      <c r="G80" s="9" t="n">
        <f aca="false">'Central pensions'!K80</f>
        <v>2625449.50978344</v>
      </c>
      <c r="H80" s="9" t="n">
        <f aca="false">'Central pensions'!V80</f>
        <v>14444448.5699892</v>
      </c>
      <c r="I80" s="67" t="n">
        <f aca="false">'Central pensions'!M80</f>
        <v>81199.4693747451</v>
      </c>
      <c r="J80" s="9" t="n">
        <f aca="false">'Central pensions'!W80</f>
        <v>446735.522783168</v>
      </c>
      <c r="K80" s="9"/>
      <c r="L80" s="67" t="n">
        <f aca="false">'Central pensions'!N80</f>
        <v>4209560.41605383</v>
      </c>
      <c r="M80" s="67"/>
      <c r="N80" s="67" t="n">
        <f aca="false">'Central pensions'!L80</f>
        <v>1197437.36987525</v>
      </c>
      <c r="O80" s="9"/>
      <c r="P80" s="9" t="n">
        <f aca="false">'Central pensions'!X80</f>
        <v>28431376.1182234</v>
      </c>
      <c r="Q80" s="67"/>
      <c r="R80" s="67" t="n">
        <f aca="false">'Central SIPA income'!G75</f>
        <v>26120419.6795125</v>
      </c>
      <c r="S80" s="67"/>
      <c r="T80" s="9" t="n">
        <f aca="false">'Central SIPA income'!J75</f>
        <v>99873688.5457945</v>
      </c>
      <c r="U80" s="9"/>
      <c r="V80" s="67" t="n">
        <f aca="false">'Central SIPA income'!F75</f>
        <v>120454.909158831</v>
      </c>
      <c r="W80" s="67"/>
      <c r="X80" s="67" t="n">
        <f aca="false">'Central SIPA income'!M75</f>
        <v>302548.003693033</v>
      </c>
      <c r="Y80" s="9"/>
      <c r="Z80" s="9" t="n">
        <f aca="false">R80+V80-N80-L80-F80</f>
        <v>-6348351.93782213</v>
      </c>
      <c r="AA80" s="9"/>
      <c r="AB80" s="9" t="n">
        <f aca="false">T80-P80-D80</f>
        <v>-78106290.0489435</v>
      </c>
      <c r="AC80" s="50"/>
      <c r="AD80" s="9"/>
      <c r="AE80" s="9"/>
      <c r="AF80" s="9"/>
      <c r="AG80" s="9" t="n">
        <f aca="false">BF80/100*$AG$57</f>
        <v>6739008509.78989</v>
      </c>
      <c r="AH80" s="40" t="n">
        <f aca="false">(AG80-AG79)/AG79</f>
        <v>0.0031682263860305</v>
      </c>
      <c r="AI80" s="40"/>
      <c r="AJ80" s="40" t="n">
        <f aca="false">AB80/AG80</f>
        <v>-0.0115901753107266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13302712</v>
      </c>
      <c r="AY80" s="40" t="n">
        <f aca="false">(AW80-AW79)/AW79</f>
        <v>-0.00107013888977539</v>
      </c>
      <c r="AZ80" s="39" t="n">
        <f aca="false">workers_and_wage_central!B68</f>
        <v>7146.16728605314</v>
      </c>
      <c r="BA80" s="40" t="n">
        <f aca="false">(AZ80-AZ79)/AZ79</f>
        <v>0.00424290577428039</v>
      </c>
      <c r="BB80" s="7"/>
      <c r="BC80" s="7"/>
      <c r="BD80" s="7"/>
      <c r="BE80" s="7"/>
      <c r="BF80" s="7" t="n">
        <f aca="false">BF79*(1+AY80)*(1+BA80)*(1-BE80)</f>
        <v>117.175985248496</v>
      </c>
      <c r="BG80" s="7"/>
      <c r="BH80" s="0" t="n">
        <f aca="false">BH79+1</f>
        <v>49</v>
      </c>
      <c r="BI80" s="40" t="n">
        <f aca="false">T87/AG87</f>
        <v>0.0171684560398758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150677526.073805</v>
      </c>
      <c r="E81" s="9"/>
      <c r="F81" s="67" t="n">
        <f aca="false">'Central pensions'!I81</f>
        <v>27387423.9676946</v>
      </c>
      <c r="G81" s="9" t="n">
        <f aca="false">'Central pensions'!K81</f>
        <v>2634305.90493388</v>
      </c>
      <c r="H81" s="9" t="n">
        <f aca="false">'Central pensions'!V81</f>
        <v>14493173.8430479</v>
      </c>
      <c r="I81" s="67" t="n">
        <f aca="false">'Central pensions'!M81</f>
        <v>81473.3785031103</v>
      </c>
      <c r="J81" s="9" t="n">
        <f aca="false">'Central pensions'!W81</f>
        <v>448242.489991174</v>
      </c>
      <c r="K81" s="9"/>
      <c r="L81" s="67" t="n">
        <f aca="false">'Central pensions'!N81</f>
        <v>4216942.19437293</v>
      </c>
      <c r="M81" s="67"/>
      <c r="N81" s="67" t="n">
        <f aca="false">'Central pensions'!L81</f>
        <v>1206874.63974931</v>
      </c>
      <c r="O81" s="9"/>
      <c r="P81" s="9" t="n">
        <f aca="false">'Central pensions'!X81</f>
        <v>28521601.275415</v>
      </c>
      <c r="Q81" s="67"/>
      <c r="R81" s="67" t="n">
        <f aca="false">'Central SIPA income'!G76</f>
        <v>30301670.428692</v>
      </c>
      <c r="S81" s="67"/>
      <c r="T81" s="9" t="n">
        <f aca="false">'Central SIPA income'!J76</f>
        <v>115861063.181393</v>
      </c>
      <c r="U81" s="9"/>
      <c r="V81" s="67" t="n">
        <f aca="false">'Central SIPA income'!F76</f>
        <v>119317.205687225</v>
      </c>
      <c r="W81" s="67"/>
      <c r="X81" s="67" t="n">
        <f aca="false">'Central SIPA income'!M76</f>
        <v>299690.420581372</v>
      </c>
      <c r="Y81" s="9"/>
      <c r="Z81" s="9" t="n">
        <f aca="false">R81+V81-N81-L81-F81</f>
        <v>-2390253.16743761</v>
      </c>
      <c r="AA81" s="9"/>
      <c r="AB81" s="9" t="n">
        <f aca="false">T81-P81-D81</f>
        <v>-63338064.1678272</v>
      </c>
      <c r="AC81" s="50"/>
      <c r="AD81" s="9"/>
      <c r="AE81" s="9"/>
      <c r="AF81" s="9"/>
      <c r="AG81" s="9" t="n">
        <f aca="false">BF81/100*$AG$57</f>
        <v>6789173689.37525</v>
      </c>
      <c r="AH81" s="40" t="n">
        <f aca="false">(AG81-AG80)/AG80</f>
        <v>0.00744400003538768</v>
      </c>
      <c r="AI81" s="40" t="n">
        <f aca="false">(AG81-AG77)/AG77</f>
        <v>0.0248807386988685</v>
      </c>
      <c r="AJ81" s="40" t="n">
        <f aca="false">AB81/AG81</f>
        <v>-0.00932927438090861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13353271</v>
      </c>
      <c r="AY81" s="40" t="n">
        <f aca="false">(AW81-AW80)/AW80</f>
        <v>0.00380065358101416</v>
      </c>
      <c r="AZ81" s="39" t="n">
        <f aca="false">workers_and_wage_central!B69</f>
        <v>7172.10467028488</v>
      </c>
      <c r="BA81" s="40" t="n">
        <f aca="false">(AZ81-AZ80)/AZ80</f>
        <v>0.00362955178538278</v>
      </c>
      <c r="BB81" s="7"/>
      <c r="BC81" s="7"/>
      <c r="BD81" s="7"/>
      <c r="BE81" s="7"/>
      <c r="BF81" s="7" t="n">
        <f aca="false">BF80*(1+AY81)*(1+BA81)*(1-BE81)</f>
        <v>118.048243286832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0.0149837604607501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151252504.776689</v>
      </c>
      <c r="E82" s="6"/>
      <c r="F82" s="8" t="n">
        <f aca="false">'Central pensions'!I82</f>
        <v>27491933.153096</v>
      </c>
      <c r="G82" s="6" t="n">
        <f aca="false">'Central pensions'!K82</f>
        <v>2720351.15869939</v>
      </c>
      <c r="H82" s="6" t="n">
        <f aca="false">'Central pensions'!V82</f>
        <v>14966569.4418115</v>
      </c>
      <c r="I82" s="8" t="n">
        <f aca="false">'Central pensions'!M82</f>
        <v>84134.5719185378</v>
      </c>
      <c r="J82" s="6" t="n">
        <f aca="false">'Central pensions'!W82</f>
        <v>462883.59098386</v>
      </c>
      <c r="K82" s="6"/>
      <c r="L82" s="8" t="n">
        <f aca="false">'Central pensions'!N82</f>
        <v>5046129.25874937</v>
      </c>
      <c r="M82" s="8"/>
      <c r="N82" s="8" t="n">
        <f aca="false">'Central pensions'!L82</f>
        <v>1211988.26978599</v>
      </c>
      <c r="O82" s="6"/>
      <c r="P82" s="6" t="n">
        <f aca="false">'Central pensions'!X82</f>
        <v>32852390.5779508</v>
      </c>
      <c r="Q82" s="8"/>
      <c r="R82" s="8" t="n">
        <f aca="false">'Central SIPA income'!G77</f>
        <v>26401973.827466</v>
      </c>
      <c r="S82" s="8"/>
      <c r="T82" s="6" t="n">
        <f aca="false">'Central SIPA income'!J77</f>
        <v>100950235.233271</v>
      </c>
      <c r="U82" s="6"/>
      <c r="V82" s="8" t="n">
        <f aca="false">'Central SIPA income'!F77</f>
        <v>121366.776739615</v>
      </c>
      <c r="W82" s="8"/>
      <c r="X82" s="8" t="n">
        <f aca="false">'Central SIPA income'!M77</f>
        <v>304838.352157244</v>
      </c>
      <c r="Y82" s="6"/>
      <c r="Z82" s="6" t="n">
        <f aca="false">R82+V82-N82-L82-F82</f>
        <v>-7226710.07742574</v>
      </c>
      <c r="AA82" s="6"/>
      <c r="AB82" s="6" t="n">
        <f aca="false">T82-P82-D82</f>
        <v>-83154660.1213685</v>
      </c>
      <c r="AC82" s="50"/>
      <c r="AD82" s="6"/>
      <c r="AE82" s="6"/>
      <c r="AF82" s="6"/>
      <c r="AG82" s="6" t="n">
        <f aca="false">BF82/100*$AG$57</f>
        <v>6798625537.85872</v>
      </c>
      <c r="AH82" s="61" t="n">
        <f aca="false">(AG82-AG81)/AG81</f>
        <v>0.0013921942368728</v>
      </c>
      <c r="AI82" s="61"/>
      <c r="AJ82" s="61" t="n">
        <f aca="false">AB82/AG82</f>
        <v>-0.0122310987211039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0.00615034962567577</v>
      </c>
      <c r="AV82" s="5"/>
      <c r="AW82" s="65" t="n">
        <f aca="false">workers_and_wage_central!C70</f>
        <v>13434914</v>
      </c>
      <c r="AX82" s="5"/>
      <c r="AY82" s="61" t="n">
        <f aca="false">(AW82-AW81)/AW81</f>
        <v>0.00611408245964603</v>
      </c>
      <c r="AZ82" s="66" t="n">
        <f aca="false">workers_and_wage_central!B70</f>
        <v>7138.4445941906</v>
      </c>
      <c r="BA82" s="61" t="n">
        <f aca="false">(AZ82-AZ81)/AZ81</f>
        <v>-0.00469319364979912</v>
      </c>
      <c r="BB82" s="5"/>
      <c r="BC82" s="5"/>
      <c r="BD82" s="5"/>
      <c r="BE82" s="5"/>
      <c r="BF82" s="5" t="n">
        <f aca="false">BF81*(1+AY82)*(1+BA82)*(1-BE82)</f>
        <v>118.212589370809</v>
      </c>
      <c r="BG82" s="5"/>
      <c r="BH82" s="5" t="n">
        <f aca="false">BH81+1</f>
        <v>51</v>
      </c>
      <c r="BI82" s="61" t="n">
        <f aca="false">T89/AG89</f>
        <v>0.017252652411889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152131628.804079</v>
      </c>
      <c r="E83" s="9"/>
      <c r="F83" s="67" t="n">
        <f aca="false">'Central pensions'!I83</f>
        <v>27651724.3514632</v>
      </c>
      <c r="G83" s="9" t="n">
        <f aca="false">'Central pensions'!K83</f>
        <v>2823841.95607543</v>
      </c>
      <c r="H83" s="9" t="n">
        <f aca="false">'Central pensions'!V83</f>
        <v>15535945.2742527</v>
      </c>
      <c r="I83" s="67" t="n">
        <f aca="false">'Central pensions'!M83</f>
        <v>87335.3182291365</v>
      </c>
      <c r="J83" s="9" t="n">
        <f aca="false">'Central pensions'!W83</f>
        <v>480493.152811937</v>
      </c>
      <c r="K83" s="9"/>
      <c r="L83" s="67" t="n">
        <f aca="false">'Central pensions'!N83</f>
        <v>4185452.4400027</v>
      </c>
      <c r="M83" s="67"/>
      <c r="N83" s="67" t="n">
        <f aca="false">'Central pensions'!L83</f>
        <v>1220109.05455274</v>
      </c>
      <c r="O83" s="9"/>
      <c r="P83" s="9" t="n">
        <f aca="false">'Central pensions'!X83</f>
        <v>28431012.6357567</v>
      </c>
      <c r="Q83" s="67"/>
      <c r="R83" s="67" t="n">
        <f aca="false">'Central SIPA income'!G78</f>
        <v>30671349.3806777</v>
      </c>
      <c r="S83" s="67"/>
      <c r="T83" s="9" t="n">
        <f aca="false">'Central SIPA income'!J78</f>
        <v>117274562.695013</v>
      </c>
      <c r="U83" s="9"/>
      <c r="V83" s="67" t="n">
        <f aca="false">'Central SIPA income'!F78</f>
        <v>126026.414219759</v>
      </c>
      <c r="W83" s="67"/>
      <c r="X83" s="67" t="n">
        <f aca="false">'Central SIPA income'!M78</f>
        <v>316542.018096603</v>
      </c>
      <c r="Y83" s="9"/>
      <c r="Z83" s="9" t="n">
        <f aca="false">R83+V83-N83-L83-F83</f>
        <v>-2259910.05112112</v>
      </c>
      <c r="AA83" s="9"/>
      <c r="AB83" s="9" t="n">
        <f aca="false">T83-P83-D83</f>
        <v>-63288078.7448227</v>
      </c>
      <c r="AC83" s="50"/>
      <c r="AD83" s="9"/>
      <c r="AE83" s="9"/>
      <c r="AF83" s="9"/>
      <c r="AG83" s="9" t="n">
        <f aca="false">BF83/100*$AG$57</f>
        <v>6845292891.55544</v>
      </c>
      <c r="AH83" s="40" t="n">
        <f aca="false">(AG83-AG82)/AG82</f>
        <v>0.00686423357733881</v>
      </c>
      <c r="AI83" s="40"/>
      <c r="AJ83" s="40" t="n">
        <f aca="false">AB83/AG83</f>
        <v>-0.00924548879754973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13478072</v>
      </c>
      <c r="AX83" s="7"/>
      <c r="AY83" s="40" t="n">
        <f aca="false">(AW83-AW82)/AW82</f>
        <v>0.00321237635015751</v>
      </c>
      <c r="AZ83" s="39" t="n">
        <f aca="false">workers_and_wage_central!B71</f>
        <v>7164.42970073102</v>
      </c>
      <c r="BA83" s="40" t="n">
        <f aca="false">(AZ83-AZ82)/AZ82</f>
        <v>0.00364016365155639</v>
      </c>
      <c r="BB83" s="7"/>
      <c r="BC83" s="7"/>
      <c r="BD83" s="7"/>
      <c r="BE83" s="7"/>
      <c r="BF83" s="7" t="n">
        <f aca="false">BF82*(1+AY83)*(1+BA83)*(1-BE83)</f>
        <v>119.024028196032</v>
      </c>
      <c r="BG83" s="7"/>
      <c r="BH83" s="7" t="n">
        <f aca="false">BH82+1</f>
        <v>52</v>
      </c>
      <c r="BI83" s="40" t="n">
        <f aca="false">T90/AG90</f>
        <v>0.0150598708786442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152669586.743992</v>
      </c>
      <c r="E84" s="9"/>
      <c r="F84" s="67" t="n">
        <f aca="false">'Central pensions'!I84</f>
        <v>27749504.5749715</v>
      </c>
      <c r="G84" s="9" t="n">
        <f aca="false">'Central pensions'!K84</f>
        <v>2898330.90567854</v>
      </c>
      <c r="H84" s="9" t="n">
        <f aca="false">'Central pensions'!V84</f>
        <v>15945761.4971758</v>
      </c>
      <c r="I84" s="67" t="n">
        <f aca="false">'Central pensions'!M84</f>
        <v>89639.1001756247</v>
      </c>
      <c r="J84" s="9" t="n">
        <f aca="false">'Central pensions'!W84</f>
        <v>493167.88135595</v>
      </c>
      <c r="K84" s="9"/>
      <c r="L84" s="67" t="n">
        <f aca="false">'Central pensions'!N84</f>
        <v>4166226.13732924</v>
      </c>
      <c r="M84" s="67"/>
      <c r="N84" s="67" t="n">
        <f aca="false">'Central pensions'!L84</f>
        <v>1225268.09647032</v>
      </c>
      <c r="O84" s="9"/>
      <c r="P84" s="9" t="n">
        <f aca="false">'Central pensions'!X84</f>
        <v>28359630.7862532</v>
      </c>
      <c r="Q84" s="67"/>
      <c r="R84" s="67" t="n">
        <f aca="false">'Central SIPA income'!G79</f>
        <v>26923566.5476489</v>
      </c>
      <c r="S84" s="67"/>
      <c r="T84" s="9" t="n">
        <f aca="false">'Central SIPA income'!J79</f>
        <v>102944590.206218</v>
      </c>
      <c r="U84" s="9"/>
      <c r="V84" s="67" t="n">
        <f aca="false">'Central SIPA income'!F79</f>
        <v>122619.860202684</v>
      </c>
      <c r="W84" s="67"/>
      <c r="X84" s="67" t="n">
        <f aca="false">'Central SIPA income'!M79</f>
        <v>307985.736542488</v>
      </c>
      <c r="Y84" s="9"/>
      <c r="Z84" s="9" t="n">
        <f aca="false">R84+V84-N84-L84-F84</f>
        <v>-6094812.40091946</v>
      </c>
      <c r="AA84" s="9"/>
      <c r="AB84" s="9" t="n">
        <f aca="false">T84-P84-D84</f>
        <v>-78084627.324027</v>
      </c>
      <c r="AC84" s="50"/>
      <c r="AD84" s="9"/>
      <c r="AE84" s="9"/>
      <c r="AF84" s="9"/>
      <c r="AG84" s="9" t="n">
        <f aca="false">BF84/100*$AG$57</f>
        <v>6905856307.87128</v>
      </c>
      <c r="AH84" s="40" t="n">
        <f aca="false">(AG84-AG83)/AG83</f>
        <v>0.00884745434202603</v>
      </c>
      <c r="AI84" s="40"/>
      <c r="AJ84" s="40" t="n">
        <f aca="false">AB84/AG84</f>
        <v>-0.0113070159358842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13531760</v>
      </c>
      <c r="AY84" s="40" t="n">
        <f aca="false">(AW84-AW83)/AW83</f>
        <v>0.00398335904423125</v>
      </c>
      <c r="AZ84" s="39" t="n">
        <f aca="false">workers_and_wage_central!B72</f>
        <v>7199.1399063383</v>
      </c>
      <c r="BA84" s="40" t="n">
        <f aca="false">(AZ84-AZ83)/AZ83</f>
        <v>0.00484479673291119</v>
      </c>
      <c r="BB84" s="7"/>
      <c r="BC84" s="7"/>
      <c r="BD84" s="7"/>
      <c r="BE84" s="7"/>
      <c r="BF84" s="7" t="n">
        <f aca="false">BF83*(1+AY84)*(1+BA84)*(1-BE84)</f>
        <v>120.077087851101</v>
      </c>
      <c r="BG84" s="7"/>
      <c r="BH84" s="0" t="n">
        <f aca="false">BH83+1</f>
        <v>53</v>
      </c>
      <c r="BI84" s="40" t="n">
        <f aca="false">T91/AG91</f>
        <v>0.0173797925717027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152457721.660556</v>
      </c>
      <c r="E85" s="9"/>
      <c r="F85" s="67" t="n">
        <f aca="false">'Central pensions'!I85</f>
        <v>27710995.5881623</v>
      </c>
      <c r="G85" s="9" t="n">
        <f aca="false">'Central pensions'!K85</f>
        <v>2960979.05080405</v>
      </c>
      <c r="H85" s="9" t="n">
        <f aca="false">'Central pensions'!V85</f>
        <v>16290433.1074652</v>
      </c>
      <c r="I85" s="67" t="n">
        <f aca="false">'Central pensions'!M85</f>
        <v>91576.6716743521</v>
      </c>
      <c r="J85" s="9" t="n">
        <f aca="false">'Central pensions'!W85</f>
        <v>503827.828065934</v>
      </c>
      <c r="K85" s="9"/>
      <c r="L85" s="67" t="n">
        <f aca="false">'Central pensions'!N85</f>
        <v>4125561.80019627</v>
      </c>
      <c r="M85" s="67"/>
      <c r="N85" s="67" t="n">
        <f aca="false">'Central pensions'!L85</f>
        <v>1223539.43828114</v>
      </c>
      <c r="O85" s="9"/>
      <c r="P85" s="9" t="n">
        <f aca="false">'Central pensions'!X85</f>
        <v>28139112.7802398</v>
      </c>
      <c r="Q85" s="67"/>
      <c r="R85" s="67" t="n">
        <f aca="false">'Central SIPA income'!G80</f>
        <v>31309441.1328493</v>
      </c>
      <c r="S85" s="67"/>
      <c r="T85" s="9" t="n">
        <f aca="false">'Central SIPA income'!J80</f>
        <v>119714361.813938</v>
      </c>
      <c r="U85" s="9"/>
      <c r="V85" s="67" t="n">
        <f aca="false">'Central SIPA income'!F80</f>
        <v>124173.41107459</v>
      </c>
      <c r="W85" s="67"/>
      <c r="X85" s="67" t="n">
        <f aca="false">'Central SIPA income'!M80</f>
        <v>311887.808431569</v>
      </c>
      <c r="Y85" s="9"/>
      <c r="Z85" s="9" t="n">
        <f aca="false">R85+V85-N85-L85-F85</f>
        <v>-1626482.28271582</v>
      </c>
      <c r="AA85" s="9"/>
      <c r="AB85" s="9" t="n">
        <f aca="false">T85-P85-D85</f>
        <v>-60882472.6268575</v>
      </c>
      <c r="AC85" s="50"/>
      <c r="AD85" s="9"/>
      <c r="AE85" s="9"/>
      <c r="AF85" s="9"/>
      <c r="AG85" s="9" t="n">
        <f aca="false">BF85/100*$AG$57</f>
        <v>6957633078.42588</v>
      </c>
      <c r="AH85" s="40" t="n">
        <f aca="false">(AG85-AG84)/AG84</f>
        <v>0.00749751634646545</v>
      </c>
      <c r="AI85" s="40" t="n">
        <f aca="false">(AG85-AG81)/AG81</f>
        <v>0.0248129443667452</v>
      </c>
      <c r="AJ85" s="40" t="n">
        <f aca="false">AB85/AG85</f>
        <v>-0.0087504575105636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13569487</v>
      </c>
      <c r="AY85" s="40" t="n">
        <f aca="false">(AW85-AW84)/AW84</f>
        <v>0.00278803348566631</v>
      </c>
      <c r="AZ85" s="39" t="n">
        <f aca="false">workers_and_wage_central!B73</f>
        <v>7232.94986903155</v>
      </c>
      <c r="BA85" s="40" t="n">
        <f aca="false">(AZ85-AZ84)/AZ84</f>
        <v>0.00469638917053007</v>
      </c>
      <c r="BB85" s="7"/>
      <c r="BC85" s="7"/>
      <c r="BD85" s="7"/>
      <c r="BE85" s="7"/>
      <c r="BF85" s="7" t="n">
        <f aca="false">BF84*(1+AY85)*(1+BA85)*(1-BE85)</f>
        <v>120.9773677801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0.0151271367308995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152513992.149066</v>
      </c>
      <c r="E86" s="6"/>
      <c r="F86" s="8" t="n">
        <f aca="false">'Central pensions'!I86</f>
        <v>27721223.4155354</v>
      </c>
      <c r="G86" s="6" t="n">
        <f aca="false">'Central pensions'!K86</f>
        <v>3028877.54506623</v>
      </c>
      <c r="H86" s="6" t="n">
        <f aca="false">'Central pensions'!V86</f>
        <v>16663990.5896011</v>
      </c>
      <c r="I86" s="8" t="n">
        <f aca="false">'Central pensions'!M86</f>
        <v>93676.6251051417</v>
      </c>
      <c r="J86" s="6" t="n">
        <f aca="false">'Central pensions'!W86</f>
        <v>515381.152255708</v>
      </c>
      <c r="K86" s="6"/>
      <c r="L86" s="8" t="n">
        <f aca="false">'Central pensions'!N86</f>
        <v>5020107.43137336</v>
      </c>
      <c r="M86" s="8"/>
      <c r="N86" s="8" t="n">
        <f aca="false">'Central pensions'!L86</f>
        <v>1224077.7597392</v>
      </c>
      <c r="O86" s="6"/>
      <c r="P86" s="6" t="n">
        <f aca="false">'Central pensions'!X86</f>
        <v>32783875.9987405</v>
      </c>
      <c r="Q86" s="8"/>
      <c r="R86" s="8" t="n">
        <f aca="false">'Central SIPA income'!G81</f>
        <v>27233267.0309912</v>
      </c>
      <c r="S86" s="8"/>
      <c r="T86" s="6" t="n">
        <f aca="false">'Central SIPA income'!J81</f>
        <v>104128756.846545</v>
      </c>
      <c r="U86" s="6"/>
      <c r="V86" s="8" t="n">
        <f aca="false">'Central SIPA income'!F81</f>
        <v>126550.847807176</v>
      </c>
      <c r="W86" s="8"/>
      <c r="X86" s="8" t="n">
        <f aca="false">'Central SIPA income'!M81</f>
        <v>317859.244069796</v>
      </c>
      <c r="Y86" s="6"/>
      <c r="Z86" s="6" t="n">
        <f aca="false">R86+V86-N86-L86-F86</f>
        <v>-6605590.72784957</v>
      </c>
      <c r="AA86" s="6"/>
      <c r="AB86" s="6" t="n">
        <f aca="false">T86-P86-D86</f>
        <v>-81169111.3012613</v>
      </c>
      <c r="AC86" s="50"/>
      <c r="AD86" s="6"/>
      <c r="AE86" s="6"/>
      <c r="AF86" s="6"/>
      <c r="AG86" s="6" t="n">
        <f aca="false">BF86/100*$AG$57</f>
        <v>6973386755.89756</v>
      </c>
      <c r="AH86" s="61" t="n">
        <f aca="false">(AG86-AG85)/AG85</f>
        <v>0.00226422941452917</v>
      </c>
      <c r="AI86" s="61"/>
      <c r="AJ86" s="61" t="n">
        <f aca="false">AB86/AG86</f>
        <v>-0.0116398407463367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0.00399890695276523</v>
      </c>
      <c r="AV86" s="5"/>
      <c r="AW86" s="65" t="n">
        <f aca="false">workers_and_wage_central!C74</f>
        <v>13577772</v>
      </c>
      <c r="AX86" s="5"/>
      <c r="AY86" s="61" t="n">
        <f aca="false">(AW86-AW85)/AW85</f>
        <v>0.000610561032999995</v>
      </c>
      <c r="AZ86" s="66" t="n">
        <f aca="false">workers_and_wage_central!B74</f>
        <v>7244.90347113151</v>
      </c>
      <c r="BA86" s="61" t="n">
        <f aca="false">(AZ86-AZ85)/AZ85</f>
        <v>0.00165265933213987</v>
      </c>
      <c r="BB86" s="5"/>
      <c r="BC86" s="5"/>
      <c r="BD86" s="5"/>
      <c r="BE86" s="5"/>
      <c r="BF86" s="5" t="n">
        <f aca="false">BF85*(1+AY86)*(1+BA86)*(1-BE86)</f>
        <v>121.25128829472</v>
      </c>
      <c r="BG86" s="5"/>
      <c r="BH86" s="5" t="n">
        <f aca="false">BH85+1</f>
        <v>55</v>
      </c>
      <c r="BI86" s="61" t="n">
        <f aca="false">T93/AG93</f>
        <v>0.0174245108221178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152996722.862653</v>
      </c>
      <c r="E87" s="9"/>
      <c r="F87" s="67" t="n">
        <f aca="false">'Central pensions'!I87</f>
        <v>27808965.436922</v>
      </c>
      <c r="G87" s="9" t="n">
        <f aca="false">'Central pensions'!K87</f>
        <v>3118426.08309794</v>
      </c>
      <c r="H87" s="9" t="n">
        <f aca="false">'Central pensions'!V87</f>
        <v>17156660.2247614</v>
      </c>
      <c r="I87" s="67" t="n">
        <f aca="false">'Central pensions'!M87</f>
        <v>96446.1675184933</v>
      </c>
      <c r="J87" s="9" t="n">
        <f aca="false">'Central pensions'!W87</f>
        <v>530618.35746685</v>
      </c>
      <c r="K87" s="9"/>
      <c r="L87" s="67" t="n">
        <f aca="false">'Central pensions'!N87</f>
        <v>4049038.37624656</v>
      </c>
      <c r="M87" s="67"/>
      <c r="N87" s="67" t="n">
        <f aca="false">'Central pensions'!L87</f>
        <v>1228147.63103399</v>
      </c>
      <c r="O87" s="9"/>
      <c r="P87" s="9" t="n">
        <f aca="false">'Central pensions'!X87</f>
        <v>27767385.2864772</v>
      </c>
      <c r="Q87" s="67"/>
      <c r="R87" s="67" t="n">
        <f aca="false">'Central SIPA income'!G82</f>
        <v>31556055.3776276</v>
      </c>
      <c r="S87" s="67"/>
      <c r="T87" s="9" t="n">
        <f aca="false">'Central SIPA income'!J82</f>
        <v>120657312.753324</v>
      </c>
      <c r="U87" s="9"/>
      <c r="V87" s="67" t="n">
        <f aca="false">'Central SIPA income'!F82</f>
        <v>127862.126474787</v>
      </c>
      <c r="W87" s="67"/>
      <c r="X87" s="67" t="n">
        <f aca="false">'Central SIPA income'!M82</f>
        <v>321152.798030706</v>
      </c>
      <c r="Y87" s="9"/>
      <c r="Z87" s="9" t="n">
        <f aca="false">R87+V87-N87-L87-F87</f>
        <v>-1402233.94010011</v>
      </c>
      <c r="AA87" s="9"/>
      <c r="AB87" s="9" t="n">
        <f aca="false">T87-P87-D87</f>
        <v>-60106795.3958063</v>
      </c>
      <c r="AC87" s="50"/>
      <c r="AD87" s="9"/>
      <c r="AE87" s="9"/>
      <c r="AF87" s="9"/>
      <c r="AG87" s="9" t="n">
        <f aca="false">BF87/100*$AG$57</f>
        <v>7027848775.28201</v>
      </c>
      <c r="AH87" s="40" t="n">
        <f aca="false">(AG87-AG86)/AG86</f>
        <v>0.00780998118860868</v>
      </c>
      <c r="AI87" s="40"/>
      <c r="AJ87" s="40" t="n">
        <f aca="false">AB87/AG87</f>
        <v>-0.00855265918743312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13595501</v>
      </c>
      <c r="AX87" s="7"/>
      <c r="AY87" s="40" t="n">
        <f aca="false">(AW87-AW86)/AW86</f>
        <v>0.0013057370531778</v>
      </c>
      <c r="AZ87" s="39" t="n">
        <f aca="false">workers_and_wage_central!B75</f>
        <v>7291.96464253012</v>
      </c>
      <c r="BA87" s="40" t="n">
        <f aca="false">(AZ87-AZ86)/AZ86</f>
        <v>0.0064957623778057</v>
      </c>
      <c r="BB87" s="7"/>
      <c r="BC87" s="7"/>
      <c r="BD87" s="7"/>
      <c r="BE87" s="7"/>
      <c r="BF87" s="7" t="n">
        <f aca="false">BF86*(1+AY87)*(1+BA87)*(1-BE87)</f>
        <v>122.198258575396</v>
      </c>
      <c r="BG87" s="7"/>
      <c r="BH87" s="7" t="n">
        <f aca="false">BH86+1</f>
        <v>56</v>
      </c>
      <c r="BI87" s="40" t="n">
        <f aca="false">T94/AG94</f>
        <v>0.0151876489261446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153337077.720869</v>
      </c>
      <c r="E88" s="9"/>
      <c r="F88" s="67" t="n">
        <f aca="false">'Central pensions'!I88</f>
        <v>27870828.9612597</v>
      </c>
      <c r="G88" s="9" t="n">
        <f aca="false">'Central pensions'!K88</f>
        <v>3170570.7014395</v>
      </c>
      <c r="H88" s="9" t="n">
        <f aca="false">'Central pensions'!V88</f>
        <v>17443544.529727</v>
      </c>
      <c r="I88" s="67" t="n">
        <f aca="false">'Central pensions'!M88</f>
        <v>98058.8876733864</v>
      </c>
      <c r="J88" s="9" t="n">
        <f aca="false">'Central pensions'!W88</f>
        <v>539491.067929699</v>
      </c>
      <c r="K88" s="9"/>
      <c r="L88" s="67" t="n">
        <f aca="false">'Central pensions'!N88</f>
        <v>4092416.92157695</v>
      </c>
      <c r="M88" s="67"/>
      <c r="N88" s="67" t="n">
        <f aca="false">'Central pensions'!L88</f>
        <v>1231962.31250234</v>
      </c>
      <c r="O88" s="9"/>
      <c r="P88" s="9" t="n">
        <f aca="false">'Central pensions'!X88</f>
        <v>28013464.0163354</v>
      </c>
      <c r="Q88" s="67"/>
      <c r="R88" s="67" t="n">
        <f aca="false">'Central SIPA income'!G83</f>
        <v>27664166.6672714</v>
      </c>
      <c r="S88" s="67"/>
      <c r="T88" s="9" t="n">
        <f aca="false">'Central SIPA income'!J83</f>
        <v>105776338.952666</v>
      </c>
      <c r="U88" s="9"/>
      <c r="V88" s="67" t="n">
        <f aca="false">'Central SIPA income'!F83</f>
        <v>125463.444797221</v>
      </c>
      <c r="W88" s="67"/>
      <c r="X88" s="67" t="n">
        <f aca="false">'Central SIPA income'!M83</f>
        <v>315128.001215777</v>
      </c>
      <c r="Y88" s="9"/>
      <c r="Z88" s="9" t="n">
        <f aca="false">R88+V88-N88-L88-F88</f>
        <v>-5405578.08327038</v>
      </c>
      <c r="AA88" s="9"/>
      <c r="AB88" s="9" t="n">
        <f aca="false">T88-P88-D88</f>
        <v>-75574202.7845379</v>
      </c>
      <c r="AC88" s="50"/>
      <c r="AD88" s="9"/>
      <c r="AE88" s="9"/>
      <c r="AF88" s="9"/>
      <c r="AG88" s="9" t="n">
        <f aca="false">BF88/100*$AG$57</f>
        <v>7059398688.98377</v>
      </c>
      <c r="AH88" s="40" t="n">
        <f aca="false">(AG88-AG87)/AG87</f>
        <v>0.00448927043119102</v>
      </c>
      <c r="AI88" s="40"/>
      <c r="AJ88" s="40" t="n">
        <f aca="false">AB88/AG88</f>
        <v>-0.0107054731024714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13602022</v>
      </c>
      <c r="AY88" s="40" t="n">
        <f aca="false">(AW88-AW87)/AW87</f>
        <v>0.000479643964573281</v>
      </c>
      <c r="AZ88" s="39" t="n">
        <f aca="false">workers_and_wage_central!B76</f>
        <v>7321.18867982134</v>
      </c>
      <c r="BA88" s="40" t="n">
        <f aca="false">(AZ88-AZ87)/AZ87</f>
        <v>0.0040077041954884</v>
      </c>
      <c r="BB88" s="7"/>
      <c r="BC88" s="7"/>
      <c r="BD88" s="7"/>
      <c r="BE88" s="7"/>
      <c r="BF88" s="7" t="n">
        <f aca="false">BF87*(1+AY88)*(1+BA88)*(1-BE88)</f>
        <v>122.746839604362</v>
      </c>
      <c r="BG88" s="7"/>
      <c r="BH88" s="0" t="n">
        <f aca="false">BH87+1</f>
        <v>57</v>
      </c>
      <c r="BI88" s="40" t="n">
        <f aca="false">T95/AG95</f>
        <v>0.017466716047223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154119321.043406</v>
      </c>
      <c r="E89" s="9"/>
      <c r="F89" s="67" t="n">
        <f aca="false">'Central pensions'!I89</f>
        <v>28013010.9447211</v>
      </c>
      <c r="G89" s="9" t="n">
        <f aca="false">'Central pensions'!K89</f>
        <v>3253329.59229073</v>
      </c>
      <c r="H89" s="9" t="n">
        <f aca="false">'Central pensions'!V89</f>
        <v>17898859.5293701</v>
      </c>
      <c r="I89" s="67" t="n">
        <f aca="false">'Central pensions'!M89</f>
        <v>100618.440998683</v>
      </c>
      <c r="J89" s="9" t="n">
        <f aca="false">'Central pensions'!W89</f>
        <v>553572.975135161</v>
      </c>
      <c r="K89" s="9"/>
      <c r="L89" s="67" t="n">
        <f aca="false">'Central pensions'!N89</f>
        <v>4099821.23091538</v>
      </c>
      <c r="M89" s="67"/>
      <c r="N89" s="67" t="n">
        <f aca="false">'Central pensions'!L89</f>
        <v>1238054.48129147</v>
      </c>
      <c r="O89" s="9"/>
      <c r="P89" s="9" t="n">
        <f aca="false">'Central pensions'!X89</f>
        <v>28085402.3278885</v>
      </c>
      <c r="Q89" s="67"/>
      <c r="R89" s="67" t="n">
        <f aca="false">'Central SIPA income'!G84</f>
        <v>31898787.2504503</v>
      </c>
      <c r="S89" s="67"/>
      <c r="T89" s="9" t="n">
        <f aca="false">'Central SIPA income'!J84</f>
        <v>121967777.774216</v>
      </c>
      <c r="U89" s="9"/>
      <c r="V89" s="67" t="n">
        <f aca="false">'Central SIPA income'!F84</f>
        <v>125906.66065539</v>
      </c>
      <c r="W89" s="67"/>
      <c r="X89" s="67" t="n">
        <f aca="false">'Central SIPA income'!M84</f>
        <v>316241.23166882</v>
      </c>
      <c r="Y89" s="9"/>
      <c r="Z89" s="9" t="n">
        <f aca="false">R89+V89-N89-L89-F89</f>
        <v>-1326192.74582226</v>
      </c>
      <c r="AA89" s="9"/>
      <c r="AB89" s="9" t="n">
        <f aca="false">T89-P89-D89</f>
        <v>-60236945.597079</v>
      </c>
      <c r="AC89" s="50"/>
      <c r="AD89" s="9"/>
      <c r="AE89" s="9"/>
      <c r="AF89" s="9"/>
      <c r="AG89" s="9" t="n">
        <f aca="false">BF89/100*$AG$57</f>
        <v>7069508784.06186</v>
      </c>
      <c r="AH89" s="40" t="n">
        <f aca="false">(AG89-AG88)/AG88</f>
        <v>0.00143214677673204</v>
      </c>
      <c r="AI89" s="40" t="n">
        <f aca="false">(AG89-AG85)/AG85</f>
        <v>0.0160795638940602</v>
      </c>
      <c r="AJ89" s="40" t="n">
        <f aca="false">AB89/AG89</f>
        <v>-0.00852066917759302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13626221</v>
      </c>
      <c r="AY89" s="40" t="n">
        <f aca="false">(AW89-AW88)/AW88</f>
        <v>0.00177907372889119</v>
      </c>
      <c r="AZ89" s="39" t="n">
        <f aca="false">workers_and_wage_central!B77</f>
        <v>7318.65327282245</v>
      </c>
      <c r="BA89" s="40" t="n">
        <f aca="false">(AZ89-AZ88)/AZ88</f>
        <v>-0.000346310839642089</v>
      </c>
      <c r="BB89" s="7"/>
      <c r="BC89" s="7"/>
      <c r="BD89" s="7"/>
      <c r="BE89" s="7"/>
      <c r="BF89" s="7" t="n">
        <f aca="false">BF88*(1+AY89)*(1+BA89)*(1-BE89)</f>
        <v>122.922631095055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0.0151464669014376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154652439.850651</v>
      </c>
      <c r="E90" s="6"/>
      <c r="F90" s="8" t="n">
        <f aca="false">'Central pensions'!I90</f>
        <v>28109911.5985851</v>
      </c>
      <c r="G90" s="6" t="n">
        <f aca="false">'Central pensions'!K90</f>
        <v>3347800.88132271</v>
      </c>
      <c r="H90" s="6" t="n">
        <f aca="false">'Central pensions'!V90</f>
        <v>18418612.6880875</v>
      </c>
      <c r="I90" s="8" t="n">
        <f aca="false">'Central pensions'!M90</f>
        <v>103540.233442971</v>
      </c>
      <c r="J90" s="6" t="n">
        <f aca="false">'Central pensions'!W90</f>
        <v>569647.815095489</v>
      </c>
      <c r="K90" s="6"/>
      <c r="L90" s="8" t="n">
        <f aca="false">'Central pensions'!N90</f>
        <v>5021734.38318224</v>
      </c>
      <c r="M90" s="8"/>
      <c r="N90" s="8" t="n">
        <f aca="false">'Central pensions'!L90</f>
        <v>1242872.29927469</v>
      </c>
      <c r="O90" s="6"/>
      <c r="P90" s="6" t="n">
        <f aca="false">'Central pensions'!X90</f>
        <v>32895720.2706496</v>
      </c>
      <c r="Q90" s="8"/>
      <c r="R90" s="8" t="n">
        <f aca="false">'Central SIPA income'!G85</f>
        <v>28094894.0702415</v>
      </c>
      <c r="S90" s="8"/>
      <c r="T90" s="6" t="n">
        <f aca="false">'Central SIPA income'!J85</f>
        <v>107423262.509799</v>
      </c>
      <c r="U90" s="6"/>
      <c r="V90" s="8" t="n">
        <f aca="false">'Central SIPA income'!F85</f>
        <v>123982.307213547</v>
      </c>
      <c r="W90" s="8"/>
      <c r="X90" s="8" t="n">
        <f aca="false">'Central SIPA income'!M85</f>
        <v>311407.810629401</v>
      </c>
      <c r="Y90" s="6"/>
      <c r="Z90" s="6" t="n">
        <f aca="false">R90+V90-N90-L90-F90</f>
        <v>-6155641.90358705</v>
      </c>
      <c r="AA90" s="6"/>
      <c r="AB90" s="6" t="n">
        <f aca="false">T90-P90-D90</f>
        <v>-80124897.611502</v>
      </c>
      <c r="AC90" s="50"/>
      <c r="AD90" s="6"/>
      <c r="AE90" s="6"/>
      <c r="AF90" s="6"/>
      <c r="AG90" s="6" t="n">
        <f aca="false">BF90/100*$AG$57</f>
        <v>7133079916.51718</v>
      </c>
      <c r="AH90" s="61" t="n">
        <f aca="false">(AG90-AG89)/AG89</f>
        <v>0.00899229838976068</v>
      </c>
      <c r="AI90" s="61"/>
      <c r="AJ90" s="61" t="n">
        <f aca="false">AB90/AG90</f>
        <v>-0.0112328613374942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0.00526950831163432</v>
      </c>
      <c r="AV90" s="5"/>
      <c r="AW90" s="65" t="n">
        <f aca="false">workers_and_wage_central!C78</f>
        <v>13664468</v>
      </c>
      <c r="AX90" s="5"/>
      <c r="AY90" s="61" t="n">
        <f aca="false">(AW90-AW89)/AW89</f>
        <v>0.00280686772950475</v>
      </c>
      <c r="AZ90" s="66" t="n">
        <f aca="false">workers_and_wage_central!B78</f>
        <v>7363.79558666399</v>
      </c>
      <c r="BA90" s="61" t="n">
        <f aca="false">(AZ90-AZ89)/AZ89</f>
        <v>0.0061681175700966</v>
      </c>
      <c r="BB90" s="5"/>
      <c r="BC90" s="5"/>
      <c r="BD90" s="5"/>
      <c r="BE90" s="5"/>
      <c r="BF90" s="5" t="n">
        <f aca="false">BF89*(1+AY90)*(1+BA90)*(1-BE90)</f>
        <v>124.027988072717</v>
      </c>
      <c r="BG90" s="5"/>
      <c r="BH90" s="5" t="n">
        <f aca="false">BH89+1</f>
        <v>59</v>
      </c>
      <c r="BI90" s="61" t="n">
        <f aca="false">T97/AG97</f>
        <v>0.0174445289681561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155437008.672608</v>
      </c>
      <c r="E91" s="9"/>
      <c r="F91" s="67" t="n">
        <f aca="false">'Central pensions'!I91</f>
        <v>28252516.2690934</v>
      </c>
      <c r="G91" s="9" t="n">
        <f aca="false">'Central pensions'!K91</f>
        <v>3365726.92301135</v>
      </c>
      <c r="H91" s="9" t="n">
        <f aca="false">'Central pensions'!V91</f>
        <v>18517236.480421</v>
      </c>
      <c r="I91" s="67" t="n">
        <f aca="false">'Central pensions'!M91</f>
        <v>104094.647103443</v>
      </c>
      <c r="J91" s="9" t="n">
        <f aca="false">'Central pensions'!W91</f>
        <v>572698.035476935</v>
      </c>
      <c r="K91" s="9"/>
      <c r="L91" s="67" t="n">
        <f aca="false">'Central pensions'!N91</f>
        <v>4158556.44742543</v>
      </c>
      <c r="M91" s="67"/>
      <c r="N91" s="67" t="n">
        <f aca="false">'Central pensions'!L91</f>
        <v>1250151.77097902</v>
      </c>
      <c r="O91" s="9"/>
      <c r="P91" s="9" t="n">
        <f aca="false">'Central pensions'!X91</f>
        <v>28456735.3641581</v>
      </c>
      <c r="Q91" s="67"/>
      <c r="R91" s="67" t="n">
        <f aca="false">'Central SIPA income'!G86</f>
        <v>32534191.7905338</v>
      </c>
      <c r="S91" s="67"/>
      <c r="T91" s="9" t="n">
        <f aca="false">'Central SIPA income'!J86</f>
        <v>124397302.104817</v>
      </c>
      <c r="U91" s="9"/>
      <c r="V91" s="67" t="n">
        <f aca="false">'Central SIPA income'!F86</f>
        <v>120581.369600783</v>
      </c>
      <c r="W91" s="67"/>
      <c r="X91" s="67" t="n">
        <f aca="false">'Central SIPA income'!M86</f>
        <v>302865.635863659</v>
      </c>
      <c r="Y91" s="9"/>
      <c r="Z91" s="9" t="n">
        <f aca="false">R91+V91-N91-L91-F91</f>
        <v>-1006451.32736334</v>
      </c>
      <c r="AA91" s="9"/>
      <c r="AB91" s="9" t="n">
        <f aca="false">T91-P91-D91</f>
        <v>-59496441.9319494</v>
      </c>
      <c r="AC91" s="50"/>
      <c r="AD91" s="9"/>
      <c r="AE91" s="9"/>
      <c r="AF91" s="9"/>
      <c r="AG91" s="9" t="n">
        <f aca="false">BF91/100*$AG$57</f>
        <v>7157582669.16009</v>
      </c>
      <c r="AH91" s="40" t="n">
        <f aca="false">(AG91-AG90)/AG90</f>
        <v>0.00343508735773057</v>
      </c>
      <c r="AI91" s="40"/>
      <c r="AJ91" s="40" t="n">
        <f aca="false">AB91/AG91</f>
        <v>-0.008312365316897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13659571</v>
      </c>
      <c r="AX91" s="7"/>
      <c r="AY91" s="40" t="n">
        <f aca="false">(AW91-AW90)/AW90</f>
        <v>-0.000358374727797672</v>
      </c>
      <c r="AZ91" s="39" t="n">
        <f aca="false">workers_and_wage_central!B79</f>
        <v>7391.7398805563</v>
      </c>
      <c r="BA91" s="40" t="n">
        <f aca="false">(AZ91-AZ90)/AZ90</f>
        <v>0.00379482205384875</v>
      </c>
      <c r="BB91" s="7"/>
      <c r="BC91" s="7"/>
      <c r="BD91" s="7"/>
      <c r="BE91" s="7"/>
      <c r="BF91" s="7" t="n">
        <f aca="false">BF90*(1+AY91)*(1+BA91)*(1-BE91)</f>
        <v>124.45403504655</v>
      </c>
      <c r="BG91" s="7"/>
      <c r="BH91" s="7" t="n">
        <f aca="false">BH90+1</f>
        <v>60</v>
      </c>
      <c r="BI91" s="40" t="n">
        <f aca="false">T98/AG98</f>
        <v>0.0151774704196798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155818507.334766</v>
      </c>
      <c r="E92" s="9"/>
      <c r="F92" s="67" t="n">
        <f aca="false">'Central pensions'!I92</f>
        <v>28321858.1668262</v>
      </c>
      <c r="G92" s="9" t="n">
        <f aca="false">'Central pensions'!K92</f>
        <v>3419344.54854982</v>
      </c>
      <c r="H92" s="9" t="n">
        <f aca="false">'Central pensions'!V92</f>
        <v>18812224.8363765</v>
      </c>
      <c r="I92" s="67" t="n">
        <f aca="false">'Central pensions'!M92</f>
        <v>105752.924181953</v>
      </c>
      <c r="J92" s="9" t="n">
        <f aca="false">'Central pensions'!W92</f>
        <v>581821.386692055</v>
      </c>
      <c r="K92" s="9"/>
      <c r="L92" s="67" t="n">
        <f aca="false">'Central pensions'!N92</f>
        <v>4217244.3182066</v>
      </c>
      <c r="M92" s="67"/>
      <c r="N92" s="67" t="n">
        <f aca="false">'Central pensions'!L92</f>
        <v>1252040.3567392</v>
      </c>
      <c r="O92" s="9"/>
      <c r="P92" s="9" t="n">
        <f aca="false">'Central pensions'!X92</f>
        <v>28771657.4462616</v>
      </c>
      <c r="Q92" s="67"/>
      <c r="R92" s="67" t="n">
        <f aca="false">'Central SIPA income'!G87</f>
        <v>28289298.1220237</v>
      </c>
      <c r="S92" s="67"/>
      <c r="T92" s="9" t="n">
        <f aca="false">'Central SIPA income'!J87</f>
        <v>108166583.251118</v>
      </c>
      <c r="U92" s="9"/>
      <c r="V92" s="67" t="n">
        <f aca="false">'Central SIPA income'!F87</f>
        <v>120652.76609477</v>
      </c>
      <c r="W92" s="67"/>
      <c r="X92" s="67" t="n">
        <f aca="false">'Central SIPA income'!M87</f>
        <v>303044.963272375</v>
      </c>
      <c r="Y92" s="9"/>
      <c r="Z92" s="9" t="n">
        <f aca="false">R92+V92-N92-L92-F92</f>
        <v>-5381191.95365348</v>
      </c>
      <c r="AA92" s="9"/>
      <c r="AB92" s="9" t="n">
        <f aca="false">T92-P92-D92</f>
        <v>-76423581.5299096</v>
      </c>
      <c r="AC92" s="50"/>
      <c r="AD92" s="9"/>
      <c r="AE92" s="9"/>
      <c r="AF92" s="9"/>
      <c r="AG92" s="9" t="n">
        <f aca="false">BF92/100*$AG$57</f>
        <v>7150499474.90534</v>
      </c>
      <c r="AH92" s="40" t="n">
        <f aca="false">(AG92-AG91)/AG91</f>
        <v>-0.000989607047819455</v>
      </c>
      <c r="AI92" s="40"/>
      <c r="AJ92" s="40" t="n">
        <f aca="false">AB92/AG92</f>
        <v>-0.0106878661830713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13645321</v>
      </c>
      <c r="AY92" s="40" t="n">
        <f aca="false">(AW92-AW91)/AW91</f>
        <v>-0.00104322456393396</v>
      </c>
      <c r="AZ92" s="39" t="n">
        <f aca="false">workers_and_wage_central!B80</f>
        <v>7392.13662117802</v>
      </c>
      <c r="BA92" s="40" t="n">
        <f aca="false">(AZ92-AZ91)/AZ91</f>
        <v>5.36735096381342E-005</v>
      </c>
      <c r="BB92" s="7"/>
      <c r="BC92" s="7"/>
      <c r="BD92" s="7"/>
      <c r="BE92" s="7"/>
      <c r="BF92" s="7" t="n">
        <f aca="false">BF91*(1+AY92)*(1+BA92)*(1-BE92)</f>
        <v>124.330874456338</v>
      </c>
      <c r="BG92" s="7"/>
      <c r="BH92" s="0" t="n">
        <f aca="false">BH91+1</f>
        <v>61</v>
      </c>
      <c r="BI92" s="40" t="n">
        <f aca="false">T99/AG99</f>
        <v>0.0174842201757313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156344062.326454</v>
      </c>
      <c r="E93" s="9"/>
      <c r="F93" s="67" t="n">
        <f aca="false">'Central pensions'!I93</f>
        <v>28417384.0076782</v>
      </c>
      <c r="G93" s="9" t="n">
        <f aca="false">'Central pensions'!K93</f>
        <v>3477774.95257617</v>
      </c>
      <c r="H93" s="9" t="n">
        <f aca="false">'Central pensions'!V93</f>
        <v>19133691.6795732</v>
      </c>
      <c r="I93" s="67" t="n">
        <f aca="false">'Central pensions'!M93</f>
        <v>107560.050079676</v>
      </c>
      <c r="J93" s="9" t="n">
        <f aca="false">'Central pensions'!W93</f>
        <v>591763.660192989</v>
      </c>
      <c r="K93" s="9"/>
      <c r="L93" s="67" t="n">
        <f aca="false">'Central pensions'!N93</f>
        <v>4203892.50714502</v>
      </c>
      <c r="M93" s="67"/>
      <c r="N93" s="67" t="n">
        <f aca="false">'Central pensions'!L93</f>
        <v>1256122.81568623</v>
      </c>
      <c r="O93" s="9"/>
      <c r="P93" s="9" t="n">
        <f aca="false">'Central pensions'!X93</f>
        <v>28724835.3197977</v>
      </c>
      <c r="Q93" s="67"/>
      <c r="R93" s="67" t="n">
        <f aca="false">'Central SIPA income'!G88</f>
        <v>32899757.147122</v>
      </c>
      <c r="S93" s="67"/>
      <c r="T93" s="9" t="n">
        <f aca="false">'Central SIPA income'!J88</f>
        <v>125795072.929903</v>
      </c>
      <c r="U93" s="9"/>
      <c r="V93" s="67" t="n">
        <f aca="false">'Central SIPA income'!F88</f>
        <v>122594.63488166</v>
      </c>
      <c r="W93" s="67"/>
      <c r="X93" s="67" t="n">
        <f aca="false">'Central SIPA income'!M88</f>
        <v>307922.377808737</v>
      </c>
      <c r="Y93" s="9"/>
      <c r="Z93" s="9" t="n">
        <f aca="false">R93+V93-N93-L93-F93</f>
        <v>-855047.548505757</v>
      </c>
      <c r="AA93" s="9"/>
      <c r="AB93" s="9" t="n">
        <f aca="false">T93-P93-D93</f>
        <v>-59273824.716349</v>
      </c>
      <c r="AC93" s="50"/>
      <c r="AD93" s="9"/>
      <c r="AE93" s="9"/>
      <c r="AF93" s="9"/>
      <c r="AG93" s="9" t="n">
        <f aca="false">BF93/100*$AG$57</f>
        <v>7219432109.98065</v>
      </c>
      <c r="AH93" s="40" t="n">
        <f aca="false">(AG93-AG92)/AG92</f>
        <v>0.00964025454686549</v>
      </c>
      <c r="AI93" s="40" t="n">
        <f aca="false">(AG93-AG89)/AG89</f>
        <v>0.0212070358066169</v>
      </c>
      <c r="AJ93" s="40" t="n">
        <f aca="false">AB93/AG93</f>
        <v>-0.00821031679685785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13743382</v>
      </c>
      <c r="AY93" s="40" t="n">
        <f aca="false">(AW93-AW92)/AW92</f>
        <v>0.0071864194327125</v>
      </c>
      <c r="AZ93" s="39" t="n">
        <f aca="false">workers_and_wage_central!B81</f>
        <v>7410.14628062109</v>
      </c>
      <c r="BA93" s="40" t="n">
        <f aca="false">(AZ93-AZ92)/AZ92</f>
        <v>0.00243632664897852</v>
      </c>
      <c r="BB93" s="7"/>
      <c r="BC93" s="7"/>
      <c r="BD93" s="7"/>
      <c r="BE93" s="7"/>
      <c r="BF93" s="7" t="n">
        <f aca="false">BF92*(1+AY93)*(1+BA93)*(1-BE93)</f>
        <v>125.529455734132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0.0152580078084681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156527958.723246</v>
      </c>
      <c r="E94" s="6"/>
      <c r="F94" s="8" t="n">
        <f aca="false">'Central pensions'!I94</f>
        <v>28450809.3546182</v>
      </c>
      <c r="G94" s="6" t="n">
        <f aca="false">'Central pensions'!K94</f>
        <v>3548794.13749564</v>
      </c>
      <c r="H94" s="6" t="n">
        <f aca="false">'Central pensions'!V94</f>
        <v>19524418.280953</v>
      </c>
      <c r="I94" s="8" t="n">
        <f aca="false">'Central pensions'!M94</f>
        <v>109756.519716361</v>
      </c>
      <c r="J94" s="6" t="n">
        <f aca="false">'Central pensions'!W94</f>
        <v>603847.988070714</v>
      </c>
      <c r="K94" s="6"/>
      <c r="L94" s="8" t="n">
        <f aca="false">'Central pensions'!N94</f>
        <v>5106482.00189187</v>
      </c>
      <c r="M94" s="8"/>
      <c r="N94" s="8" t="n">
        <f aca="false">'Central pensions'!L94</f>
        <v>1257123.42408892</v>
      </c>
      <c r="O94" s="6"/>
      <c r="P94" s="6" t="n">
        <f aca="false">'Central pensions'!X94</f>
        <v>33413881.5509734</v>
      </c>
      <c r="Q94" s="8"/>
      <c r="R94" s="8" t="n">
        <f aca="false">'Central SIPA income'!G89</f>
        <v>28975879.3272891</v>
      </c>
      <c r="S94" s="8"/>
      <c r="T94" s="6" t="n">
        <f aca="false">'Central SIPA income'!J89</f>
        <v>110791785.99661</v>
      </c>
      <c r="U94" s="6"/>
      <c r="V94" s="8" t="n">
        <f aca="false">'Central SIPA income'!F89</f>
        <v>123214.552353805</v>
      </c>
      <c r="W94" s="8"/>
      <c r="X94" s="8" t="n">
        <f aca="false">'Central SIPA income'!M89</f>
        <v>309479.431771599</v>
      </c>
      <c r="Y94" s="6"/>
      <c r="Z94" s="6" t="n">
        <f aca="false">R94+V94-N94-L94-F94</f>
        <v>-5715320.90095608</v>
      </c>
      <c r="AA94" s="6"/>
      <c r="AB94" s="6" t="n">
        <f aca="false">T94-P94-D94</f>
        <v>-79150054.2776093</v>
      </c>
      <c r="AC94" s="50"/>
      <c r="AD94" s="6"/>
      <c r="AE94" s="6"/>
      <c r="AF94" s="6"/>
      <c r="AG94" s="6" t="n">
        <f aca="false">BF94/100*$AG$57</f>
        <v>7294860879.08503</v>
      </c>
      <c r="AH94" s="61" t="n">
        <f aca="false">(AG94-AG93)/AG93</f>
        <v>0.0104480197272159</v>
      </c>
      <c r="AI94" s="61"/>
      <c r="AJ94" s="61" t="n">
        <f aca="false">AB94/AG94</f>
        <v>-0.0108501115496992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0.00424920075417262</v>
      </c>
      <c r="AV94" s="5"/>
      <c r="AW94" s="65" t="n">
        <f aca="false">workers_and_wage_central!C82</f>
        <v>13788707</v>
      </c>
      <c r="AX94" s="5"/>
      <c r="AY94" s="61" t="n">
        <f aca="false">(AW94-AW93)/AW93</f>
        <v>0.00329795097014694</v>
      </c>
      <c r="AZ94" s="66" t="n">
        <f aca="false">workers_and_wage_central!B82</f>
        <v>7462.9551748834</v>
      </c>
      <c r="BA94" s="61" t="n">
        <f aca="false">(AZ94-AZ93)/AZ93</f>
        <v>0.0071265656928283</v>
      </c>
      <c r="BB94" s="5"/>
      <c r="BC94" s="5"/>
      <c r="BD94" s="5"/>
      <c r="BE94" s="5"/>
      <c r="BF94" s="5" t="n">
        <f aca="false">BF93*(1+AY94)*(1+BA94)*(1-BE94)</f>
        <v>126.840989963989</v>
      </c>
      <c r="BG94" s="5"/>
      <c r="BH94" s="5" t="n">
        <f aca="false">BH93+1</f>
        <v>63</v>
      </c>
      <c r="BI94" s="61" t="n">
        <f aca="false">T101/AG101</f>
        <v>0.0175531099276365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157032024.418348</v>
      </c>
      <c r="E95" s="9"/>
      <c r="F95" s="67" t="n">
        <f aca="false">'Central pensions'!I95</f>
        <v>28542429.2614419</v>
      </c>
      <c r="G95" s="9" t="n">
        <f aca="false">'Central pensions'!K95</f>
        <v>3601490.31780859</v>
      </c>
      <c r="H95" s="9" t="n">
        <f aca="false">'Central pensions'!V95</f>
        <v>19814337.117148</v>
      </c>
      <c r="I95" s="67" t="n">
        <f aca="false">'Central pensions'!M95</f>
        <v>111386.298488925</v>
      </c>
      <c r="J95" s="9" t="n">
        <f aca="false">'Central pensions'!W95</f>
        <v>612814.550014886</v>
      </c>
      <c r="K95" s="9"/>
      <c r="L95" s="67" t="n">
        <f aca="false">'Central pensions'!N95</f>
        <v>4221818.97041323</v>
      </c>
      <c r="M95" s="67"/>
      <c r="N95" s="67" t="n">
        <f aca="false">'Central pensions'!L95</f>
        <v>1262304.36028651</v>
      </c>
      <c r="O95" s="9"/>
      <c r="P95" s="9" t="n">
        <f aca="false">'Central pensions'!X95</f>
        <v>28851864.8574554</v>
      </c>
      <c r="Q95" s="67"/>
      <c r="R95" s="67" t="n">
        <f aca="false">'Central SIPA income'!G90</f>
        <v>33347045.3799186</v>
      </c>
      <c r="S95" s="67"/>
      <c r="T95" s="9" t="n">
        <f aca="false">'Central SIPA income'!J90</f>
        <v>127505318.255232</v>
      </c>
      <c r="U95" s="9"/>
      <c r="V95" s="67" t="n">
        <f aca="false">'Central SIPA income'!F90</f>
        <v>124287.63309787</v>
      </c>
      <c r="W95" s="67"/>
      <c r="X95" s="67" t="n">
        <f aca="false">'Central SIPA income'!M90</f>
        <v>312174.701222927</v>
      </c>
      <c r="Y95" s="9"/>
      <c r="Z95" s="9" t="n">
        <f aca="false">R95+V95-N95-L95-F95</f>
        <v>-555219.579125155</v>
      </c>
      <c r="AA95" s="9"/>
      <c r="AB95" s="9" t="n">
        <f aca="false">T95-P95-D95</f>
        <v>-58378571.020571</v>
      </c>
      <c r="AC95" s="50"/>
      <c r="AD95" s="9"/>
      <c r="AE95" s="9"/>
      <c r="AF95" s="9"/>
      <c r="AG95" s="9" t="n">
        <f aca="false">BF95/100*$AG$57</f>
        <v>7299902163.09172</v>
      </c>
      <c r="AH95" s="40" t="n">
        <f aca="false">(AG95-AG94)/AG94</f>
        <v>0.000691073358389289</v>
      </c>
      <c r="AI95" s="40"/>
      <c r="AJ95" s="40" t="n">
        <f aca="false">AB95/AG95</f>
        <v>-0.00799717170398979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13790680</v>
      </c>
      <c r="AX95" s="7"/>
      <c r="AY95" s="40" t="n">
        <f aca="false">(AW95-AW94)/AW94</f>
        <v>0.000143088108261347</v>
      </c>
      <c r="AZ95" s="39" t="n">
        <f aca="false">workers_and_wage_central!B83</f>
        <v>7467.04417915372</v>
      </c>
      <c r="BA95" s="40" t="n">
        <f aca="false">(AZ95-AZ94)/AZ94</f>
        <v>0.000547906851173033</v>
      </c>
      <c r="BB95" s="7"/>
      <c r="BC95" s="7"/>
      <c r="BD95" s="7"/>
      <c r="BE95" s="7"/>
      <c r="BF95" s="7" t="n">
        <f aca="false">BF94*(1+AY95)*(1+BA95)*(1-BE95)</f>
        <v>126.928646392905</v>
      </c>
      <c r="BG95" s="7"/>
      <c r="BH95" s="7" t="n">
        <f aca="false">BH94+1</f>
        <v>64</v>
      </c>
      <c r="BI95" s="40" t="n">
        <f aca="false">T102/AG102</f>
        <v>0.0152948627291551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157350096.5219</v>
      </c>
      <c r="E96" s="9"/>
      <c r="F96" s="67" t="n">
        <f aca="false">'Central pensions'!I96</f>
        <v>28600242.6313537</v>
      </c>
      <c r="G96" s="9" t="n">
        <f aca="false">'Central pensions'!K96</f>
        <v>3667049.2394027</v>
      </c>
      <c r="H96" s="9" t="n">
        <f aca="false">'Central pensions'!V96</f>
        <v>20175022.9607498</v>
      </c>
      <c r="I96" s="67" t="n">
        <f aca="false">'Central pensions'!M96</f>
        <v>113413.894002145</v>
      </c>
      <c r="J96" s="9" t="n">
        <f aca="false">'Central pensions'!W96</f>
        <v>623969.782291229</v>
      </c>
      <c r="K96" s="9"/>
      <c r="L96" s="67" t="n">
        <f aca="false">'Central pensions'!N96</f>
        <v>4206708.36143446</v>
      </c>
      <c r="M96" s="67"/>
      <c r="N96" s="67" t="n">
        <f aca="false">'Central pensions'!L96</f>
        <v>1265296.72882978</v>
      </c>
      <c r="O96" s="9"/>
      <c r="P96" s="9" t="n">
        <f aca="false">'Central pensions'!X96</f>
        <v>28789918.9644654</v>
      </c>
      <c r="Q96" s="67"/>
      <c r="R96" s="67" t="n">
        <f aca="false">'Central SIPA income'!G91</f>
        <v>28887011.6570101</v>
      </c>
      <c r="S96" s="67"/>
      <c r="T96" s="9" t="n">
        <f aca="false">'Central SIPA income'!J91</f>
        <v>110451992.756986</v>
      </c>
      <c r="U96" s="9"/>
      <c r="V96" s="67" t="n">
        <f aca="false">'Central SIPA income'!F91</f>
        <v>131815.933370501</v>
      </c>
      <c r="W96" s="67"/>
      <c r="X96" s="67" t="n">
        <f aca="false">'Central SIPA income'!M91</f>
        <v>331083.621038579</v>
      </c>
      <c r="Y96" s="9"/>
      <c r="Z96" s="9" t="n">
        <f aca="false">R96+V96-N96-L96-F96</f>
        <v>-5053420.13123731</v>
      </c>
      <c r="AA96" s="9"/>
      <c r="AB96" s="9" t="n">
        <f aca="false">T96-P96-D96</f>
        <v>-75688022.7293792</v>
      </c>
      <c r="AC96" s="50"/>
      <c r="AD96" s="9"/>
      <c r="AE96" s="9"/>
      <c r="AF96" s="9"/>
      <c r="AG96" s="9" t="n">
        <f aca="false">BF96/100*$AG$57</f>
        <v>7292261190.39701</v>
      </c>
      <c r="AH96" s="40" t="n">
        <f aca="false">(AG96-AG95)/AG95</f>
        <v>-0.00104672261682311</v>
      </c>
      <c r="AI96" s="40"/>
      <c r="AJ96" s="40" t="n">
        <f aca="false">AB96/AG96</f>
        <v>-0.0103792254217458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13827915</v>
      </c>
      <c r="AY96" s="40" t="n">
        <f aca="false">(AW96-AW95)/AW95</f>
        <v>0.00270001189208944</v>
      </c>
      <c r="AZ96" s="39" t="n">
        <f aca="false">workers_and_wage_central!B84</f>
        <v>7439.14248196233</v>
      </c>
      <c r="BA96" s="40" t="n">
        <f aca="false">(AZ96-AZ95)/AZ95</f>
        <v>-0.00373664552156777</v>
      </c>
      <c r="BB96" s="7"/>
      <c r="BC96" s="7"/>
      <c r="BD96" s="7"/>
      <c r="BE96" s="7"/>
      <c r="BF96" s="7" t="n">
        <f aca="false">BF95*(1+AY96)*(1+BA96)*(1-BE96)</f>
        <v>126.795787308002</v>
      </c>
      <c r="BG96" s="7"/>
      <c r="BH96" s="0" t="n">
        <f aca="false">BH95+1</f>
        <v>65</v>
      </c>
      <c r="BI96" s="40" t="n">
        <f aca="false">T103/AG103</f>
        <v>0.0175764581452164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157756796.970679</v>
      </c>
      <c r="E97" s="9"/>
      <c r="F97" s="67" t="n">
        <f aca="false">'Central pensions'!I97</f>
        <v>28674165.2521239</v>
      </c>
      <c r="G97" s="9" t="n">
        <f aca="false">'Central pensions'!K97</f>
        <v>3724883.71202517</v>
      </c>
      <c r="H97" s="9" t="n">
        <f aca="false">'Central pensions'!V97</f>
        <v>20493211.1651905</v>
      </c>
      <c r="I97" s="67" t="n">
        <f aca="false">'Central pensions'!M97</f>
        <v>115202.589031707</v>
      </c>
      <c r="J97" s="9" t="n">
        <f aca="false">'Central pensions'!W97</f>
        <v>633810.654593524</v>
      </c>
      <c r="K97" s="9"/>
      <c r="L97" s="67" t="n">
        <f aca="false">'Central pensions'!N97</f>
        <v>4223475.07518056</v>
      </c>
      <c r="M97" s="67"/>
      <c r="N97" s="67" t="n">
        <f aca="false">'Central pensions'!L97</f>
        <v>1268296.19608055</v>
      </c>
      <c r="O97" s="9"/>
      <c r="P97" s="9" t="n">
        <f aca="false">'Central pensions'!X97</f>
        <v>28893423.7056274</v>
      </c>
      <c r="Q97" s="67"/>
      <c r="R97" s="67" t="n">
        <f aca="false">'Central SIPA income'!G92</f>
        <v>33499534.8259966</v>
      </c>
      <c r="S97" s="67"/>
      <c r="T97" s="9" t="n">
        <f aca="false">'Central SIPA income'!J92</f>
        <v>128088374.868831</v>
      </c>
      <c r="U97" s="9"/>
      <c r="V97" s="67" t="n">
        <f aca="false">'Central SIPA income'!F92</f>
        <v>126544.595504555</v>
      </c>
      <c r="W97" s="67"/>
      <c r="X97" s="67" t="n">
        <f aca="false">'Central SIPA income'!M92</f>
        <v>317843.5400882</v>
      </c>
      <c r="Y97" s="9"/>
      <c r="Z97" s="9" t="n">
        <f aca="false">R97+V97-N97-L97-F97</f>
        <v>-539857.101883862</v>
      </c>
      <c r="AA97" s="9"/>
      <c r="AB97" s="9" t="n">
        <f aca="false">T97-P97-D97</f>
        <v>-58561845.8074755</v>
      </c>
      <c r="AC97" s="50"/>
      <c r="AD97" s="9"/>
      <c r="AE97" s="9"/>
      <c r="AF97" s="9"/>
      <c r="AG97" s="9" t="n">
        <f aca="false">BF97/100*$AG$57</f>
        <v>7342610115.90784</v>
      </c>
      <c r="AH97" s="40" t="n">
        <f aca="false">(AG97-AG96)/AG96</f>
        <v>0.00690443254790836</v>
      </c>
      <c r="AI97" s="40" t="n">
        <f aca="false">(AG97-AG93)/AG93</f>
        <v>0.0170620076552694</v>
      </c>
      <c r="AJ97" s="40" t="n">
        <f aca="false">AB97/AG97</f>
        <v>-0.00797561696495373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13908094</v>
      </c>
      <c r="AY97" s="40" t="n">
        <f aca="false">(AW97-AW96)/AW96</f>
        <v>0.00579834342343007</v>
      </c>
      <c r="AZ97" s="39" t="n">
        <f aca="false">workers_and_wage_central!B85</f>
        <v>7447.32340078025</v>
      </c>
      <c r="BA97" s="40" t="n">
        <f aca="false">(AZ97-AZ96)/AZ96</f>
        <v>0.0010997126130806</v>
      </c>
      <c r="BB97" s="7"/>
      <c r="BC97" s="7"/>
      <c r="BD97" s="7"/>
      <c r="BE97" s="7"/>
      <c r="BF97" s="7" t="n">
        <f aca="false">BF96*(1+AY97)*(1+BA97)*(1-BE97)</f>
        <v>127.671240268829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0.0153382452298653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157572262.188476</v>
      </c>
      <c r="E98" s="6"/>
      <c r="F98" s="8" t="n">
        <f aca="false">'Central pensions'!I98</f>
        <v>28640623.8710788</v>
      </c>
      <c r="G98" s="6" t="n">
        <f aca="false">'Central pensions'!K98</f>
        <v>3785917.22186833</v>
      </c>
      <c r="H98" s="6" t="n">
        <f aca="false">'Central pensions'!V98</f>
        <v>20828999.5285509</v>
      </c>
      <c r="I98" s="8" t="n">
        <f aca="false">'Central pensions'!M98</f>
        <v>117090.223356752</v>
      </c>
      <c r="J98" s="6" t="n">
        <f aca="false">'Central pensions'!W98</f>
        <v>644195.861707757</v>
      </c>
      <c r="K98" s="6"/>
      <c r="L98" s="8" t="n">
        <f aca="false">'Central pensions'!N98</f>
        <v>5010722.56502139</v>
      </c>
      <c r="M98" s="8"/>
      <c r="N98" s="8" t="n">
        <f aca="false">'Central pensions'!L98</f>
        <v>1265826.87580465</v>
      </c>
      <c r="O98" s="6"/>
      <c r="P98" s="6" t="n">
        <f aca="false">'Central pensions'!X98</f>
        <v>32964869.2012378</v>
      </c>
      <c r="Q98" s="8"/>
      <c r="R98" s="8" t="n">
        <f aca="false">'Central SIPA income'!G93</f>
        <v>29333485.9282152</v>
      </c>
      <c r="S98" s="8"/>
      <c r="T98" s="6" t="n">
        <f aca="false">'Central SIPA income'!J93</f>
        <v>112159125.829623</v>
      </c>
      <c r="U98" s="6"/>
      <c r="V98" s="8" t="n">
        <f aca="false">'Central SIPA income'!F93</f>
        <v>126292.169125778</v>
      </c>
      <c r="W98" s="8"/>
      <c r="X98" s="8" t="n">
        <f aca="false">'Central SIPA income'!M93</f>
        <v>317209.517801257</v>
      </c>
      <c r="Y98" s="6"/>
      <c r="Z98" s="6" t="n">
        <f aca="false">R98+V98-N98-L98-F98</f>
        <v>-5457395.21456394</v>
      </c>
      <c r="AA98" s="6"/>
      <c r="AB98" s="6" t="n">
        <f aca="false">T98-P98-D98</f>
        <v>-78378005.5600908</v>
      </c>
      <c r="AC98" s="50"/>
      <c r="AD98" s="6"/>
      <c r="AE98" s="6"/>
      <c r="AF98" s="6"/>
      <c r="AG98" s="6" t="n">
        <f aca="false">BF98/100*$AG$57</f>
        <v>7389843150.95038</v>
      </c>
      <c r="AH98" s="61" t="n">
        <f aca="false">(AG98-AG97)/AG97</f>
        <v>0.00643273090861975</v>
      </c>
      <c r="AI98" s="61"/>
      <c r="AJ98" s="61" t="n">
        <f aca="false">AB98/AG98</f>
        <v>-0.0106061798551179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0.00344559734030769</v>
      </c>
      <c r="AV98" s="5"/>
      <c r="AW98" s="65" t="n">
        <f aca="false">workers_and_wage_central!C86</f>
        <v>13934282</v>
      </c>
      <c r="AX98" s="5"/>
      <c r="AY98" s="61" t="n">
        <f aca="false">(AW98-AW97)/AW97</f>
        <v>0.00188293234141213</v>
      </c>
      <c r="AZ98" s="66" t="n">
        <f aca="false">workers_and_wage_central!B86</f>
        <v>7481.14354108269</v>
      </c>
      <c r="BA98" s="61" t="n">
        <f aca="false">(AZ98-AZ97)/AZ97</f>
        <v>0.00454124770503342</v>
      </c>
      <c r="BB98" s="5"/>
      <c r="BC98" s="5"/>
      <c r="BD98" s="5"/>
      <c r="BE98" s="5"/>
      <c r="BF98" s="5" t="n">
        <f aca="false">BF97*(1+AY98)*(1+BA98)*(1-BE98)</f>
        <v>128.492515002249</v>
      </c>
      <c r="BG98" s="5"/>
      <c r="BH98" s="5" t="n">
        <f aca="false">BH97+1</f>
        <v>67</v>
      </c>
      <c r="BI98" s="61" t="n">
        <f aca="false">T105/AG105</f>
        <v>0.0176562871068456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157801786.299784</v>
      </c>
      <c r="E99" s="9"/>
      <c r="F99" s="67" t="n">
        <f aca="false">'Central pensions'!I99</f>
        <v>28682342.5952375</v>
      </c>
      <c r="G99" s="9" t="n">
        <f aca="false">'Central pensions'!K99</f>
        <v>3860917.0494644</v>
      </c>
      <c r="H99" s="9" t="n">
        <f aca="false">'Central pensions'!V99</f>
        <v>21241626.4514578</v>
      </c>
      <c r="I99" s="67" t="n">
        <f aca="false">'Central pensions'!M99</f>
        <v>119409.805653538</v>
      </c>
      <c r="J99" s="9" t="n">
        <f aca="false">'Central pensions'!W99</f>
        <v>656957.519117251</v>
      </c>
      <c r="K99" s="9"/>
      <c r="L99" s="67" t="n">
        <f aca="false">'Central pensions'!N99</f>
        <v>4191177.38000619</v>
      </c>
      <c r="M99" s="67"/>
      <c r="N99" s="67" t="n">
        <f aca="false">'Central pensions'!L99</f>
        <v>1267759.91071297</v>
      </c>
      <c r="O99" s="9"/>
      <c r="P99" s="9" t="n">
        <f aca="false">'Central pensions'!X99</f>
        <v>28722880.3279681</v>
      </c>
      <c r="Q99" s="67"/>
      <c r="R99" s="67" t="n">
        <f aca="false">'Central SIPA income'!G94</f>
        <v>33916527.8700614</v>
      </c>
      <c r="S99" s="67"/>
      <c r="T99" s="9" t="n">
        <f aca="false">'Central SIPA income'!J94</f>
        <v>129682783.914309</v>
      </c>
      <c r="U99" s="9"/>
      <c r="V99" s="67" t="n">
        <f aca="false">'Central SIPA income'!F94</f>
        <v>125770.258826061</v>
      </c>
      <c r="W99" s="67"/>
      <c r="X99" s="67" t="n">
        <f aca="false">'Central SIPA income'!M94</f>
        <v>315898.629599282</v>
      </c>
      <c r="Y99" s="9"/>
      <c r="Z99" s="9" t="n">
        <f aca="false">R99+V99-N99-L99-F99</f>
        <v>-98981.7570692003</v>
      </c>
      <c r="AA99" s="9"/>
      <c r="AB99" s="9" t="n">
        <f aca="false">T99-P99-D99</f>
        <v>-56841882.7134432</v>
      </c>
      <c r="AC99" s="50"/>
      <c r="AD99" s="9"/>
      <c r="AE99" s="9"/>
      <c r="AF99" s="9"/>
      <c r="AG99" s="9" t="n">
        <f aca="false">BF99/100*$AG$57</f>
        <v>7417132855.27669</v>
      </c>
      <c r="AH99" s="40" t="n">
        <f aca="false">(AG99-AG98)/AG98</f>
        <v>0.00369286651541441</v>
      </c>
      <c r="AI99" s="40"/>
      <c r="AJ99" s="40" t="n">
        <f aca="false">AB99/AG99</f>
        <v>-0.00766359236413094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13992702</v>
      </c>
      <c r="AX99" s="7"/>
      <c r="AY99" s="40" t="n">
        <f aca="false">(AW99-AW98)/AW98</f>
        <v>0.00419253751287652</v>
      </c>
      <c r="AZ99" s="39" t="n">
        <f aca="false">workers_and_wage_central!B87</f>
        <v>7477.42103736384</v>
      </c>
      <c r="BA99" s="40" t="n">
        <f aca="false">(AZ99-AZ98)/AZ98</f>
        <v>-0.000497584854294933</v>
      </c>
      <c r="BB99" s="7"/>
      <c r="BC99" s="7"/>
      <c r="BD99" s="7"/>
      <c r="BE99" s="7"/>
      <c r="BF99" s="7" t="n">
        <f aca="false">BF98*(1+AY99)*(1+BA99)*(1-BE99)</f>
        <v>128.967020708382</v>
      </c>
      <c r="BG99" s="7"/>
      <c r="BH99" s="7" t="n">
        <f aca="false">BH98+1</f>
        <v>68</v>
      </c>
      <c r="BI99" s="40" t="n">
        <f aca="false">T106/AG106</f>
        <v>0.0153775921767372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157905278.749314</v>
      </c>
      <c r="E100" s="9"/>
      <c r="F100" s="67" t="n">
        <f aca="false">'Central pensions'!I100</f>
        <v>28701153.5730031</v>
      </c>
      <c r="G100" s="9" t="n">
        <f aca="false">'Central pensions'!K100</f>
        <v>3926474.79441626</v>
      </c>
      <c r="H100" s="9" t="n">
        <f aca="false">'Central pensions'!V100</f>
        <v>21602305.8215211</v>
      </c>
      <c r="I100" s="67" t="n">
        <f aca="false">'Central pensions'!M100</f>
        <v>121437.364775761</v>
      </c>
      <c r="J100" s="9" t="n">
        <f aca="false">'Central pensions'!W100</f>
        <v>668112.551181064</v>
      </c>
      <c r="K100" s="9"/>
      <c r="L100" s="67" t="n">
        <f aca="false">'Central pensions'!N100</f>
        <v>4204943.11584195</v>
      </c>
      <c r="M100" s="67"/>
      <c r="N100" s="67" t="n">
        <f aca="false">'Central pensions'!L100</f>
        <v>1268700.52816739</v>
      </c>
      <c r="O100" s="9"/>
      <c r="P100" s="9" t="n">
        <f aca="false">'Central pensions'!X100</f>
        <v>28799485.7963666</v>
      </c>
      <c r="Q100" s="67"/>
      <c r="R100" s="67" t="n">
        <f aca="false">'Central SIPA income'!G95</f>
        <v>29657983.873959</v>
      </c>
      <c r="S100" s="67"/>
      <c r="T100" s="9" t="n">
        <f aca="false">'Central SIPA income'!J95</f>
        <v>113399871.849963</v>
      </c>
      <c r="U100" s="9"/>
      <c r="V100" s="67" t="n">
        <f aca="false">'Central SIPA income'!F95</f>
        <v>121725.556612803</v>
      </c>
      <c r="W100" s="67"/>
      <c r="X100" s="67" t="n">
        <f aca="false">'Central SIPA income'!M95</f>
        <v>305739.503759585</v>
      </c>
      <c r="Y100" s="9"/>
      <c r="Z100" s="9" t="n">
        <f aca="false">R100+V100-N100-L100-F100</f>
        <v>-4395087.78644067</v>
      </c>
      <c r="AA100" s="9"/>
      <c r="AB100" s="9" t="n">
        <f aca="false">T100-P100-D100</f>
        <v>-73304892.6957175</v>
      </c>
      <c r="AC100" s="50"/>
      <c r="AD100" s="9"/>
      <c r="AE100" s="9"/>
      <c r="AF100" s="9"/>
      <c r="AG100" s="9" t="n">
        <f aca="false">BF100/100*$AG$57</f>
        <v>7432154529.83492</v>
      </c>
      <c r="AH100" s="40" t="n">
        <f aca="false">(AG100-AG99)/AG99</f>
        <v>0.00202526702046817</v>
      </c>
      <c r="AI100" s="40"/>
      <c r="AJ100" s="40" t="n">
        <f aca="false">AB100/AG100</f>
        <v>-0.00986320889877216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14009651</v>
      </c>
      <c r="AY100" s="40" t="n">
        <f aca="false">(AW100-AW99)/AW99</f>
        <v>0.0012112742771196</v>
      </c>
      <c r="AZ100" s="39" t="n">
        <f aca="false">workers_and_wage_central!B88</f>
        <v>7483.50024024514</v>
      </c>
      <c r="BA100" s="40" t="n">
        <f aca="false">(AZ100-AZ99)/AZ99</f>
        <v>0.000813007967710267</v>
      </c>
      <c r="BB100" s="7"/>
      <c r="BC100" s="7"/>
      <c r="BD100" s="7"/>
      <c r="BE100" s="7"/>
      <c r="BF100" s="7" t="n">
        <f aca="false">BF99*(1+AY100)*(1+BA100)*(1-BE100)</f>
        <v>129.22821336215</v>
      </c>
      <c r="BG100" s="7"/>
      <c r="BH100" s="0" t="n">
        <f aca="false">BH99+1</f>
        <v>69</v>
      </c>
      <c r="BI100" s="40" t="n">
        <f aca="false">T107/AG107</f>
        <v>0.0176763839684349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158577148.773454</v>
      </c>
      <c r="E101" s="9"/>
      <c r="F101" s="67" t="n">
        <f aca="false">'Central pensions'!I101</f>
        <v>28823273.9029672</v>
      </c>
      <c r="G101" s="9" t="n">
        <f aca="false">'Central pensions'!K101</f>
        <v>4014153.78399409</v>
      </c>
      <c r="H101" s="9" t="n">
        <f aca="false">'Central pensions'!V101</f>
        <v>22084689.7526941</v>
      </c>
      <c r="I101" s="67" t="n">
        <f aca="false">'Central pensions'!M101</f>
        <v>124149.08610291</v>
      </c>
      <c r="J101" s="9" t="n">
        <f aca="false">'Central pensions'!W101</f>
        <v>683031.641835898</v>
      </c>
      <c r="K101" s="9"/>
      <c r="L101" s="67" t="n">
        <f aca="false">'Central pensions'!N101</f>
        <v>4236911.40615191</v>
      </c>
      <c r="M101" s="67"/>
      <c r="N101" s="67" t="n">
        <f aca="false">'Central pensions'!L101</f>
        <v>1272938.32511577</v>
      </c>
      <c r="O101" s="9"/>
      <c r="P101" s="9" t="n">
        <f aca="false">'Central pensions'!X101</f>
        <v>28988684.5152136</v>
      </c>
      <c r="Q101" s="67"/>
      <c r="R101" s="67" t="n">
        <f aca="false">'Central SIPA income'!G96</f>
        <v>34174789.5944749</v>
      </c>
      <c r="S101" s="67"/>
      <c r="T101" s="9" t="n">
        <f aca="false">'Central SIPA income'!J96</f>
        <v>130670270.001586</v>
      </c>
      <c r="U101" s="9"/>
      <c r="V101" s="67" t="n">
        <f aca="false">'Central SIPA income'!F96</f>
        <v>120056.77736496</v>
      </c>
      <c r="W101" s="67"/>
      <c r="X101" s="67" t="n">
        <f aca="false">'Central SIPA income'!M96</f>
        <v>301548.011411411</v>
      </c>
      <c r="Y101" s="9"/>
      <c r="Z101" s="9" t="n">
        <f aca="false">R101+V101-N101-L101-F101</f>
        <v>-38277.2623949982</v>
      </c>
      <c r="AA101" s="9"/>
      <c r="AB101" s="9" t="n">
        <f aca="false">T101-P101-D101</f>
        <v>-56895563.2870814</v>
      </c>
      <c r="AC101" s="50"/>
      <c r="AD101" s="9"/>
      <c r="AE101" s="9"/>
      <c r="AF101" s="9"/>
      <c r="AG101" s="9" t="n">
        <f aca="false">BF101/100*$AG$57</f>
        <v>7444280275.13532</v>
      </c>
      <c r="AH101" s="40" t="n">
        <f aca="false">(AG101-AG100)/AG100</f>
        <v>0.00163152491672842</v>
      </c>
      <c r="AI101" s="40" t="n">
        <f aca="false">(AG101-AG97)/AG97</f>
        <v>0.0138465964585548</v>
      </c>
      <c r="AJ101" s="40" t="n">
        <f aca="false">AB101/AG101</f>
        <v>-0.00764285615052923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13964183</v>
      </c>
      <c r="AY101" s="40" t="n">
        <f aca="false">(AW101-AW100)/AW100</f>
        <v>-0.0032454769929672</v>
      </c>
      <c r="AZ101" s="39" t="n">
        <f aca="false">workers_and_wage_central!B89</f>
        <v>7520.11612120726</v>
      </c>
      <c r="BA101" s="40" t="n">
        <f aca="false">(AZ101-AZ100)/AZ100</f>
        <v>0.00489288164450215</v>
      </c>
      <c r="BB101" s="7"/>
      <c r="BC101" s="7"/>
      <c r="BD101" s="7"/>
      <c r="BE101" s="7"/>
      <c r="BF101" s="7" t="n">
        <f aca="false">BF100*(1+AY101)*(1+BA101)*(1-BE101)</f>
        <v>129.439052412195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0.0153345979843566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158740318.815098</v>
      </c>
      <c r="E102" s="6"/>
      <c r="F102" s="8" t="n">
        <f aca="false">'Central pensions'!I102</f>
        <v>28852931.9895166</v>
      </c>
      <c r="G102" s="6" t="n">
        <f aca="false">'Central pensions'!K102</f>
        <v>4061127.77717302</v>
      </c>
      <c r="H102" s="6" t="n">
        <f aca="false">'Central pensions'!V102</f>
        <v>22343126.8035959</v>
      </c>
      <c r="I102" s="8" t="n">
        <f aca="false">'Central pensions'!M102</f>
        <v>125601.890015661</v>
      </c>
      <c r="J102" s="6" t="n">
        <f aca="false">'Central pensions'!W102</f>
        <v>691024.540317403</v>
      </c>
      <c r="K102" s="6"/>
      <c r="L102" s="8" t="n">
        <f aca="false">'Central pensions'!N102</f>
        <v>5116385.91056086</v>
      </c>
      <c r="M102" s="8"/>
      <c r="N102" s="8" t="n">
        <f aca="false">'Central pensions'!L102</f>
        <v>1274032.23049388</v>
      </c>
      <c r="O102" s="6"/>
      <c r="P102" s="6" t="n">
        <f aca="false">'Central pensions'!X102</f>
        <v>33558300.2440736</v>
      </c>
      <c r="Q102" s="8"/>
      <c r="R102" s="8" t="n">
        <f aca="false">'Central SIPA income'!G97</f>
        <v>29860357.1729938</v>
      </c>
      <c r="S102" s="8"/>
      <c r="T102" s="6" t="n">
        <f aca="false">'Central SIPA income'!J97</f>
        <v>114173663.69886</v>
      </c>
      <c r="U102" s="6"/>
      <c r="V102" s="8" t="n">
        <f aca="false">'Central SIPA income'!F97</f>
        <v>120384.466357896</v>
      </c>
      <c r="W102" s="8"/>
      <c r="X102" s="8" t="n">
        <f aca="false">'Central SIPA income'!M97</f>
        <v>302371.071686309</v>
      </c>
      <c r="Y102" s="6"/>
      <c r="Z102" s="6" t="n">
        <f aca="false">R102+V102-N102-L102-F102</f>
        <v>-5262608.49121964</v>
      </c>
      <c r="AA102" s="6"/>
      <c r="AB102" s="6" t="n">
        <f aca="false">T102-P102-D102</f>
        <v>-78124955.3603115</v>
      </c>
      <c r="AC102" s="50"/>
      <c r="AD102" s="6"/>
      <c r="AE102" s="6"/>
      <c r="AF102" s="6"/>
      <c r="AG102" s="6" t="n">
        <f aca="false">BF102/100*$AG$57</f>
        <v>7464837424.21712</v>
      </c>
      <c r="AH102" s="61" t="n">
        <f aca="false">(AG102-AG101)/AG101</f>
        <v>0.00276146898316918</v>
      </c>
      <c r="AI102" s="61"/>
      <c r="AJ102" s="61" t="n">
        <f aca="false">AB102/AG102</f>
        <v>-0.0104657276402111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0.00465765757679601</v>
      </c>
      <c r="AV102" s="5"/>
      <c r="AW102" s="65" t="n">
        <f aca="false">workers_and_wage_central!C90</f>
        <v>13962879</v>
      </c>
      <c r="AX102" s="5"/>
      <c r="AY102" s="61" t="n">
        <f aca="false">(AW102-AW101)/AW101</f>
        <v>-9.33817610382219E-005</v>
      </c>
      <c r="AZ102" s="66" t="n">
        <f aca="false">workers_and_wage_central!B90</f>
        <v>7541.58693529485</v>
      </c>
      <c r="BA102" s="61" t="n">
        <f aca="false">(AZ102-AZ101)/AZ101</f>
        <v>0.00285511736009427</v>
      </c>
      <c r="BB102" s="5"/>
      <c r="BC102" s="5"/>
      <c r="BD102" s="5"/>
      <c r="BE102" s="5"/>
      <c r="BF102" s="5" t="n">
        <f aca="false">BF101*(1+AY102)*(1+BA102)*(1-BE102)</f>
        <v>129.796494340642</v>
      </c>
      <c r="BG102" s="5"/>
      <c r="BH102" s="5" t="n">
        <f aca="false">BH101+1</f>
        <v>71</v>
      </c>
      <c r="BI102" s="61" t="n">
        <f aca="false">T109/AG109</f>
        <v>0.0176584557812201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159072026.920274</v>
      </c>
      <c r="E103" s="9"/>
      <c r="F103" s="67" t="n">
        <f aca="false">'Central pensions'!I103</f>
        <v>28913223.8641357</v>
      </c>
      <c r="G103" s="9" t="n">
        <f aca="false">'Central pensions'!K103</f>
        <v>4169735.57048232</v>
      </c>
      <c r="H103" s="9" t="n">
        <f aca="false">'Central pensions'!V103</f>
        <v>22940654.837904</v>
      </c>
      <c r="I103" s="67" t="n">
        <f aca="false">'Central pensions'!M103</f>
        <v>128960.893932444</v>
      </c>
      <c r="J103" s="9" t="n">
        <f aca="false">'Central pensions'!W103</f>
        <v>709504.78880116</v>
      </c>
      <c r="K103" s="9"/>
      <c r="L103" s="67" t="n">
        <f aca="false">'Central pensions'!N103</f>
        <v>4214136.90621856</v>
      </c>
      <c r="M103" s="67"/>
      <c r="N103" s="67" t="n">
        <f aca="false">'Central pensions'!L103</f>
        <v>1277489.31341419</v>
      </c>
      <c r="O103" s="9"/>
      <c r="P103" s="9" t="n">
        <f aca="false">'Central pensions'!X103</f>
        <v>28895545.7216533</v>
      </c>
      <c r="Q103" s="67"/>
      <c r="R103" s="67" t="n">
        <f aca="false">'Central SIPA income'!G98</f>
        <v>34334577.8080485</v>
      </c>
      <c r="S103" s="67"/>
      <c r="T103" s="9" t="n">
        <f aca="false">'Central SIPA income'!J98</f>
        <v>131281234.085301</v>
      </c>
      <c r="U103" s="9"/>
      <c r="V103" s="67" t="n">
        <f aca="false">'Central SIPA income'!F98</f>
        <v>123855.491832067</v>
      </c>
      <c r="W103" s="67"/>
      <c r="X103" s="67" t="n">
        <f aca="false">'Central SIPA income'!M98</f>
        <v>311089.286953013</v>
      </c>
      <c r="Y103" s="9"/>
      <c r="Z103" s="9" t="n">
        <f aca="false">R103+V103-N103-L103-F103</f>
        <v>53583.2161121629</v>
      </c>
      <c r="AA103" s="9"/>
      <c r="AB103" s="9" t="n">
        <f aca="false">T103-P103-D103</f>
        <v>-56686338.5566262</v>
      </c>
      <c r="AC103" s="50"/>
      <c r="AD103" s="9"/>
      <c r="AE103" s="9"/>
      <c r="AF103" s="9"/>
      <c r="AG103" s="9" t="n">
        <f aca="false">BF103/100*$AG$57</f>
        <v>7469151805.25325</v>
      </c>
      <c r="AH103" s="40" t="n">
        <f aca="false">(AG103-AG102)/AG102</f>
        <v>0.000577960482050225</v>
      </c>
      <c r="AI103" s="40"/>
      <c r="AJ103" s="40" t="n">
        <f aca="false">AB103/AG103</f>
        <v>-0.00758939435623162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13944229</v>
      </c>
      <c r="AX103" s="7"/>
      <c r="AY103" s="40" t="n">
        <f aca="false">(AW103-AW102)/AW102</f>
        <v>-0.00133568442439414</v>
      </c>
      <c r="AZ103" s="39" t="n">
        <f aca="false">workers_and_wage_central!B91</f>
        <v>7556.03815699181</v>
      </c>
      <c r="BA103" s="40" t="n">
        <f aca="false">(AZ103-AZ102)/AZ102</f>
        <v>0.00191620435074966</v>
      </c>
      <c r="BB103" s="7"/>
      <c r="BC103" s="7"/>
      <c r="BD103" s="7"/>
      <c r="BE103" s="7"/>
      <c r="BF103" s="7" t="n">
        <f aca="false">BF102*(1+AY103)*(1+BA103)*(1-BE103)</f>
        <v>129.87151158508</v>
      </c>
      <c r="BG103" s="7"/>
      <c r="BH103" s="7" t="n">
        <f aca="false">BH102+1</f>
        <v>72</v>
      </c>
      <c r="BI103" s="40" t="n">
        <f aca="false">T110/AG110</f>
        <v>0.0154339696213353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159535008.659168</v>
      </c>
      <c r="E104" s="9"/>
      <c r="F104" s="67" t="n">
        <f aca="false">'Central pensions'!I104</f>
        <v>28997376.2755986</v>
      </c>
      <c r="G104" s="9" t="n">
        <f aca="false">'Central pensions'!K104</f>
        <v>4239671.44721363</v>
      </c>
      <c r="H104" s="9" t="n">
        <f aca="false">'Central pensions'!V104</f>
        <v>23325421.3972601</v>
      </c>
      <c r="I104" s="67" t="n">
        <f aca="false">'Central pensions'!M104</f>
        <v>131123.859192174</v>
      </c>
      <c r="J104" s="9" t="n">
        <f aca="false">'Central pensions'!W104</f>
        <v>721404.785482271</v>
      </c>
      <c r="K104" s="9"/>
      <c r="L104" s="67" t="n">
        <f aca="false">'Central pensions'!N104</f>
        <v>4165362.29338001</v>
      </c>
      <c r="M104" s="67"/>
      <c r="N104" s="67" t="n">
        <f aca="false">'Central pensions'!L104</f>
        <v>1280181.23576337</v>
      </c>
      <c r="O104" s="9"/>
      <c r="P104" s="9" t="n">
        <f aca="false">'Central pensions'!X104</f>
        <v>28657264.186289</v>
      </c>
      <c r="Q104" s="67"/>
      <c r="R104" s="67" t="n">
        <f aca="false">'Central SIPA income'!G99</f>
        <v>30343157.3299254</v>
      </c>
      <c r="S104" s="67"/>
      <c r="T104" s="9" t="n">
        <f aca="false">'Central SIPA income'!J99</f>
        <v>116019691.943999</v>
      </c>
      <c r="U104" s="9"/>
      <c r="V104" s="67" t="n">
        <f aca="false">'Central SIPA income'!F99</f>
        <v>123050.542664585</v>
      </c>
      <c r="W104" s="67"/>
      <c r="X104" s="67" t="n">
        <f aca="false">'Central SIPA income'!M99</f>
        <v>309067.486717583</v>
      </c>
      <c r="Y104" s="9"/>
      <c r="Z104" s="9" t="n">
        <f aca="false">R104+V104-N104-L104-F104</f>
        <v>-3976711.932152</v>
      </c>
      <c r="AA104" s="9"/>
      <c r="AB104" s="9" t="n">
        <f aca="false">T104-P104-D104</f>
        <v>-72172580.9014575</v>
      </c>
      <c r="AC104" s="50"/>
      <c r="AD104" s="9"/>
      <c r="AE104" s="9"/>
      <c r="AF104" s="9"/>
      <c r="AG104" s="9" t="n">
        <f aca="false">BF104/100*$AG$57</f>
        <v>7564078563.43927</v>
      </c>
      <c r="AH104" s="40" t="n">
        <f aca="false">(AG104-AG103)/AG103</f>
        <v>0.0127091751059675</v>
      </c>
      <c r="AI104" s="40"/>
      <c r="AJ104" s="40" t="n">
        <f aca="false">AB104/AG104</f>
        <v>-0.00954149012284211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14070122</v>
      </c>
      <c r="AY104" s="40" t="n">
        <f aca="false">(AW104-AW103)/AW103</f>
        <v>0.00902832275631733</v>
      </c>
      <c r="AZ104" s="39" t="n">
        <f aca="false">workers_and_wage_central!B92</f>
        <v>7583.60196286025</v>
      </c>
      <c r="BA104" s="40" t="n">
        <f aca="false">(AZ104-AZ103)/AZ103</f>
        <v>0.00364791777062846</v>
      </c>
      <c r="BB104" s="7"/>
      <c r="BC104" s="7"/>
      <c r="BD104" s="7"/>
      <c r="BE104" s="7"/>
      <c r="BF104" s="7" t="n">
        <f aca="false">BF103*(1+AY104)*(1+BA104)*(1-BE104)</f>
        <v>131.522071367091</v>
      </c>
      <c r="BG104" s="7"/>
      <c r="BH104" s="0" t="n">
        <f aca="false">BH103+1</f>
        <v>73</v>
      </c>
      <c r="BI104" s="40" t="n">
        <f aca="false">T111/AG111</f>
        <v>0.0177157155898921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159719009.704928</v>
      </c>
      <c r="E105" s="9"/>
      <c r="F105" s="67" t="n">
        <f aca="false">'Central pensions'!I105</f>
        <v>29030820.6437274</v>
      </c>
      <c r="G105" s="9" t="n">
        <f aca="false">'Central pensions'!K105</f>
        <v>4325062.2252398</v>
      </c>
      <c r="H105" s="9" t="n">
        <f aca="false">'Central pensions'!V105</f>
        <v>23795216.2636075</v>
      </c>
      <c r="I105" s="67" t="n">
        <f aca="false">'Central pensions'!M105</f>
        <v>133764.811089891</v>
      </c>
      <c r="J105" s="9" t="n">
        <f aca="false">'Central pensions'!W105</f>
        <v>735934.523616727</v>
      </c>
      <c r="K105" s="9"/>
      <c r="L105" s="67" t="n">
        <f aca="false">'Central pensions'!N105</f>
        <v>4223431.6408146</v>
      </c>
      <c r="M105" s="67"/>
      <c r="N105" s="67" t="n">
        <f aca="false">'Central pensions'!L105</f>
        <v>1281167.36109158</v>
      </c>
      <c r="O105" s="9"/>
      <c r="P105" s="9" t="n">
        <f aca="false">'Central pensions'!X105</f>
        <v>28964011.676779</v>
      </c>
      <c r="Q105" s="67"/>
      <c r="R105" s="67" t="n">
        <f aca="false">'Central SIPA income'!G100</f>
        <v>35019052.2659107</v>
      </c>
      <c r="S105" s="67"/>
      <c r="T105" s="9" t="n">
        <f aca="false">'Central SIPA income'!J100</f>
        <v>133898381.499502</v>
      </c>
      <c r="U105" s="9"/>
      <c r="V105" s="67" t="n">
        <f aca="false">'Central SIPA income'!F100</f>
        <v>122724.196613861</v>
      </c>
      <c r="W105" s="67"/>
      <c r="X105" s="67" t="n">
        <f aca="false">'Central SIPA income'!M100</f>
        <v>308247.799526341</v>
      </c>
      <c r="Y105" s="9"/>
      <c r="Z105" s="9" t="n">
        <f aca="false">R105+V105-N105-L105-F105</f>
        <v>606356.816890959</v>
      </c>
      <c r="AA105" s="9"/>
      <c r="AB105" s="9" t="n">
        <f aca="false">T105-P105-D105</f>
        <v>-54784639.8822053</v>
      </c>
      <c r="AC105" s="50"/>
      <c r="AD105" s="9"/>
      <c r="AE105" s="9"/>
      <c r="AF105" s="9"/>
      <c r="AG105" s="9" t="n">
        <f aca="false">BF105/100*$AG$57</f>
        <v>7583609208.95917</v>
      </c>
      <c r="AH105" s="40" t="n">
        <f aca="false">(AG105-AG104)/AG104</f>
        <v>0.0025820257359971</v>
      </c>
      <c r="AI105" s="40" t="n">
        <f aca="false">(AG105-AG101)/AG101</f>
        <v>0.0187162396731926</v>
      </c>
      <c r="AJ105" s="40" t="n">
        <f aca="false">AB105/AG105</f>
        <v>-0.00722408530986584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14000860</v>
      </c>
      <c r="AY105" s="40" t="n">
        <f aca="false">(AW105-AW104)/AW104</f>
        <v>-0.00492262966874061</v>
      </c>
      <c r="AZ105" s="39" t="n">
        <f aca="false">workers_and_wage_central!B93</f>
        <v>7640.79582652837</v>
      </c>
      <c r="BA105" s="40" t="n">
        <f aca="false">(AZ105-AZ104)/AZ104</f>
        <v>0.00754178079865221</v>
      </c>
      <c r="BB105" s="7"/>
      <c r="BC105" s="7"/>
      <c r="BD105" s="7"/>
      <c r="BE105" s="7"/>
      <c r="BF105" s="7" t="n">
        <f aca="false">BF104*(1+AY105)*(1+BA105)*(1-BE105)</f>
        <v>131.861664740213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0.0154210486429641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159606837.027763</v>
      </c>
      <c r="E106" s="6"/>
      <c r="F106" s="8" t="n">
        <f aca="false">'Central pensions'!I106</f>
        <v>29010431.9318395</v>
      </c>
      <c r="G106" s="6" t="n">
        <f aca="false">'Central pensions'!K106</f>
        <v>4381499.15496816</v>
      </c>
      <c r="H106" s="6" t="n">
        <f aca="false">'Central pensions'!V106</f>
        <v>24105715.5993866</v>
      </c>
      <c r="I106" s="8" t="n">
        <f aca="false">'Central pensions'!M106</f>
        <v>135510.283143345</v>
      </c>
      <c r="J106" s="6" t="n">
        <f aca="false">'Central pensions'!W106</f>
        <v>745537.595857318</v>
      </c>
      <c r="K106" s="6"/>
      <c r="L106" s="8" t="n">
        <f aca="false">'Central pensions'!N106</f>
        <v>5021520.22581282</v>
      </c>
      <c r="M106" s="8"/>
      <c r="N106" s="8" t="n">
        <f aca="false">'Central pensions'!L106</f>
        <v>1280992.92727894</v>
      </c>
      <c r="O106" s="6"/>
      <c r="P106" s="6" t="n">
        <f aca="false">'Central pensions'!X106</f>
        <v>33104337.4549174</v>
      </c>
      <c r="Q106" s="8"/>
      <c r="R106" s="8" t="n">
        <f aca="false">'Central SIPA income'!G101</f>
        <v>30715057.2618426</v>
      </c>
      <c r="S106" s="8"/>
      <c r="T106" s="6" t="n">
        <f aca="false">'Central SIPA income'!J101</f>
        <v>117441683.566884</v>
      </c>
      <c r="U106" s="6"/>
      <c r="V106" s="8" t="n">
        <f aca="false">'Central SIPA income'!F101</f>
        <v>123799.16185253</v>
      </c>
      <c r="W106" s="8"/>
      <c r="X106" s="8" t="n">
        <f aca="false">'Central SIPA income'!M101</f>
        <v>310947.802284799</v>
      </c>
      <c r="Y106" s="6"/>
      <c r="Z106" s="6" t="n">
        <f aca="false">R106+V106-N106-L106-F106</f>
        <v>-4474088.6612361</v>
      </c>
      <c r="AA106" s="6"/>
      <c r="AB106" s="6" t="n">
        <f aca="false">T106-P106-D106</f>
        <v>-75269490.915797</v>
      </c>
      <c r="AC106" s="50"/>
      <c r="AD106" s="6"/>
      <c r="AE106" s="6"/>
      <c r="AF106" s="6"/>
      <c r="AG106" s="6" t="n">
        <f aca="false">BF106/100*$AG$57</f>
        <v>7637195876.77361</v>
      </c>
      <c r="AH106" s="61" t="n">
        <f aca="false">(AG106-AG105)/AG105</f>
        <v>0.00706611671803144</v>
      </c>
      <c r="AI106" s="61"/>
      <c r="AJ106" s="61" t="n">
        <f aca="false">AB106/AG106</f>
        <v>-0.00985564494223698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0.00461991142810296</v>
      </c>
      <c r="AV106" s="5"/>
      <c r="AW106" s="65" t="n">
        <f aca="false">workers_and_wage_central!C94</f>
        <v>14108690</v>
      </c>
      <c r="AX106" s="5"/>
      <c r="AY106" s="61" t="n">
        <f aca="false">(AW106-AW105)/AW105</f>
        <v>0.00770166975457222</v>
      </c>
      <c r="AZ106" s="66" t="n">
        <f aca="false">workers_and_wage_central!B94</f>
        <v>7635.97681001298</v>
      </c>
      <c r="BA106" s="61" t="n">
        <f aca="false">(AZ106-AZ105)/AZ105</f>
        <v>-0.00063069562710514</v>
      </c>
      <c r="BB106" s="5"/>
      <c r="BC106" s="5"/>
      <c r="BD106" s="5"/>
      <c r="BE106" s="5"/>
      <c r="BF106" s="5" t="n">
        <f aca="false">BF105*(1+AY106)*(1+BA106)*(1-BE106)</f>
        <v>132.793414653901</v>
      </c>
      <c r="BG106" s="5"/>
      <c r="BH106" s="5" t="n">
        <f aca="false">BH105+1</f>
        <v>75</v>
      </c>
      <c r="BI106" s="61" t="n">
        <f aca="false">T113/AG113</f>
        <v>0.0176662210361348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159856651.946803</v>
      </c>
      <c r="E107" s="9"/>
      <c r="F107" s="67" t="n">
        <f aca="false">'Central pensions'!I107</f>
        <v>29055838.7504904</v>
      </c>
      <c r="G107" s="9" t="n">
        <f aca="false">'Central pensions'!K107</f>
        <v>4417859.83897429</v>
      </c>
      <c r="H107" s="9" t="n">
        <f aca="false">'Central pensions'!V107</f>
        <v>24305761.3546522</v>
      </c>
      <c r="I107" s="67" t="n">
        <f aca="false">'Central pensions'!M107</f>
        <v>136634.84038065</v>
      </c>
      <c r="J107" s="9" t="n">
        <f aca="false">'Central pensions'!W107</f>
        <v>751724.577978942</v>
      </c>
      <c r="K107" s="9"/>
      <c r="L107" s="67" t="n">
        <f aca="false">'Central pensions'!N107</f>
        <v>4107231.89938238</v>
      </c>
      <c r="M107" s="67"/>
      <c r="N107" s="67" t="n">
        <f aca="false">'Central pensions'!L107</f>
        <v>1281621.35713536</v>
      </c>
      <c r="O107" s="9"/>
      <c r="P107" s="9" t="n">
        <f aca="false">'Central pensions'!X107</f>
        <v>28363548.4183792</v>
      </c>
      <c r="Q107" s="67"/>
      <c r="R107" s="67" t="n">
        <f aca="false">'Central SIPA income'!G102</f>
        <v>35320598.2030819</v>
      </c>
      <c r="S107" s="67"/>
      <c r="T107" s="9" t="n">
        <f aca="false">'Central SIPA income'!J102</f>
        <v>135051368.525775</v>
      </c>
      <c r="U107" s="9"/>
      <c r="V107" s="67" t="n">
        <f aca="false">'Central SIPA income'!F102</f>
        <v>124549.782394143</v>
      </c>
      <c r="W107" s="67"/>
      <c r="X107" s="67" t="n">
        <f aca="false">'Central SIPA income'!M102</f>
        <v>312833.144675424</v>
      </c>
      <c r="Y107" s="9"/>
      <c r="Z107" s="9" t="n">
        <f aca="false">R107+V107-N107-L107-F107</f>
        <v>1000455.9784679</v>
      </c>
      <c r="AA107" s="9"/>
      <c r="AB107" s="9" t="n">
        <f aca="false">T107-P107-D107</f>
        <v>-53168831.8394076</v>
      </c>
      <c r="AC107" s="50"/>
      <c r="AD107" s="9"/>
      <c r="AE107" s="9"/>
      <c r="AF107" s="9"/>
      <c r="AG107" s="9" t="n">
        <f aca="false">BF107/100*$AG$57</f>
        <v>7640214693.62396</v>
      </c>
      <c r="AH107" s="40" t="n">
        <f aca="false">(AG107-AG106)/AG106</f>
        <v>0.000395278175269216</v>
      </c>
      <c r="AI107" s="40"/>
      <c r="AJ107" s="40" t="n">
        <f aca="false">AB107/AG107</f>
        <v>-0.00695907562437728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14066869</v>
      </c>
      <c r="AX107" s="7"/>
      <c r="AY107" s="40" t="n">
        <f aca="false">(AW107-AW106)/AW106</f>
        <v>-0.00296420149567394</v>
      </c>
      <c r="AZ107" s="39" t="n">
        <f aca="false">workers_and_wage_central!B95</f>
        <v>7661.70598533398</v>
      </c>
      <c r="BA107" s="40" t="n">
        <f aca="false">(AZ107-AZ106)/AZ106</f>
        <v>0.00336946745140225</v>
      </c>
      <c r="BB107" s="7"/>
      <c r="BC107" s="7"/>
      <c r="BD107" s="7"/>
      <c r="BE107" s="7"/>
      <c r="BF107" s="7" t="n">
        <f aca="false">BF106*(1+AY107)*(1+BA107)*(1-BE107)</f>
        <v>132.845904992533</v>
      </c>
      <c r="BG107" s="7"/>
      <c r="BH107" s="7" t="n">
        <f aca="false">BH106+1</f>
        <v>76</v>
      </c>
      <c r="BI107" s="40" t="n">
        <f aca="false">T114/AG114</f>
        <v>0.0154050241501706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159910862.276544</v>
      </c>
      <c r="E108" s="9"/>
      <c r="F108" s="67" t="n">
        <f aca="false">'Central pensions'!I108</f>
        <v>29065692.1196206</v>
      </c>
      <c r="G108" s="9" t="n">
        <f aca="false">'Central pensions'!K108</f>
        <v>4452669.54852708</v>
      </c>
      <c r="H108" s="9" t="n">
        <f aca="false">'Central pensions'!V108</f>
        <v>24497274.1060868</v>
      </c>
      <c r="I108" s="67" t="n">
        <f aca="false">'Central pensions'!M108</f>
        <v>137711.429335888</v>
      </c>
      <c r="J108" s="9" t="n">
        <f aca="false">'Central pensions'!W108</f>
        <v>757647.652765569</v>
      </c>
      <c r="K108" s="9"/>
      <c r="L108" s="67" t="n">
        <f aca="false">'Central pensions'!N108</f>
        <v>4041229.54078888</v>
      </c>
      <c r="M108" s="67"/>
      <c r="N108" s="67" t="n">
        <f aca="false">'Central pensions'!L108</f>
        <v>1281873.65564737</v>
      </c>
      <c r="O108" s="9"/>
      <c r="P108" s="9" t="n">
        <f aca="false">'Central pensions'!X108</f>
        <v>28022449.9378485</v>
      </c>
      <c r="Q108" s="67"/>
      <c r="R108" s="67" t="n">
        <f aca="false">'Central SIPA income'!G103</f>
        <v>30824569.2610514</v>
      </c>
      <c r="S108" s="67"/>
      <c r="T108" s="9" t="n">
        <f aca="false">'Central SIPA income'!J103</f>
        <v>117860412.18745</v>
      </c>
      <c r="U108" s="9"/>
      <c r="V108" s="67" t="n">
        <f aca="false">'Central SIPA income'!F103</f>
        <v>129902.37079096</v>
      </c>
      <c r="W108" s="67"/>
      <c r="X108" s="67" t="n">
        <f aca="false">'Central SIPA income'!M103</f>
        <v>326277.303534174</v>
      </c>
      <c r="Y108" s="9"/>
      <c r="Z108" s="9" t="n">
        <f aca="false">R108+V108-N108-L108-F108</f>
        <v>-3434323.68421449</v>
      </c>
      <c r="AA108" s="9"/>
      <c r="AB108" s="9" t="n">
        <f aca="false">T108-P108-D108</f>
        <v>-70072900.0269426</v>
      </c>
      <c r="AC108" s="50"/>
      <c r="AD108" s="9"/>
      <c r="AE108" s="9"/>
      <c r="AF108" s="9"/>
      <c r="AG108" s="9" t="n">
        <f aca="false">BF108/100*$AG$57</f>
        <v>7685914707.88367</v>
      </c>
      <c r="AH108" s="40" t="n">
        <f aca="false">(AG108-AG107)/AG107</f>
        <v>0.00598150917118139</v>
      </c>
      <c r="AI108" s="40"/>
      <c r="AJ108" s="40" t="n">
        <f aca="false">AB108/AG108</f>
        <v>-0.00911705407751492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14177646</v>
      </c>
      <c r="AY108" s="40" t="n">
        <f aca="false">(AW108-AW107)/AW107</f>
        <v>0.00787502890657473</v>
      </c>
      <c r="AZ108" s="39" t="n">
        <f aca="false">workers_and_wage_central!B96</f>
        <v>7647.31174887219</v>
      </c>
      <c r="BA108" s="40" t="n">
        <f aca="false">(AZ108-AZ107)/AZ107</f>
        <v>-0.00187872472388518</v>
      </c>
      <c r="BB108" s="7"/>
      <c r="BC108" s="7"/>
      <c r="BD108" s="7"/>
      <c r="BE108" s="7"/>
      <c r="BF108" s="7" t="n">
        <f aca="false">BF107*(1+AY108)*(1+BA108)*(1-BE108)</f>
        <v>133.6405239916</v>
      </c>
      <c r="BG108" s="7"/>
      <c r="BH108" s="0" t="n">
        <f aca="false">BH107+1</f>
        <v>77</v>
      </c>
      <c r="BI108" s="40" t="n">
        <f aca="false">T115/AG115</f>
        <v>0.0177496008038525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160225008.419984</v>
      </c>
      <c r="E109" s="9"/>
      <c r="F109" s="67" t="n">
        <f aca="false">'Central pensions'!I109</f>
        <v>29122791.8998095</v>
      </c>
      <c r="G109" s="9" t="n">
        <f aca="false">'Central pensions'!K109</f>
        <v>4517992.50514882</v>
      </c>
      <c r="H109" s="9" t="n">
        <f aca="false">'Central pensions'!V109</f>
        <v>24856661.7400316</v>
      </c>
      <c r="I109" s="67" t="n">
        <f aca="false">'Central pensions'!M109</f>
        <v>139731.726963366</v>
      </c>
      <c r="J109" s="9" t="n">
        <f aca="false">'Central pensions'!W109</f>
        <v>768762.734227784</v>
      </c>
      <c r="K109" s="9"/>
      <c r="L109" s="67" t="n">
        <f aca="false">'Central pensions'!N109</f>
        <v>4111217.419515</v>
      </c>
      <c r="M109" s="67"/>
      <c r="N109" s="67" t="n">
        <f aca="false">'Central pensions'!L109</f>
        <v>1284775.28092376</v>
      </c>
      <c r="O109" s="9"/>
      <c r="P109" s="9" t="n">
        <f aca="false">'Central pensions'!X109</f>
        <v>28401581.2594196</v>
      </c>
      <c r="Q109" s="67"/>
      <c r="R109" s="67" t="n">
        <f aca="false">'Central SIPA income'!G104</f>
        <v>35674613.9872716</v>
      </c>
      <c r="S109" s="67"/>
      <c r="T109" s="9" t="n">
        <f aca="false">'Central SIPA income'!J104</f>
        <v>136404978.559774</v>
      </c>
      <c r="U109" s="9"/>
      <c r="V109" s="67" t="n">
        <f aca="false">'Central SIPA income'!F104</f>
        <v>127567.935348814</v>
      </c>
      <c r="W109" s="67"/>
      <c r="X109" s="67" t="n">
        <f aca="false">'Central SIPA income'!M104</f>
        <v>320413.874739916</v>
      </c>
      <c r="Y109" s="9"/>
      <c r="Z109" s="9" t="n">
        <f aca="false">R109+V109-N109-L109-F109</f>
        <v>1283397.32237221</v>
      </c>
      <c r="AA109" s="9"/>
      <c r="AB109" s="9" t="n">
        <f aca="false">T109-P109-D109</f>
        <v>-52221611.1196295</v>
      </c>
      <c r="AC109" s="50"/>
      <c r="AD109" s="9"/>
      <c r="AE109" s="9"/>
      <c r="AF109" s="9"/>
      <c r="AG109" s="9" t="n">
        <f aca="false">BF109/100*$AG$57</f>
        <v>7724626674.5953</v>
      </c>
      <c r="AH109" s="40" t="n">
        <f aca="false">(AG109-AG108)/AG108</f>
        <v>0.00503674164792978</v>
      </c>
      <c r="AI109" s="40" t="n">
        <f aca="false">(AG109-AG105)/AG105</f>
        <v>0.0185950332817166</v>
      </c>
      <c r="AJ109" s="40" t="n">
        <f aca="false">AB109/AG109</f>
        <v>-0.00676040581888257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14223267</v>
      </c>
      <c r="AY109" s="40" t="n">
        <f aca="false">(AW109-AW108)/AW108</f>
        <v>0.0032178120401652</v>
      </c>
      <c r="AZ109" s="39" t="n">
        <f aca="false">workers_and_wage_central!B97</f>
        <v>7661.17705468404</v>
      </c>
      <c r="BA109" s="40" t="n">
        <f aca="false">(AZ109-AZ108)/AZ108</f>
        <v>0.0018130954075323</v>
      </c>
      <c r="BB109" s="7"/>
      <c r="BC109" s="7"/>
      <c r="BD109" s="7"/>
      <c r="BE109" s="7"/>
      <c r="BF109" s="7" t="n">
        <f aca="false">BF108*(1+AY109)*(1+BA109)*(1-BE109)</f>
        <v>134.313636784639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0.015424474645738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160895984.023074</v>
      </c>
      <c r="E110" s="6"/>
      <c r="F110" s="8" t="n">
        <f aca="false">'Central pensions'!I110</f>
        <v>29244749.6581602</v>
      </c>
      <c r="G110" s="6" t="n">
        <f aca="false">'Central pensions'!K110</f>
        <v>4656226.40980631</v>
      </c>
      <c r="H110" s="6" t="n">
        <f aca="false">'Central pensions'!V110</f>
        <v>25617183.8978614</v>
      </c>
      <c r="I110" s="8" t="n">
        <f aca="false">'Central pensions'!M110</f>
        <v>144007.002365144</v>
      </c>
      <c r="J110" s="6" t="n">
        <f aca="false">'Central pensions'!W110</f>
        <v>792284.03807819</v>
      </c>
      <c r="K110" s="6"/>
      <c r="L110" s="8" t="n">
        <f aca="false">'Central pensions'!N110</f>
        <v>4989115.09510509</v>
      </c>
      <c r="M110" s="8"/>
      <c r="N110" s="8" t="n">
        <f aca="false">'Central pensions'!L110</f>
        <v>1290803.53056666</v>
      </c>
      <c r="O110" s="6"/>
      <c r="P110" s="6" t="n">
        <f aca="false">'Central pensions'!X110</f>
        <v>32990162.1223205</v>
      </c>
      <c r="Q110" s="8"/>
      <c r="R110" s="8" t="n">
        <f aca="false">'Central SIPA income'!G105</f>
        <v>31238814.5485589</v>
      </c>
      <c r="S110" s="8"/>
      <c r="T110" s="6" t="n">
        <f aca="false">'Central SIPA income'!J105</f>
        <v>119444314.947578</v>
      </c>
      <c r="U110" s="6"/>
      <c r="V110" s="8" t="n">
        <f aca="false">'Central SIPA income'!F105</f>
        <v>127986.225231833</v>
      </c>
      <c r="W110" s="8"/>
      <c r="X110" s="8" t="n">
        <f aca="false">'Central SIPA income'!M105</f>
        <v>321464.498329741</v>
      </c>
      <c r="Y110" s="6"/>
      <c r="Z110" s="6" t="n">
        <f aca="false">R110+V110-N110-L110-F110</f>
        <v>-4157867.51004121</v>
      </c>
      <c r="AA110" s="6"/>
      <c r="AB110" s="6" t="n">
        <f aca="false">T110-P110-D110</f>
        <v>-74441831.1978164</v>
      </c>
      <c r="AC110" s="50"/>
      <c r="AD110" s="6"/>
      <c r="AE110" s="6"/>
      <c r="AF110" s="6"/>
      <c r="AG110" s="6" t="n">
        <f aca="false">BF110/100*$AG$57</f>
        <v>7739053391.84179</v>
      </c>
      <c r="AH110" s="61" t="n">
        <f aca="false">(AG110-AG109)/AG109</f>
        <v>0.00186762646976077</v>
      </c>
      <c r="AI110" s="61"/>
      <c r="AJ110" s="61" t="n">
        <f aca="false">AB110/AG110</f>
        <v>-0.00961898405770014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0.00353756842311834</v>
      </c>
      <c r="AV110" s="5"/>
      <c r="AW110" s="65" t="n">
        <f aca="false">workers_and_wage_central!C98</f>
        <v>14229157</v>
      </c>
      <c r="AX110" s="5"/>
      <c r="AY110" s="61" t="n">
        <f aca="false">(AW110-AW109)/AW109</f>
        <v>0.00041411020407618</v>
      </c>
      <c r="AZ110" s="66" t="n">
        <f aca="false">workers_and_wage_central!B98</f>
        <v>7672.30809067173</v>
      </c>
      <c r="BA110" s="61" t="n">
        <f aca="false">(AZ110-AZ109)/AZ109</f>
        <v>0.00145291459892347</v>
      </c>
      <c r="BB110" s="5"/>
      <c r="BC110" s="5"/>
      <c r="BD110" s="5"/>
      <c r="BE110" s="5"/>
      <c r="BF110" s="5" t="n">
        <f aca="false">BF109*(1+AY110)*(1+BA110)*(1-BE110)</f>
        <v>134.564484487948</v>
      </c>
      <c r="BG110" s="5"/>
      <c r="BH110" s="5" t="n">
        <f aca="false">BH109+1</f>
        <v>79</v>
      </c>
      <c r="BI110" s="61" t="n">
        <f aca="false">T117/AG117</f>
        <v>0.0177680345177667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161180684.188972</v>
      </c>
      <c r="E111" s="9"/>
      <c r="F111" s="67" t="n">
        <f aca="false">'Central pensions'!I111</f>
        <v>29296497.2833722</v>
      </c>
      <c r="G111" s="9" t="n">
        <f aca="false">'Central pensions'!K111</f>
        <v>4716764.6282615</v>
      </c>
      <c r="H111" s="9" t="n">
        <f aca="false">'Central pensions'!V111</f>
        <v>25950247.3141398</v>
      </c>
      <c r="I111" s="67" t="n">
        <f aca="false">'Central pensions'!M111</f>
        <v>145879.31839984</v>
      </c>
      <c r="J111" s="9" t="n">
        <f aca="false">'Central pensions'!W111</f>
        <v>802584.968478548</v>
      </c>
      <c r="K111" s="9"/>
      <c r="L111" s="67" t="n">
        <f aca="false">'Central pensions'!N111</f>
        <v>4129672.26282837</v>
      </c>
      <c r="M111" s="67"/>
      <c r="N111" s="67" t="n">
        <f aca="false">'Central pensions'!L111</f>
        <v>1293285.75997774</v>
      </c>
      <c r="O111" s="9"/>
      <c r="P111" s="9" t="n">
        <f aca="false">'Central pensions'!X111</f>
        <v>28544165.673861</v>
      </c>
      <c r="Q111" s="67"/>
      <c r="R111" s="67" t="n">
        <f aca="false">'Central SIPA income'!G106</f>
        <v>36016438.8155604</v>
      </c>
      <c r="S111" s="67"/>
      <c r="T111" s="9" t="n">
        <f aca="false">'Central SIPA income'!J106</f>
        <v>137711975.417275</v>
      </c>
      <c r="U111" s="9"/>
      <c r="V111" s="67" t="n">
        <f aca="false">'Central SIPA income'!F106</f>
        <v>125287.546822182</v>
      </c>
      <c r="W111" s="67"/>
      <c r="X111" s="67" t="n">
        <f aca="false">'Central SIPA income'!M106</f>
        <v>314686.196215271</v>
      </c>
      <c r="Y111" s="9"/>
      <c r="Z111" s="9" t="n">
        <f aca="false">R111+V111-N111-L111-F111</f>
        <v>1422271.05620426</v>
      </c>
      <c r="AA111" s="9"/>
      <c r="AB111" s="9" t="n">
        <f aca="false">T111-P111-D111</f>
        <v>-52012874.4455581</v>
      </c>
      <c r="AC111" s="50"/>
      <c r="AD111" s="9"/>
      <c r="AE111" s="9"/>
      <c r="AF111" s="9"/>
      <c r="AG111" s="9" t="n">
        <f aca="false">BF111/100*$AG$57</f>
        <v>7773435666.11832</v>
      </c>
      <c r="AH111" s="40" t="n">
        <f aca="false">(AG111-AG110)/AG110</f>
        <v>0.00444269764474941</v>
      </c>
      <c r="AI111" s="40"/>
      <c r="AJ111" s="40" t="n">
        <f aca="false">AB111/AG111</f>
        <v>-0.00669110502480441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14270120</v>
      </c>
      <c r="AX111" s="7"/>
      <c r="AY111" s="40" t="n">
        <f aca="false">(AW111-AW110)/AW110</f>
        <v>0.00287880722659817</v>
      </c>
      <c r="AZ111" s="39" t="n">
        <f aca="false">workers_and_wage_central!B99</f>
        <v>7684.27229713581</v>
      </c>
      <c r="BA111" s="40" t="n">
        <f aca="false">(AZ111-AZ110)/AZ110</f>
        <v>0.00155940120269988</v>
      </c>
      <c r="BB111" s="7"/>
      <c r="BC111" s="7"/>
      <c r="BD111" s="7"/>
      <c r="BE111" s="7"/>
      <c r="BF111" s="7" t="n">
        <f aca="false">BF110*(1+AY111)*(1+BA111)*(1-BE111)</f>
        <v>135.16231380625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161114443.140245</v>
      </c>
      <c r="E112" s="9"/>
      <c r="F112" s="67" t="n">
        <f aca="false">'Central pensions'!I112</f>
        <v>29284457.1886559</v>
      </c>
      <c r="G112" s="9" t="n">
        <f aca="false">'Central pensions'!K112</f>
        <v>4849721.3279699</v>
      </c>
      <c r="H112" s="9" t="n">
        <f aca="false">'Central pensions'!V112</f>
        <v>26681735.8473669</v>
      </c>
      <c r="I112" s="67" t="n">
        <f aca="false">'Central pensions'!M112</f>
        <v>149991.381277418</v>
      </c>
      <c r="J112" s="9" t="n">
        <f aca="false">'Central pensions'!W112</f>
        <v>825208.325176287</v>
      </c>
      <c r="K112" s="9"/>
      <c r="L112" s="67" t="n">
        <f aca="false">'Central pensions'!N112</f>
        <v>4110856.90455489</v>
      </c>
      <c r="M112" s="67"/>
      <c r="N112" s="67" t="n">
        <f aca="false">'Central pensions'!L112</f>
        <v>1293397.06748139</v>
      </c>
      <c r="O112" s="9"/>
      <c r="P112" s="9" t="n">
        <f aca="false">'Central pensions'!X112</f>
        <v>28447145.0713795</v>
      </c>
      <c r="Q112" s="67"/>
      <c r="R112" s="67" t="n">
        <f aca="false">'Central SIPA income'!G107</f>
        <v>31521772.5221361</v>
      </c>
      <c r="S112" s="67"/>
      <c r="T112" s="9" t="n">
        <f aca="false">'Central SIPA income'!J107</f>
        <v>120526229.283999</v>
      </c>
      <c r="U112" s="9"/>
      <c r="V112" s="67" t="n">
        <f aca="false">'Central SIPA income'!F107</f>
        <v>128329.709741157</v>
      </c>
      <c r="W112" s="67"/>
      <c r="X112" s="67" t="n">
        <f aca="false">'Central SIPA income'!M107</f>
        <v>322327.232387829</v>
      </c>
      <c r="Y112" s="9"/>
      <c r="Z112" s="9" t="n">
        <f aca="false">R112+V112-N112-L112-F112</f>
        <v>-3038608.92881487</v>
      </c>
      <c r="AA112" s="9"/>
      <c r="AB112" s="9" t="n">
        <f aca="false">T112-P112-D112</f>
        <v>-69035358.9276259</v>
      </c>
      <c r="AC112" s="50"/>
      <c r="AD112" s="9"/>
      <c r="AE112" s="9"/>
      <c r="AF112" s="9"/>
      <c r="AG112" s="9" t="n">
        <f aca="false">BF112/100*$AG$57</f>
        <v>7815696070.64237</v>
      </c>
      <c r="AH112" s="40" t="n">
        <f aca="false">(AG112-AG111)/AG111</f>
        <v>0.0054365156333963</v>
      </c>
      <c r="AI112" s="40"/>
      <c r="AJ112" s="40" t="n">
        <f aca="false">AB112/AG112</f>
        <v>-0.00883291242438908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14316039</v>
      </c>
      <c r="AY112" s="40" t="n">
        <f aca="false">(AW112-AW111)/AW111</f>
        <v>0.00321784259697886</v>
      </c>
      <c r="AZ112" s="39" t="n">
        <f aca="false">workers_and_wage_central!B100</f>
        <v>7701.26650021538</v>
      </c>
      <c r="BA112" s="40" t="n">
        <f aca="false">(AZ112-AZ111)/AZ111</f>
        <v>0.00221155659539927</v>
      </c>
      <c r="BB112" s="7"/>
      <c r="BC112" s="7"/>
      <c r="BD112" s="7"/>
      <c r="BE112" s="7"/>
      <c r="BF112" s="7" t="n">
        <f aca="false">BF111*(1+AY112)*(1+BA112)*(1-BE112)</f>
        <v>135.897125838304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162481288.481212</v>
      </c>
      <c r="E113" s="9"/>
      <c r="F113" s="67" t="n">
        <f aca="false">'Central pensions'!I113</f>
        <v>29532897.5090325</v>
      </c>
      <c r="G113" s="9" t="n">
        <f aca="false">'Central pensions'!K113</f>
        <v>4904968.51648682</v>
      </c>
      <c r="H113" s="9" t="n">
        <f aca="false">'Central pensions'!V113</f>
        <v>26985689.5780311</v>
      </c>
      <c r="I113" s="67" t="n">
        <f aca="false">'Central pensions'!M113</f>
        <v>151700.057210933</v>
      </c>
      <c r="J113" s="9" t="n">
        <f aca="false">'Central pensions'!W113</f>
        <v>834608.956021586</v>
      </c>
      <c r="K113" s="9"/>
      <c r="L113" s="67" t="n">
        <f aca="false">'Central pensions'!N113</f>
        <v>4059165.39555097</v>
      </c>
      <c r="M113" s="67"/>
      <c r="N113" s="67" t="n">
        <f aca="false">'Central pensions'!L113</f>
        <v>1304027.81229637</v>
      </c>
      <c r="O113" s="9"/>
      <c r="P113" s="9" t="n">
        <f aca="false">'Central pensions'!X113</f>
        <v>28237404.8068223</v>
      </c>
      <c r="Q113" s="67"/>
      <c r="R113" s="67" t="n">
        <f aca="false">'Central SIPA income'!G108</f>
        <v>36197862.7689669</v>
      </c>
      <c r="S113" s="67"/>
      <c r="T113" s="9" t="n">
        <f aca="false">'Central SIPA income'!J108</f>
        <v>138405665.627447</v>
      </c>
      <c r="U113" s="9"/>
      <c r="V113" s="67" t="n">
        <f aca="false">'Central SIPA income'!F108</f>
        <v>128830.934175803</v>
      </c>
      <c r="W113" s="67"/>
      <c r="X113" s="67" t="n">
        <f aca="false">'Central SIPA income'!M108</f>
        <v>323586.163660647</v>
      </c>
      <c r="Y113" s="9"/>
      <c r="Z113" s="9" t="n">
        <f aca="false">R113+V113-N113-L113-F113</f>
        <v>1430602.98626285</v>
      </c>
      <c r="AA113" s="9"/>
      <c r="AB113" s="9" t="n">
        <f aca="false">T113-P113-D113</f>
        <v>-52313027.6605872</v>
      </c>
      <c r="AC113" s="50"/>
      <c r="AD113" s="9"/>
      <c r="AE113" s="9"/>
      <c r="AF113" s="9"/>
      <c r="AG113" s="9" t="n">
        <f aca="false">BF113/100*$AG$57</f>
        <v>7834480579.87897</v>
      </c>
      <c r="AH113" s="40" t="n">
        <f aca="false">(AG113-AG112)/AG112</f>
        <v>0.00240343394456689</v>
      </c>
      <c r="AI113" s="40" t="n">
        <f aca="false">(AG113-AG109)/AG109</f>
        <v>0.0142212575327374</v>
      </c>
      <c r="AJ113" s="40" t="n">
        <f aca="false">AB113/AG113</f>
        <v>-0.00667728091571775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14301813</v>
      </c>
      <c r="AY113" s="40" t="n">
        <f aca="false">(AW113-AW112)/AW112</f>
        <v>-0.000993710620654219</v>
      </c>
      <c r="AZ113" s="39" t="n">
        <f aca="false">workers_and_wage_central!B101</f>
        <v>7727.45483948277</v>
      </c>
      <c r="BA113" s="40" t="n">
        <f aca="false">(AZ113-AZ112)/AZ112</f>
        <v>0.0034005237017391</v>
      </c>
      <c r="BB113" s="7"/>
      <c r="BC113" s="7"/>
      <c r="BD113" s="7"/>
      <c r="BE113" s="7"/>
      <c r="BF113" s="7" t="n">
        <f aca="false">BF112*(1+AY113)*(1+BA113)*(1-BE113)</f>
        <v>136.223745603512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162594590.845876</v>
      </c>
      <c r="E114" s="6"/>
      <c r="F114" s="8" t="n">
        <f aca="false">'Central pensions'!I114</f>
        <v>29553491.5549956</v>
      </c>
      <c r="G114" s="6" t="n">
        <f aca="false">'Central pensions'!K114</f>
        <v>4967438.99102575</v>
      </c>
      <c r="H114" s="6" t="n">
        <f aca="false">'Central pensions'!V114</f>
        <v>27329383.6971745</v>
      </c>
      <c r="I114" s="8" t="n">
        <f aca="false">'Central pensions'!M114</f>
        <v>153632.133743064</v>
      </c>
      <c r="J114" s="6" t="n">
        <f aca="false">'Central pensions'!W114</f>
        <v>845238.671046634</v>
      </c>
      <c r="K114" s="6"/>
      <c r="L114" s="8" t="n">
        <f aca="false">'Central pensions'!N114</f>
        <v>4937060.01214236</v>
      </c>
      <c r="M114" s="8"/>
      <c r="N114" s="8" t="n">
        <f aca="false">'Central pensions'!L114</f>
        <v>1304508.80403423</v>
      </c>
      <c r="O114" s="6"/>
      <c r="P114" s="6" t="n">
        <f aca="false">'Central pensions'!X114</f>
        <v>32795450.4202766</v>
      </c>
      <c r="Q114" s="8"/>
      <c r="R114" s="8" t="n">
        <f aca="false">'Central SIPA income'!G109</f>
        <v>31646434.361543</v>
      </c>
      <c r="S114" s="8"/>
      <c r="T114" s="6" t="n">
        <f aca="false">'Central SIPA income'!J109</f>
        <v>121002884.631625</v>
      </c>
      <c r="U114" s="6"/>
      <c r="V114" s="8" t="n">
        <f aca="false">'Central SIPA income'!F109</f>
        <v>126723.732503576</v>
      </c>
      <c r="W114" s="8"/>
      <c r="X114" s="8" t="n">
        <f aca="false">'Central SIPA income'!M109</f>
        <v>318293.480583113</v>
      </c>
      <c r="Y114" s="6"/>
      <c r="Z114" s="6" t="n">
        <f aca="false">R114+V114-N114-L114-F114</f>
        <v>-4021902.27712561</v>
      </c>
      <c r="AA114" s="6"/>
      <c r="AB114" s="6" t="n">
        <f aca="false">T114-P114-D114</f>
        <v>-74387156.6345275</v>
      </c>
      <c r="AC114" s="50"/>
      <c r="AD114" s="6"/>
      <c r="AE114" s="6"/>
      <c r="AF114" s="6"/>
      <c r="AG114" s="6" t="n">
        <f aca="false">BF114/100*$AG$57</f>
        <v>7854767603.87195</v>
      </c>
      <c r="AH114" s="61" t="n">
        <f aca="false">(AG114-AG113)/AG113</f>
        <v>0.00258945360654499</v>
      </c>
      <c r="AI114" s="61"/>
      <c r="AJ114" s="61" t="n">
        <f aca="false">AB114/AG114</f>
        <v>-0.00947031922343049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0.00292173833027377</v>
      </c>
      <c r="AV114" s="5"/>
      <c r="AW114" s="65" t="n">
        <f aca="false">workers_and_wage_central!C102</f>
        <v>14314189</v>
      </c>
      <c r="AX114" s="5"/>
      <c r="AY114" s="61" t="n">
        <f aca="false">(AW114-AW113)/AW113</f>
        <v>0.000865344834252832</v>
      </c>
      <c r="AZ114" s="66" t="n">
        <f aca="false">workers_and_wage_central!B102</f>
        <v>7740.76629316134</v>
      </c>
      <c r="BA114" s="61" t="n">
        <f aca="false">(AZ114-AZ113)/AZ113</f>
        <v>0.00172261811360609</v>
      </c>
      <c r="BB114" s="5"/>
      <c r="BC114" s="5"/>
      <c r="BD114" s="5"/>
      <c r="BE114" s="5"/>
      <c r="BF114" s="5" t="n">
        <f aca="false">BF113*(1+AY114)*(1+BA114)*(1-BE114)</f>
        <v>136.576490672862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162644382.570346</v>
      </c>
      <c r="E115" s="9"/>
      <c r="F115" s="67" t="n">
        <f aca="false">'Central pensions'!I115</f>
        <v>29562541.7903139</v>
      </c>
      <c r="G115" s="9" t="n">
        <f aca="false">'Central pensions'!K115</f>
        <v>5066891.47645591</v>
      </c>
      <c r="H115" s="9" t="n">
        <f aca="false">'Central pensions'!V115</f>
        <v>27876541.9287842</v>
      </c>
      <c r="I115" s="67" t="n">
        <f aca="false">'Central pensions'!M115</f>
        <v>156707.983807916</v>
      </c>
      <c r="J115" s="9" t="n">
        <f aca="false">'Central pensions'!W115</f>
        <v>862161.090580959</v>
      </c>
      <c r="K115" s="9"/>
      <c r="L115" s="67" t="n">
        <f aca="false">'Central pensions'!N115</f>
        <v>4003913.39720251</v>
      </c>
      <c r="M115" s="67"/>
      <c r="N115" s="67" t="n">
        <f aca="false">'Central pensions'!L115</f>
        <v>1304932.7615624</v>
      </c>
      <c r="O115" s="9"/>
      <c r="P115" s="9" t="n">
        <f aca="false">'Central pensions'!X115</f>
        <v>27955680.6885937</v>
      </c>
      <c r="Q115" s="67"/>
      <c r="R115" s="67" t="n">
        <f aca="false">'Central SIPA income'!G110</f>
        <v>36567119.7229305</v>
      </c>
      <c r="S115" s="67"/>
      <c r="T115" s="9" t="n">
        <f aca="false">'Central SIPA income'!J110</f>
        <v>139817551.595055</v>
      </c>
      <c r="U115" s="9"/>
      <c r="V115" s="67" t="n">
        <f aca="false">'Central SIPA income'!F110</f>
        <v>126753.074479359</v>
      </c>
      <c r="W115" s="67"/>
      <c r="X115" s="67" t="n">
        <f aca="false">'Central SIPA income'!M110</f>
        <v>318367.179166752</v>
      </c>
      <c r="Y115" s="9"/>
      <c r="Z115" s="9" t="n">
        <f aca="false">R115+V115-N115-L115-F115</f>
        <v>1822484.84833102</v>
      </c>
      <c r="AA115" s="9"/>
      <c r="AB115" s="9" t="n">
        <f aca="false">T115-P115-D115</f>
        <v>-50782511.6638842</v>
      </c>
      <c r="AC115" s="50"/>
      <c r="AD115" s="9"/>
      <c r="AE115" s="9"/>
      <c r="AF115" s="9"/>
      <c r="AG115" s="9" t="n">
        <f aca="false">BF115/100*$AG$57</f>
        <v>7877222318.41453</v>
      </c>
      <c r="AH115" s="40" t="n">
        <f aca="false">(AG115-AG114)/AG114</f>
        <v>0.00285873697033577</v>
      </c>
      <c r="AI115" s="40"/>
      <c r="AJ115" s="40" t="n">
        <f aca="false">AB115/AG115</f>
        <v>-0.00644675364121313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14337070</v>
      </c>
      <c r="AX115" s="7"/>
      <c r="AY115" s="40" t="n">
        <f aca="false">(AW115-AW114)/AW114</f>
        <v>0.00159848385402764</v>
      </c>
      <c r="AZ115" s="39" t="n">
        <f aca="false">workers_and_wage_central!B103</f>
        <v>7750.5060491622</v>
      </c>
      <c r="BA115" s="40" t="n">
        <f aca="false">(AZ115-AZ114)/AZ114</f>
        <v>0.00125824183704708</v>
      </c>
      <c r="BB115" s="7"/>
      <c r="BC115" s="7"/>
      <c r="BD115" s="7"/>
      <c r="BE115" s="7"/>
      <c r="BF115" s="7" t="n">
        <f aca="false">BF114*(1+AY115)*(1+BA115)*(1-BE115)</f>
        <v>136.966926936028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162602335.541192</v>
      </c>
      <c r="E116" s="9"/>
      <c r="F116" s="67" t="n">
        <f aca="false">'Central pensions'!I116</f>
        <v>29554899.245045</v>
      </c>
      <c r="G116" s="9" t="n">
        <f aca="false">'Central pensions'!K116</f>
        <v>5179350.25862381</v>
      </c>
      <c r="H116" s="9" t="n">
        <f aca="false">'Central pensions'!V116</f>
        <v>28495256.9675669</v>
      </c>
      <c r="I116" s="67" t="n">
        <f aca="false">'Central pensions'!M116</f>
        <v>160186.090472903</v>
      </c>
      <c r="J116" s="9" t="n">
        <f aca="false">'Central pensions'!W116</f>
        <v>881296.607244347</v>
      </c>
      <c r="K116" s="9"/>
      <c r="L116" s="67" t="n">
        <f aca="false">'Central pensions'!N116</f>
        <v>4042014.26264946</v>
      </c>
      <c r="M116" s="67"/>
      <c r="N116" s="67" t="n">
        <f aca="false">'Central pensions'!L116</f>
        <v>1304666.94659417</v>
      </c>
      <c r="O116" s="9"/>
      <c r="P116" s="9" t="n">
        <f aca="false">'Central pensions'!X116</f>
        <v>28151923.8249947</v>
      </c>
      <c r="Q116" s="67"/>
      <c r="R116" s="67" t="n">
        <f aca="false">'Central SIPA income'!G111</f>
        <v>31774290.2152798</v>
      </c>
      <c r="S116" s="67"/>
      <c r="T116" s="9" t="n">
        <f aca="false">'Central SIPA income'!J111</f>
        <v>121491752.569872</v>
      </c>
      <c r="U116" s="9"/>
      <c r="V116" s="67" t="n">
        <f aca="false">'Central SIPA income'!F111</f>
        <v>127898.812432339</v>
      </c>
      <c r="W116" s="67"/>
      <c r="X116" s="67" t="n">
        <f aca="false">'Central SIPA income'!M111</f>
        <v>321244.94257922</v>
      </c>
      <c r="Y116" s="9"/>
      <c r="Z116" s="9" t="n">
        <f aca="false">R116+V116-N116-L116-F116</f>
        <v>-2999391.4265765</v>
      </c>
      <c r="AA116" s="9"/>
      <c r="AB116" s="9" t="n">
        <f aca="false">T116-P116-D116</f>
        <v>-69262506.7963149</v>
      </c>
      <c r="AC116" s="50"/>
      <c r="AD116" s="9"/>
      <c r="AE116" s="9"/>
      <c r="AF116" s="9"/>
      <c r="AG116" s="9" t="n">
        <f aca="false">BF116/100*$AG$57</f>
        <v>7876556923.99493</v>
      </c>
      <c r="AH116" s="40" t="n">
        <f aca="false">(AG116-AG115)/AG115</f>
        <v>-8.44706919144581E-005</v>
      </c>
      <c r="AI116" s="40"/>
      <c r="AJ116" s="40" t="n">
        <f aca="false">AB116/AG116</f>
        <v>-0.00879350044247321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14295964</v>
      </c>
      <c r="AY116" s="40" t="n">
        <f aca="false">(AW116-AW115)/AW115</f>
        <v>-0.00286711301542086</v>
      </c>
      <c r="AZ116" s="39" t="n">
        <f aca="false">workers_and_wage_central!B104</f>
        <v>7772.13494782004</v>
      </c>
      <c r="BA116" s="40" t="n">
        <f aca="false">(AZ116-AZ115)/AZ115</f>
        <v>0.00279064341355867</v>
      </c>
      <c r="BB116" s="7"/>
      <c r="BC116" s="7"/>
      <c r="BD116" s="7"/>
      <c r="BE116" s="7"/>
      <c r="BF116" s="7" t="n">
        <f aca="false">BF115*(1+AY116)*(1+BA116)*(1-BE116)</f>
        <v>136.95535724494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163445205.292863</v>
      </c>
      <c r="E117" s="9"/>
      <c r="F117" s="67" t="n">
        <f aca="false">'Central pensions'!I117</f>
        <v>29708100.7996502</v>
      </c>
      <c r="G117" s="9" t="n">
        <f aca="false">'Central pensions'!K117</f>
        <v>5250786.23544844</v>
      </c>
      <c r="H117" s="9" t="n">
        <f aca="false">'Central pensions'!V117</f>
        <v>28888276.6350353</v>
      </c>
      <c r="I117" s="67" t="n">
        <f aca="false">'Central pensions'!M117</f>
        <v>162395.450580881</v>
      </c>
      <c r="J117" s="9" t="n">
        <f aca="false">'Central pensions'!W117</f>
        <v>893451.854691823</v>
      </c>
      <c r="K117" s="9"/>
      <c r="L117" s="67" t="n">
        <f aca="false">'Central pensions'!N117</f>
        <v>3953830.39404342</v>
      </c>
      <c r="M117" s="67"/>
      <c r="N117" s="67" t="n">
        <f aca="false">'Central pensions'!L117</f>
        <v>1312939.95133107</v>
      </c>
      <c r="O117" s="9"/>
      <c r="P117" s="9" t="n">
        <f aca="false">'Central pensions'!X117</f>
        <v>27739852.9427209</v>
      </c>
      <c r="Q117" s="67"/>
      <c r="R117" s="67" t="n">
        <f aca="false">'Central SIPA income'!G112</f>
        <v>36833447.1878541</v>
      </c>
      <c r="S117" s="67"/>
      <c r="T117" s="9" t="n">
        <f aca="false">'Central SIPA income'!J112</f>
        <v>140835877.740245</v>
      </c>
      <c r="U117" s="9"/>
      <c r="V117" s="67" t="n">
        <f aca="false">'Central SIPA income'!F112</f>
        <v>124754.634056476</v>
      </c>
      <c r="W117" s="67"/>
      <c r="X117" s="67" t="n">
        <f aca="false">'Central SIPA income'!M112</f>
        <v>313347.672990832</v>
      </c>
      <c r="Y117" s="9"/>
      <c r="Z117" s="9" t="n">
        <f aca="false">R117+V117-N117-L117-F117</f>
        <v>1983330.6768859</v>
      </c>
      <c r="AA117" s="9"/>
      <c r="AB117" s="9" t="n">
        <f aca="false">T117-P117-D117</f>
        <v>-50349180.4953392</v>
      </c>
      <c r="AC117" s="50"/>
      <c r="AD117" s="9"/>
      <c r="AE117" s="9"/>
      <c r="AF117" s="9"/>
      <c r="AG117" s="9" t="n">
        <f aca="false">BF117/100*$AG$57</f>
        <v>7926362232.09831</v>
      </c>
      <c r="AH117" s="40" t="n">
        <f aca="false">(AG117-AG116)/AG116</f>
        <v>0.00632323343612878</v>
      </c>
      <c r="AI117" s="40" t="n">
        <f aca="false">(AG117-AG113)/AG113</f>
        <v>0.0117278549972172</v>
      </c>
      <c r="AJ117" s="40" t="n">
        <f aca="false">AB117/AG117</f>
        <v>-0.00635211702683067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14343027</v>
      </c>
      <c r="AY117" s="40" t="n">
        <f aca="false">(AW117-AW116)/AW116</f>
        <v>0.00329204802138562</v>
      </c>
      <c r="AZ117" s="39" t="n">
        <f aca="false">workers_and_wage_central!B105</f>
        <v>7795.61642775573</v>
      </c>
      <c r="BA117" s="40" t="n">
        <f aca="false">(AZ117-AZ116)/AZ116</f>
        <v>0.0030212393497198</v>
      </c>
      <c r="BB117" s="7"/>
      <c r="BC117" s="7"/>
      <c r="BD117" s="7"/>
      <c r="BE117" s="7"/>
      <c r="BF117" s="7" t="n">
        <f aca="false">BF116*(1+AY117)*(1+BA117)*(1-BE117)</f>
        <v>137.821357939128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0.020945700340884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0.0184018443245762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4512300110.79965</v>
      </c>
      <c r="AH149" s="32" t="n">
        <f aca="false">AVERAGE(AJ138:AJ158)</f>
        <v>0.00521650804974403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4699819807.57936</v>
      </c>
      <c r="AJ150" s="32" t="n">
        <f aca="false">(AG150-AG146)/AG146</f>
        <v>-0.0670760925721661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4793690581.39865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4823939403.12739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4918407120.77163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4967835217.28166</v>
      </c>
      <c r="AJ154" s="32" t="n">
        <f aca="false">(AG154-AG150)/AG150</f>
        <v>0.0570267415933838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5033375110.46859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5113375767.31503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5164327476.81018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5285010818.04992</v>
      </c>
      <c r="AJ158" s="32" t="n">
        <f aca="false">(AG158-AG154)/AG154</f>
        <v>0.0638458376527658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5285043865.99202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5317910798.00764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5370900575.8826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5446077499.66725</v>
      </c>
      <c r="AJ162" s="32" t="n">
        <f aca="false">(AG162-AG158)/AG158</f>
        <v>0.0304761309224276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5496445620.6317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5530627229.92793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5558882096.03851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5583675438.83561</v>
      </c>
      <c r="AJ166" s="32" t="n">
        <f aca="false">(AG166-AG162)/AG162</f>
        <v>0.0252655125045063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5661338989.25063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5696546046.82576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5725648558.91964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5751185702.00067</v>
      </c>
      <c r="AJ170" s="32" t="n">
        <f aca="false">(AG170-AG166)/AG166</f>
        <v>0.0299999999999991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5811939722.29321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5855919803.67163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5893867424.85429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5948955172.35292</v>
      </c>
      <c r="AJ174" s="32" t="n">
        <f aca="false">(AG174-AG170)/AG170</f>
        <v>0.0343875994620462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6004467857.82757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6055266788.38926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6107346987.47033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6156236432.02527</v>
      </c>
      <c r="AJ178" s="32" t="n">
        <f aca="false">(AG178-AG174)/AG174</f>
        <v>0.0348433050287002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6228441440.0883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6273321771.08842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6289880843.36276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6318321229.70899</v>
      </c>
      <c r="AJ182" s="32" t="n">
        <f aca="false">(AG182-AG178)/AG178</f>
        <v>0.0263285530816415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6344605375.36647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6412169013.56727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6434231002.90472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6505601229.44364</v>
      </c>
      <c r="AJ186" s="32" t="n">
        <f aca="false">(AG186-AG182)/AG182</f>
        <v>0.0296407847790417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6538812023.84554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6586050976.88001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6580719570.13575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6624354847.36927</v>
      </c>
      <c r="AJ190" s="32" t="n">
        <f aca="false">(AG190-AG186)/AG186</f>
        <v>0.018254057348022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6677552552.09487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6717725235.44485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6739008509.78989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6789173689.37525</v>
      </c>
      <c r="AJ194" s="32" t="n">
        <f aca="false">(AG194-AG190)/AG190</f>
        <v>0.0248807386988685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6798625537.85872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6845292891.55544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6905856307.87128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6957633078.42588</v>
      </c>
      <c r="AJ198" s="32" t="n">
        <f aca="false">(AG198-AG194)/AG194</f>
        <v>0.0248129443667452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6973386755.89756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7027848775.28201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7059398688.98377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7069508784.06186</v>
      </c>
      <c r="AJ202" s="32" t="n">
        <f aca="false">(AG202-AG198)/AG198</f>
        <v>0.0160795638940602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7133079916.51718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7157582669.16009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7150499474.90534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7219432109.98065</v>
      </c>
      <c r="AJ206" s="32" t="n">
        <f aca="false">(AG206-AG202)/AG202</f>
        <v>0.0212070358066169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7294860879.08503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7299902163.09172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7292261190.39701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7342610115.90784</v>
      </c>
      <c r="AJ210" s="32" t="n">
        <f aca="false">(AG210-AG206)/AG206</f>
        <v>0.0170620076552694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7389843150.95038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7417132855.27669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7432154529.83492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7444280275.13532</v>
      </c>
      <c r="AJ214" s="32" t="n">
        <f aca="false">(AG214-AG210)/AG210</f>
        <v>0.0138465964585548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7464837424.21712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7469151805.25325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7564078563.43927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7583609208.95917</v>
      </c>
      <c r="AJ218" s="32" t="n">
        <f aca="false">(AG218-AG214)/AG214</f>
        <v>0.0187162396731926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7637195876.77361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7640214693.62396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7685914707.88367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7724626674.5953</v>
      </c>
      <c r="AJ222" s="32" t="n">
        <f aca="false">(AG222-AG218)/AG218</f>
        <v>0.0185950332817166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7739053391.84179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7773435666.11832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7815696070.64237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7834480579.87897</v>
      </c>
      <c r="AJ226" s="32" t="n">
        <f aca="false">(AG226-AG222)/AG222</f>
        <v>0.0142212575327374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7854767603.87195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7877222318.41453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7876556923.99493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7926362232.09831</v>
      </c>
      <c r="AJ230" s="32" t="n">
        <f aca="false">(AG230-AG226)/AG226</f>
        <v>0.0117278549972172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2.00390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2077886.2163707</v>
      </c>
      <c r="C22" s="0" t="n">
        <v>754552.598626667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2.00390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2060660.37461147</v>
      </c>
      <c r="C22" s="0" t="n">
        <v>737326.756867433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2.00390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2077886.2163707</v>
      </c>
      <c r="C22" s="0" t="n">
        <v>754552.598626667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4303184.81482577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4134056.59752443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4633493.87499501</v>
      </c>
      <c r="D22" s="0" t="n">
        <v>11941881.2302102</v>
      </c>
      <c r="E22" s="0" t="n">
        <v>977101.920921196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666335.3977</v>
      </c>
      <c r="C23" s="0" t="n">
        <v>4245939.92612828</v>
      </c>
      <c r="D23" s="0" t="n">
        <v>10017214.5720101</v>
      </c>
      <c r="E23" s="0" t="n">
        <v>656030.256657454</v>
      </c>
      <c r="F23" s="0" t="n">
        <v>0.361209056163207</v>
      </c>
      <c r="G23" s="0" t="n">
        <v>0</v>
      </c>
      <c r="H23" s="0" t="n">
        <v>1148315</v>
      </c>
      <c r="I23" s="0" t="n">
        <v>3068583</v>
      </c>
      <c r="J23" s="0" t="n">
        <f aca="false">B23/C23</f>
        <v>0.156934721002425</v>
      </c>
    </row>
    <row r="24" customFormat="false" ht="12.8" hidden="false" customHeight="false" outlineLevel="0" collapsed="false">
      <c r="A24" s="0" t="n">
        <v>71</v>
      </c>
      <c r="B24" s="0" t="n">
        <v>903195.286</v>
      </c>
      <c r="C24" s="0" t="n">
        <v>4185404.8075873</v>
      </c>
      <c r="D24" s="0" t="n">
        <v>10038876.9877178</v>
      </c>
      <c r="E24" s="0" t="n">
        <v>651830.000435007</v>
      </c>
      <c r="F24" s="0" t="n">
        <v>0.352726929254199</v>
      </c>
      <c r="G24" s="0" t="n">
        <v>0</v>
      </c>
      <c r="H24" s="0" t="n">
        <v>1082853</v>
      </c>
      <c r="I24" s="0" t="n">
        <v>2998162</v>
      </c>
    </row>
    <row r="25" customFormat="false" ht="12.8" hidden="false" customHeight="false" outlineLevel="0" collapsed="false">
      <c r="A25" s="0" t="n">
        <v>72</v>
      </c>
      <c r="B25" s="0" t="n">
        <v>272745.63228</v>
      </c>
      <c r="C25" s="0" t="n">
        <v>4006982.4627818</v>
      </c>
      <c r="D25" s="0" t="n">
        <v>10156137.2874915</v>
      </c>
      <c r="E25" s="0" t="n">
        <v>632491.863882876</v>
      </c>
      <c r="F25" s="0" t="n">
        <v>0.34463880454908</v>
      </c>
      <c r="G25" s="0" t="n">
        <v>0</v>
      </c>
      <c r="H25" s="0" t="n">
        <v>1008083</v>
      </c>
      <c r="I25" s="0" t="n">
        <v>2929560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3808757.5034037</v>
      </c>
      <c r="D26" s="0" t="n">
        <v>10291981.2761518</v>
      </c>
      <c r="E26" s="0" t="n">
        <v>745853.78822178</v>
      </c>
      <c r="F26" s="0" t="n">
        <v>0</v>
      </c>
      <c r="G26" s="0" t="n">
        <v>0.133384498391515</v>
      </c>
      <c r="H26" s="0" t="n">
        <v>0</v>
      </c>
      <c r="I26" s="0" t="n">
        <v>2865204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3885790.45202357</v>
      </c>
      <c r="D27" s="0" t="n">
        <v>10141902.0729474</v>
      </c>
      <c r="E27" s="0" t="n">
        <v>602989.179067807</v>
      </c>
      <c r="F27" s="0" t="n">
        <v>0</v>
      </c>
      <c r="G27" s="0" t="n">
        <v>0.128730940891871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3936976.06757165</v>
      </c>
      <c r="D28" s="0" t="n">
        <v>10119488.9265839</v>
      </c>
      <c r="E28" s="0" t="n">
        <v>618935.699875072</v>
      </c>
      <c r="F28" s="0" t="n">
        <v>0</v>
      </c>
      <c r="G28" s="0" t="n">
        <v>0.12582779169053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4025768.95243592</v>
      </c>
      <c r="D29" s="0" t="n">
        <v>9889132.93666431</v>
      </c>
      <c r="E29" s="0" t="n">
        <v>633727.023690387</v>
      </c>
      <c r="F29" s="0" t="n">
        <v>0</v>
      </c>
      <c r="G29" s="0" t="n">
        <v>0.128725423818817</v>
      </c>
      <c r="H29" s="0" t="n">
        <v>0</v>
      </c>
      <c r="I29" s="0" t="n">
        <v>2654883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4052686.13241677</v>
      </c>
      <c r="D30" s="0" t="n">
        <v>9688090.37307827</v>
      </c>
      <c r="E30" s="0" t="n">
        <v>824704.365764585</v>
      </c>
      <c r="F30" s="0" t="n">
        <v>0</v>
      </c>
      <c r="G30" s="0" t="n">
        <v>0.132500456498934</v>
      </c>
      <c r="H30" s="0" t="n">
        <v>0</v>
      </c>
      <c r="I30" s="0" t="n">
        <v>2598512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4057113.00459338</v>
      </c>
      <c r="D31" s="0" t="n">
        <v>9720593.75629203</v>
      </c>
      <c r="E31" s="0" t="n">
        <v>613910.946277682</v>
      </c>
      <c r="F31" s="0" t="n">
        <v>0</v>
      </c>
      <c r="G31" s="0" t="n">
        <v>0.137473436667999</v>
      </c>
      <c r="H31" s="0" t="n">
        <v>0</v>
      </c>
      <c r="I31" s="0" t="n">
        <v>2543228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4023484.67903481</v>
      </c>
      <c r="D32" s="0" t="n">
        <v>9379682.11087722</v>
      </c>
      <c r="E32" s="0" t="n">
        <v>608966.767920608</v>
      </c>
      <c r="F32" s="0" t="n">
        <v>0</v>
      </c>
      <c r="G32" s="0" t="n">
        <v>0.139324631656904</v>
      </c>
      <c r="H32" s="0" t="n">
        <v>0</v>
      </c>
      <c r="I32" s="0" t="n">
        <v>2486318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4007838.60229</v>
      </c>
      <c r="D33" s="0" t="n">
        <v>9080008.99481051</v>
      </c>
      <c r="E33" s="0" t="n">
        <v>568195.577593961</v>
      </c>
      <c r="F33" s="0" t="n">
        <v>0</v>
      </c>
      <c r="G33" s="0" t="n">
        <v>0.144733289766835</v>
      </c>
      <c r="H33" s="0" t="n">
        <v>0</v>
      </c>
      <c r="I33" s="0" t="n">
        <v>2424917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4002561.32182444</v>
      </c>
      <c r="D34" s="0" t="n">
        <v>9124309.35614965</v>
      </c>
      <c r="E34" s="0" t="n">
        <v>744815.585051759</v>
      </c>
      <c r="F34" s="0" t="n">
        <v>0</v>
      </c>
      <c r="G34" s="0" t="n">
        <v>0.143762156535079</v>
      </c>
      <c r="H34" s="0" t="n">
        <v>0</v>
      </c>
      <c r="I34" s="0" t="n">
        <v>2378607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4005096.45360119</v>
      </c>
      <c r="D35" s="0" t="n">
        <v>8994447.1379073</v>
      </c>
      <c r="E35" s="0" t="n">
        <v>572577.87150556</v>
      </c>
      <c r="F35" s="0" t="n">
        <v>0</v>
      </c>
      <c r="G35" s="0" t="n">
        <v>0.138219075020075</v>
      </c>
      <c r="H35" s="0" t="n">
        <v>0</v>
      </c>
      <c r="I35" s="0" t="n">
        <v>2329599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3989986.28125141</v>
      </c>
      <c r="D36" s="0" t="n">
        <v>8633990.19177376</v>
      </c>
      <c r="E36" s="0" t="n">
        <v>559946.090806961</v>
      </c>
      <c r="F36" s="0" t="n">
        <v>0</v>
      </c>
      <c r="G36" s="0" t="n">
        <v>0.141503699894569</v>
      </c>
      <c r="H36" s="0" t="n">
        <v>0</v>
      </c>
      <c r="I36" s="0" t="n">
        <v>2255386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3982751.12217802</v>
      </c>
      <c r="D37" s="0" t="n">
        <v>8425416.15537999</v>
      </c>
      <c r="E37" s="0" t="n">
        <v>561696.487805487</v>
      </c>
      <c r="F37" s="0" t="n">
        <v>0</v>
      </c>
      <c r="G37" s="0" t="n">
        <v>0.146850395485348</v>
      </c>
      <c r="H37" s="0" t="n">
        <v>0</v>
      </c>
      <c r="I37" s="0" t="n">
        <v>2204388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3950781.94655344</v>
      </c>
      <c r="D38" s="0" t="n">
        <v>8142093.08238063</v>
      </c>
      <c r="E38" s="0" t="n">
        <v>697049.464701173</v>
      </c>
      <c r="F38" s="0" t="n">
        <v>0</v>
      </c>
      <c r="G38" s="0" t="n">
        <v>0.14133425258353</v>
      </c>
      <c r="H38" s="0" t="n">
        <v>0</v>
      </c>
      <c r="I38" s="0" t="n">
        <v>2151551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3906011.38700163</v>
      </c>
      <c r="D39" s="0" t="n">
        <v>7909522.60215585</v>
      </c>
      <c r="E39" s="0" t="n">
        <v>521646.917847151</v>
      </c>
      <c r="F39" s="0" t="n">
        <v>0</v>
      </c>
      <c r="G39" s="0" t="n">
        <v>0.148381518467344</v>
      </c>
      <c r="H39" s="0" t="n">
        <v>0</v>
      </c>
      <c r="I39" s="0" t="n">
        <v>2107642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3885261.67805427</v>
      </c>
      <c r="D40" s="0" t="n">
        <v>7515745.92997724</v>
      </c>
      <c r="E40" s="0" t="n">
        <v>507576.249002949</v>
      </c>
      <c r="F40" s="0" t="n">
        <v>0</v>
      </c>
      <c r="G40" s="0" t="n">
        <v>0.151686041164543</v>
      </c>
      <c r="H40" s="0" t="n">
        <v>0</v>
      </c>
      <c r="I40" s="0" t="n">
        <v>2059009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3870459.67308003</v>
      </c>
      <c r="D41" s="0" t="n">
        <v>7586260.4019253</v>
      </c>
      <c r="E41" s="0" t="n">
        <v>500769.492603623</v>
      </c>
      <c r="F41" s="0" t="n">
        <v>0</v>
      </c>
      <c r="G41" s="0" t="n">
        <v>0.148997923261986</v>
      </c>
      <c r="H41" s="0" t="n">
        <v>0</v>
      </c>
      <c r="I41" s="0" t="n">
        <v>2032831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3855797.56841303</v>
      </c>
      <c r="D42" s="0" t="n">
        <v>7412495.08223017</v>
      </c>
      <c r="E42" s="0" t="n">
        <v>634813.747020487</v>
      </c>
      <c r="F42" s="0" t="n">
        <v>0</v>
      </c>
      <c r="G42" s="0" t="n">
        <v>0.148854808012969</v>
      </c>
      <c r="H42" s="0" t="n">
        <v>0</v>
      </c>
      <c r="I42" s="0" t="n">
        <v>1980146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3796930.940764</v>
      </c>
      <c r="D43" s="0" t="n">
        <v>7150080.53674285</v>
      </c>
      <c r="E43" s="0" t="n">
        <v>490013.937588162</v>
      </c>
      <c r="F43" s="0" t="n">
        <v>0</v>
      </c>
      <c r="G43" s="0" t="n">
        <v>0.146894511824957</v>
      </c>
      <c r="H43" s="0" t="n">
        <v>0</v>
      </c>
      <c r="I43" s="0" t="n">
        <v>1918223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3766377.2384076</v>
      </c>
      <c r="D44" s="0" t="n">
        <v>6929267.73932368</v>
      </c>
      <c r="E44" s="0" t="n">
        <v>458024.748516264</v>
      </c>
      <c r="F44" s="0" t="n">
        <v>0</v>
      </c>
      <c r="G44" s="0" t="n">
        <v>0.149879689914291</v>
      </c>
      <c r="H44" s="0" t="n">
        <v>0</v>
      </c>
      <c r="I44" s="0" t="n">
        <v>1865663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3723267.74104668</v>
      </c>
      <c r="D45" s="0" t="n">
        <v>6948041.20162338</v>
      </c>
      <c r="E45" s="0" t="n">
        <v>443288.703504912</v>
      </c>
      <c r="F45" s="0" t="n">
        <v>0</v>
      </c>
      <c r="G45" s="0" t="n">
        <v>0.146874675076186</v>
      </c>
      <c r="H45" s="0" t="n">
        <v>0</v>
      </c>
      <c r="I45" s="0" t="n">
        <v>1852281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3677171.67982563</v>
      </c>
      <c r="D46" s="0" t="n">
        <v>6746018.38838347</v>
      </c>
      <c r="E46" s="0" t="n">
        <v>562094.629819677</v>
      </c>
      <c r="F46" s="0" t="n">
        <v>0</v>
      </c>
      <c r="G46" s="0" t="n">
        <v>0.143582188731548</v>
      </c>
      <c r="H46" s="0" t="n">
        <v>0</v>
      </c>
      <c r="I46" s="0" t="n">
        <v>1820340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3640115.6500065</v>
      </c>
      <c r="D47" s="0" t="n">
        <v>6754897.97940261</v>
      </c>
      <c r="E47" s="0" t="n">
        <v>438818.538770308</v>
      </c>
      <c r="F47" s="0" t="n">
        <v>0</v>
      </c>
      <c r="G47" s="0" t="n">
        <v>0.14709775635943</v>
      </c>
      <c r="H47" s="0" t="n">
        <v>0</v>
      </c>
      <c r="I47" s="0" t="n">
        <v>1812655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3612122.85287613</v>
      </c>
      <c r="D48" s="0" t="n">
        <v>6669242.0141574</v>
      </c>
      <c r="E48" s="0" t="n">
        <v>437477.35788029</v>
      </c>
      <c r="F48" s="0" t="n">
        <v>0</v>
      </c>
      <c r="G48" s="0" t="n">
        <v>0.144941487172024</v>
      </c>
      <c r="H48" s="0" t="n">
        <v>0</v>
      </c>
      <c r="I48" s="0" t="n">
        <v>1769151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3596634.57500209</v>
      </c>
      <c r="D49" s="0" t="n">
        <v>6490760.87313168</v>
      </c>
      <c r="E49" s="0" t="n">
        <v>442229.924196875</v>
      </c>
      <c r="F49" s="0" t="n">
        <v>0</v>
      </c>
      <c r="G49" s="0" t="n">
        <v>0.149917065585618</v>
      </c>
      <c r="H49" s="0" t="n">
        <v>0</v>
      </c>
      <c r="I49" s="0" t="n">
        <v>1739970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3567258.02287007</v>
      </c>
      <c r="D50" s="0" t="n">
        <v>6512060.20480221</v>
      </c>
      <c r="E50" s="0" t="n">
        <v>514894.720131792</v>
      </c>
      <c r="F50" s="0" t="n">
        <v>0</v>
      </c>
      <c r="G50" s="0" t="n">
        <v>0.148589079216315</v>
      </c>
      <c r="H50" s="0" t="n">
        <v>0</v>
      </c>
      <c r="I50" s="0" t="n">
        <v>1709995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3572810.25911355</v>
      </c>
      <c r="D51" s="0" t="n">
        <v>6450045.20505063</v>
      </c>
      <c r="E51" s="0" t="n">
        <v>374765.699559692</v>
      </c>
      <c r="F51" s="0" t="n">
        <v>0</v>
      </c>
      <c r="G51" s="0" t="n">
        <v>0.149896683486189</v>
      </c>
      <c r="H51" s="0" t="n">
        <v>0</v>
      </c>
      <c r="I51" s="0" t="n">
        <v>1678569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3530178.89954234</v>
      </c>
      <c r="D52" s="0" t="n">
        <v>6499754.11289442</v>
      </c>
      <c r="E52" s="0" t="n">
        <v>403554.806589837</v>
      </c>
      <c r="F52" s="0" t="n">
        <v>0</v>
      </c>
      <c r="G52" s="0" t="n">
        <v>0.133513859023004</v>
      </c>
      <c r="H52" s="0" t="n">
        <v>0</v>
      </c>
      <c r="I52" s="0" t="n">
        <v>1636113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3511926.73640323</v>
      </c>
      <c r="D53" s="0" t="n">
        <v>6179164.48100857</v>
      </c>
      <c r="E53" s="0" t="n">
        <v>385111.335284133</v>
      </c>
      <c r="F53" s="0" t="n">
        <v>0</v>
      </c>
      <c r="G53" s="0" t="n">
        <v>0.137640536515624</v>
      </c>
      <c r="H53" s="0" t="n">
        <v>0</v>
      </c>
      <c r="I53" s="0" t="n">
        <v>1610142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3453060.27768815</v>
      </c>
      <c r="D54" s="0" t="n">
        <v>6098337.18318815</v>
      </c>
      <c r="E54" s="0" t="n">
        <v>482080.075632759</v>
      </c>
      <c r="F54" s="0" t="n">
        <v>0</v>
      </c>
      <c r="G54" s="0" t="n">
        <v>0.135039870455127</v>
      </c>
      <c r="H54" s="0" t="n">
        <v>0</v>
      </c>
      <c r="I54" s="0" t="n">
        <v>1562475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3438054.40311915</v>
      </c>
      <c r="D55" s="0" t="n">
        <v>5821315.32794759</v>
      </c>
      <c r="E55" s="0" t="n">
        <v>371899.861861277</v>
      </c>
      <c r="F55" s="0" t="n">
        <v>0</v>
      </c>
      <c r="G55" s="0" t="n">
        <v>0.129881430329418</v>
      </c>
      <c r="H55" s="0" t="n">
        <v>0</v>
      </c>
      <c r="I55" s="0" t="n">
        <v>1511209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3401868.83543158</v>
      </c>
      <c r="D56" s="0" t="n">
        <v>5760724.96300645</v>
      </c>
      <c r="E56" s="0" t="n">
        <v>342782.495066288</v>
      </c>
      <c r="F56" s="0" t="n">
        <v>0</v>
      </c>
      <c r="G56" s="0" t="n">
        <v>0.136635735044119</v>
      </c>
      <c r="H56" s="0" t="n">
        <v>0</v>
      </c>
      <c r="I56" s="0" t="n">
        <v>1484025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3383167.82296799</v>
      </c>
      <c r="D57" s="0" t="n">
        <v>5485706.80178563</v>
      </c>
      <c r="E57" s="0" t="n">
        <v>317036.164375733</v>
      </c>
      <c r="F57" s="0" t="n">
        <v>0</v>
      </c>
      <c r="G57" s="0" t="n">
        <v>0.146515196087692</v>
      </c>
      <c r="H57" s="0" t="n">
        <v>0</v>
      </c>
      <c r="I57" s="0" t="n">
        <v>1431811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3348904.21290386</v>
      </c>
      <c r="D58" s="0" t="n">
        <v>5499655.48510889</v>
      </c>
      <c r="E58" s="0" t="n">
        <v>381238.823820871</v>
      </c>
      <c r="F58" s="0" t="n">
        <v>0</v>
      </c>
      <c r="G58" s="0" t="n">
        <v>0.141391091970377</v>
      </c>
      <c r="H58" s="0" t="n">
        <v>0</v>
      </c>
      <c r="I58" s="0" t="n">
        <v>1422465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3300212.62165014</v>
      </c>
      <c r="D59" s="0" t="n">
        <v>5403360.13271643</v>
      </c>
      <c r="E59" s="0" t="n">
        <v>303766.91037564</v>
      </c>
      <c r="F59" s="0" t="n">
        <v>0</v>
      </c>
      <c r="G59" s="0" t="n">
        <v>0.136979332539351</v>
      </c>
      <c r="H59" s="0" t="n">
        <v>0</v>
      </c>
      <c r="I59" s="0" t="n">
        <v>1397722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3269486.00656588</v>
      </c>
      <c r="D60" s="0" t="n">
        <v>5295087.06647545</v>
      </c>
      <c r="E60" s="0" t="n">
        <v>280743.300482926</v>
      </c>
      <c r="F60" s="0" t="n">
        <v>0</v>
      </c>
      <c r="G60" s="0" t="n">
        <v>0.126905027742985</v>
      </c>
      <c r="H60" s="0" t="n">
        <v>0</v>
      </c>
      <c r="I60" s="0" t="n">
        <v>1385007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3232960.84161246</v>
      </c>
      <c r="D61" s="0" t="n">
        <v>5227570.15654858</v>
      </c>
      <c r="E61" s="0" t="n">
        <v>272640.449862835</v>
      </c>
      <c r="F61" s="0" t="n">
        <v>0</v>
      </c>
      <c r="G61" s="0" t="n">
        <v>0.118280417179635</v>
      </c>
      <c r="H61" s="0" t="n">
        <v>0</v>
      </c>
      <c r="I61" s="0" t="n">
        <v>1377158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3207215.92195218</v>
      </c>
      <c r="D62" s="0" t="n">
        <v>5109162.03809458</v>
      </c>
      <c r="E62" s="0" t="n">
        <v>304734.795536505</v>
      </c>
      <c r="F62" s="0" t="n">
        <v>0</v>
      </c>
      <c r="G62" s="0" t="n">
        <v>0.122780666848102</v>
      </c>
      <c r="H62" s="0" t="n">
        <v>0</v>
      </c>
      <c r="I62" s="0" t="n">
        <v>1365284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3168659.51038786</v>
      </c>
      <c r="D63" s="0" t="n">
        <v>5260813.47165936</v>
      </c>
      <c r="E63" s="0" t="n">
        <v>237129.640996637</v>
      </c>
      <c r="F63" s="0" t="n">
        <v>0</v>
      </c>
      <c r="G63" s="0" t="n">
        <v>0.1086557671443</v>
      </c>
      <c r="H63" s="0" t="n">
        <v>0</v>
      </c>
      <c r="I63" s="0" t="n">
        <v>1348452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3130749.51055709</v>
      </c>
      <c r="D64" s="0" t="n">
        <v>4977818.12280502</v>
      </c>
      <c r="E64" s="0" t="n">
        <v>225240.903415305</v>
      </c>
      <c r="F64" s="0" t="n">
        <v>0</v>
      </c>
      <c r="G64" s="0" t="n">
        <v>0.119765705085755</v>
      </c>
      <c r="H64" s="0" t="n">
        <v>0</v>
      </c>
      <c r="I64" s="0" t="n">
        <v>1319056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3103397.63987987</v>
      </c>
      <c r="D65" s="0" t="n">
        <v>4847434.02452031</v>
      </c>
      <c r="E65" s="0" t="n">
        <v>219101.256230247</v>
      </c>
      <c r="F65" s="0" t="n">
        <v>0</v>
      </c>
      <c r="G65" s="0" t="n">
        <v>0.106726573087491</v>
      </c>
      <c r="H65" s="0" t="n">
        <v>0</v>
      </c>
      <c r="I65" s="0" t="n">
        <v>1300018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3060002.46427552</v>
      </c>
      <c r="D66" s="0" t="n">
        <v>4794999.89493295</v>
      </c>
      <c r="E66" s="0" t="n">
        <v>271280.635414684</v>
      </c>
      <c r="F66" s="0" t="n">
        <v>0</v>
      </c>
      <c r="G66" s="0" t="n">
        <v>0.0998677840721397</v>
      </c>
      <c r="H66" s="0" t="n">
        <v>0</v>
      </c>
      <c r="I66" s="0" t="n">
        <v>1283876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3005087.89977436</v>
      </c>
      <c r="D67" s="0" t="n">
        <v>4701621.06708589</v>
      </c>
      <c r="E67" s="0" t="n">
        <v>200470.957947556</v>
      </c>
      <c r="F67" s="0" t="n">
        <v>0</v>
      </c>
      <c r="G67" s="0" t="n">
        <v>0.0954989200445229</v>
      </c>
      <c r="H67" s="0" t="n">
        <v>0</v>
      </c>
      <c r="I67" s="0" t="n">
        <v>1269412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2979448.64474659</v>
      </c>
      <c r="D68" s="0" t="n">
        <v>4615770.94665988</v>
      </c>
      <c r="E68" s="0" t="n">
        <v>181010.771875658</v>
      </c>
      <c r="F68" s="0" t="n">
        <v>0</v>
      </c>
      <c r="G68" s="0" t="n">
        <v>0.0923906847342075</v>
      </c>
      <c r="H68" s="0" t="n">
        <v>0</v>
      </c>
      <c r="I68" s="0" t="n">
        <v>1267892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2884701.73647044</v>
      </c>
      <c r="D69" s="0" t="n">
        <v>4632211.35147964</v>
      </c>
      <c r="E69" s="0" t="n">
        <v>167052.548714659</v>
      </c>
      <c r="F69" s="0" t="n">
        <v>0</v>
      </c>
      <c r="G69" s="0" t="n">
        <v>0.0918352997248933</v>
      </c>
      <c r="H69" s="0" t="n">
        <v>0</v>
      </c>
      <c r="I69" s="0" t="n">
        <v>1249969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2862262.28510207</v>
      </c>
      <c r="D70" s="0" t="n">
        <v>4569994.01798532</v>
      </c>
      <c r="E70" s="0" t="n">
        <v>182505.016089655</v>
      </c>
      <c r="F70" s="0" t="n">
        <v>0</v>
      </c>
      <c r="G70" s="0" t="n">
        <v>0.0889221798086762</v>
      </c>
      <c r="H70" s="0" t="n">
        <v>0</v>
      </c>
      <c r="I70" s="0" t="n">
        <v>1229326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2844750.79890969</v>
      </c>
      <c r="D71" s="0" t="n">
        <v>4412277.69952987</v>
      </c>
      <c r="E71" s="0" t="n">
        <v>117826.149457393</v>
      </c>
      <c r="F71" s="0" t="n">
        <v>0</v>
      </c>
      <c r="G71" s="0" t="n">
        <v>0.0819285966331402</v>
      </c>
      <c r="H71" s="0" t="n">
        <v>0</v>
      </c>
      <c r="I71" s="0" t="n">
        <v>1229324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2810173.41961075</v>
      </c>
      <c r="D72" s="0" t="n">
        <v>4416192.46808521</v>
      </c>
      <c r="E72" s="0" t="n">
        <v>104544.668810282</v>
      </c>
      <c r="F72" s="0" t="n">
        <v>0</v>
      </c>
      <c r="G72" s="0" t="n">
        <v>0.0784771318700197</v>
      </c>
      <c r="H72" s="0" t="n">
        <v>0</v>
      </c>
      <c r="I72" s="0" t="n">
        <v>1209400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2746244.95565356</v>
      </c>
      <c r="D73" s="0" t="n">
        <v>4451740.64856576</v>
      </c>
      <c r="E73" s="0" t="n">
        <v>113593.648346629</v>
      </c>
      <c r="F73" s="0" t="n">
        <v>0</v>
      </c>
      <c r="G73" s="0" t="n">
        <v>0.0802023524415983</v>
      </c>
      <c r="H73" s="0" t="n">
        <v>0</v>
      </c>
      <c r="I73" s="0" t="n">
        <v>1194310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2704628.45130441</v>
      </c>
      <c r="D74" s="0" t="n">
        <v>4343749.95699536</v>
      </c>
      <c r="E74" s="0" t="n">
        <v>134481.387685831</v>
      </c>
      <c r="F74" s="0" t="n">
        <v>0</v>
      </c>
      <c r="G74" s="0" t="n">
        <v>0.0703342624754945</v>
      </c>
      <c r="H74" s="0" t="n">
        <v>0</v>
      </c>
      <c r="I74" s="0" t="n">
        <v>1172819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2657187.79314245</v>
      </c>
      <c r="D75" s="0" t="n">
        <v>4254239.33740381</v>
      </c>
      <c r="E75" s="0" t="n">
        <v>110119.529222736</v>
      </c>
      <c r="F75" s="0" t="n">
        <v>0</v>
      </c>
      <c r="G75" s="0" t="n">
        <v>0.0738634092563277</v>
      </c>
      <c r="H75" s="0" t="n">
        <v>0</v>
      </c>
      <c r="I75" s="0" t="n">
        <v>1145726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2615159.10802752</v>
      </c>
      <c r="D76" s="0" t="n">
        <v>4236087.39318295</v>
      </c>
      <c r="E76" s="0" t="n">
        <v>109846.074594132</v>
      </c>
      <c r="F76" s="0" t="n">
        <v>0</v>
      </c>
      <c r="G76" s="0" t="n">
        <v>0.0543758252493875</v>
      </c>
      <c r="H76" s="0" t="n">
        <v>0</v>
      </c>
      <c r="I76" s="0" t="n">
        <v>1108445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2582448.95239288</v>
      </c>
      <c r="D77" s="0" t="n">
        <v>4260274.04027867</v>
      </c>
      <c r="E77" s="0" t="n">
        <v>106180.886078053</v>
      </c>
      <c r="F77" s="0" t="n">
        <v>0</v>
      </c>
      <c r="G77" s="0" t="n">
        <v>0.0479839134778786</v>
      </c>
      <c r="H77" s="0" t="n">
        <v>0</v>
      </c>
      <c r="I77" s="0" t="n">
        <v>1075767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2513656.88672463</v>
      </c>
      <c r="D78" s="0" t="n">
        <v>4183384.20923401</v>
      </c>
      <c r="E78" s="0" t="n">
        <v>123955.090244892</v>
      </c>
      <c r="F78" s="0" t="n">
        <v>0</v>
      </c>
      <c r="G78" s="0" t="n">
        <v>0.0518785877971785</v>
      </c>
      <c r="H78" s="0" t="n">
        <v>0</v>
      </c>
      <c r="I78" s="0" t="n">
        <v>1039926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2436906.98363492</v>
      </c>
      <c r="D79" s="0" t="n">
        <v>4164457.30433977</v>
      </c>
      <c r="E79" s="0" t="n">
        <v>96204.728151288</v>
      </c>
      <c r="F79" s="0" t="n">
        <v>0</v>
      </c>
      <c r="G79" s="0" t="n">
        <v>0.0488402823660326</v>
      </c>
      <c r="H79" s="0" t="n">
        <v>0</v>
      </c>
      <c r="I79" s="0" t="n">
        <v>1002640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2433752.39459955</v>
      </c>
      <c r="D80" s="0" t="n">
        <v>4034271.7377165</v>
      </c>
      <c r="E80" s="0" t="n">
        <v>88326.9498399672</v>
      </c>
      <c r="F80" s="0" t="n">
        <v>0</v>
      </c>
      <c r="G80" s="0" t="n">
        <v>0.0390693178449294</v>
      </c>
      <c r="H80" s="0" t="n">
        <v>0</v>
      </c>
      <c r="I80" s="0" t="n">
        <v>976226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2392747.75450437</v>
      </c>
      <c r="D81" s="0" t="n">
        <v>4038321.010011</v>
      </c>
      <c r="E81" s="0" t="n">
        <v>83511.2928721932</v>
      </c>
      <c r="F81" s="0" t="n">
        <v>0</v>
      </c>
      <c r="G81" s="0" t="n">
        <v>0.0420037183021185</v>
      </c>
      <c r="H81" s="0" t="n">
        <v>0</v>
      </c>
      <c r="I81" s="0" t="n">
        <v>923664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2355580.45399982</v>
      </c>
      <c r="D82" s="0" t="n">
        <v>4002290.60540864</v>
      </c>
      <c r="E82" s="0" t="n">
        <v>101300.461279944</v>
      </c>
      <c r="F82" s="0" t="n">
        <v>0</v>
      </c>
      <c r="G82" s="0" t="n">
        <v>0.0347699969898476</v>
      </c>
      <c r="H82" s="0" t="n">
        <v>0</v>
      </c>
      <c r="I82" s="0" t="n">
        <v>891065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2328829.6942453</v>
      </c>
      <c r="D83" s="0" t="n">
        <v>3831534.27721025</v>
      </c>
      <c r="E83" s="0" t="n">
        <v>86419.9403550185</v>
      </c>
      <c r="F83" s="0" t="n">
        <v>0</v>
      </c>
      <c r="G83" s="0" t="n">
        <v>0.0324389097167082</v>
      </c>
      <c r="H83" s="0" t="n">
        <v>0</v>
      </c>
      <c r="I83" s="0" t="n">
        <v>870136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2297179.4253334</v>
      </c>
      <c r="D84" s="0" t="n">
        <v>3783084.51471273</v>
      </c>
      <c r="E84" s="0" t="n">
        <v>78182.8877315267</v>
      </c>
      <c r="F84" s="0" t="n">
        <v>0</v>
      </c>
      <c r="G84" s="0" t="n">
        <v>0.0321348709831411</v>
      </c>
      <c r="H84" s="0" t="n">
        <v>0</v>
      </c>
      <c r="I84" s="0" t="n">
        <v>842762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2274893.32349883</v>
      </c>
      <c r="D85" s="0" t="n">
        <v>3685734.31132159</v>
      </c>
      <c r="E85" s="0" t="n">
        <v>76166.4042100746</v>
      </c>
      <c r="F85" s="0" t="n">
        <v>0</v>
      </c>
      <c r="G85" s="0" t="n">
        <v>0.03977902740377</v>
      </c>
      <c r="H85" s="0" t="n">
        <v>0</v>
      </c>
      <c r="I85" s="0" t="n">
        <v>808385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2192249.33737122</v>
      </c>
      <c r="D86" s="0" t="n">
        <v>3566568.46150075</v>
      </c>
      <c r="E86" s="0" t="n">
        <v>91577.4437418642</v>
      </c>
      <c r="F86" s="0" t="n">
        <v>0</v>
      </c>
      <c r="G86" s="0" t="n">
        <v>0.0383649450326462</v>
      </c>
      <c r="H86" s="0" t="n">
        <v>0</v>
      </c>
      <c r="I86" s="0" t="n">
        <v>779178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2160863.65451105</v>
      </c>
      <c r="D87" s="0" t="n">
        <v>3412182.1568947</v>
      </c>
      <c r="E87" s="0" t="n">
        <v>56687.7081109543</v>
      </c>
      <c r="F87" s="0" t="n">
        <v>0</v>
      </c>
      <c r="G87" s="0" t="n">
        <v>0.0230947164719885</v>
      </c>
      <c r="H87" s="0" t="n">
        <v>0</v>
      </c>
      <c r="I87" s="0" t="n">
        <v>746371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2122316.06428094</v>
      </c>
      <c r="D88" s="0" t="n">
        <v>3323475.0625969</v>
      </c>
      <c r="E88" s="0" t="n">
        <v>51183.6500038476</v>
      </c>
      <c r="F88" s="0" t="n">
        <v>0</v>
      </c>
      <c r="G88" s="0" t="n">
        <v>0.0221428155970797</v>
      </c>
      <c r="H88" s="0" t="n">
        <v>0</v>
      </c>
      <c r="I88" s="0" t="n">
        <v>719455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2121981.63526072</v>
      </c>
      <c r="D89" s="0" t="n">
        <v>3240461.47492393</v>
      </c>
      <c r="E89" s="0" t="n">
        <v>67086.1314446636</v>
      </c>
      <c r="F89" s="0" t="n">
        <v>0</v>
      </c>
      <c r="G89" s="0" t="n">
        <v>0.0241475545945275</v>
      </c>
      <c r="H89" s="0" t="n">
        <v>0</v>
      </c>
      <c r="I89" s="0" t="n">
        <v>696275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2084350.8194546</v>
      </c>
      <c r="D90" s="0" t="n">
        <v>3129977.999568</v>
      </c>
      <c r="E90" s="0" t="n">
        <v>77521.4424840754</v>
      </c>
      <c r="F90" s="0" t="n">
        <v>0</v>
      </c>
      <c r="G90" s="0" t="n">
        <v>0.0297177643962333</v>
      </c>
      <c r="H90" s="0" t="n">
        <v>0</v>
      </c>
      <c r="I90" s="0" t="n">
        <v>683188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2082270.86403994</v>
      </c>
      <c r="D91" s="0" t="n">
        <v>3026081.36999449</v>
      </c>
      <c r="E91" s="0" t="n">
        <v>64229.0263856683</v>
      </c>
      <c r="F91" s="0" t="n">
        <v>0</v>
      </c>
      <c r="G91" s="0" t="n">
        <v>0.0347635655770947</v>
      </c>
      <c r="H91" s="0" t="n">
        <v>0</v>
      </c>
      <c r="I91" s="0" t="n">
        <v>666901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2040118.46693053</v>
      </c>
      <c r="D92" s="0" t="n">
        <v>2953436.65563439</v>
      </c>
      <c r="E92" s="0" t="n">
        <v>54607.7376818686</v>
      </c>
      <c r="F92" s="0" t="n">
        <v>0</v>
      </c>
      <c r="G92" s="0" t="n">
        <v>0.0241675610139741</v>
      </c>
      <c r="H92" s="0" t="n">
        <v>0</v>
      </c>
      <c r="I92" s="0" t="n">
        <v>640592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1991584.49514429</v>
      </c>
      <c r="D93" s="0" t="n">
        <v>2819095.02644447</v>
      </c>
      <c r="E93" s="0" t="n">
        <v>60259.8491120681</v>
      </c>
      <c r="F93" s="0" t="n">
        <v>0</v>
      </c>
      <c r="G93" s="0" t="n">
        <v>0.0272234928395387</v>
      </c>
      <c r="H93" s="0" t="n">
        <v>0</v>
      </c>
      <c r="I93" s="0" t="n">
        <v>617395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1989189.13690904</v>
      </c>
      <c r="D94" s="0" t="n">
        <v>2766466.97543427</v>
      </c>
      <c r="E94" s="0" t="n">
        <v>52539.0431962484</v>
      </c>
      <c r="F94" s="0" t="n">
        <v>0</v>
      </c>
      <c r="G94" s="0" t="n">
        <v>0.0274298345502043</v>
      </c>
      <c r="H94" s="0" t="n">
        <v>0</v>
      </c>
      <c r="I94" s="0" t="n">
        <v>590252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1946362.22642898</v>
      </c>
      <c r="D95" s="0" t="n">
        <v>2755888.25568176</v>
      </c>
      <c r="E95" s="0" t="n">
        <v>43080.7660670882</v>
      </c>
      <c r="F95" s="0" t="n">
        <v>0</v>
      </c>
      <c r="G95" s="0" t="n">
        <v>0.0245746072811336</v>
      </c>
      <c r="H95" s="0" t="n">
        <v>0</v>
      </c>
      <c r="I95" s="0" t="n">
        <v>578247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1949621.37213179</v>
      </c>
      <c r="D96" s="0" t="n">
        <v>2700332.64066622</v>
      </c>
      <c r="E96" s="0" t="n">
        <v>41221.7637214607</v>
      </c>
      <c r="F96" s="0" t="n">
        <v>0</v>
      </c>
      <c r="G96" s="0" t="n">
        <v>0.0222397296110754</v>
      </c>
      <c r="H96" s="0" t="n">
        <v>0</v>
      </c>
      <c r="I96" s="0" t="n">
        <v>555682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1891283.504331</v>
      </c>
      <c r="D97" s="0" t="n">
        <v>2668240.19146027</v>
      </c>
      <c r="E97" s="0" t="n">
        <v>54406.0515494843</v>
      </c>
      <c r="F97" s="0" t="n">
        <v>0</v>
      </c>
      <c r="G97" s="0" t="n">
        <v>0.0149669916238637</v>
      </c>
      <c r="H97" s="0" t="n">
        <v>0</v>
      </c>
      <c r="I97" s="0" t="n">
        <v>532091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1860550.39867362</v>
      </c>
      <c r="D98" s="0" t="n">
        <v>2592553.4002653</v>
      </c>
      <c r="E98" s="0" t="n">
        <v>55970.1092526872</v>
      </c>
      <c r="F98" s="0" t="n">
        <v>0</v>
      </c>
      <c r="G98" s="0" t="n">
        <v>0.0112284297223329</v>
      </c>
      <c r="H98" s="0" t="n">
        <v>0</v>
      </c>
      <c r="I98" s="0" t="n">
        <v>504697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1806895.44919563</v>
      </c>
      <c r="D99" s="0" t="n">
        <v>2558945.7067117</v>
      </c>
      <c r="E99" s="0" t="n">
        <v>38256.1923922698</v>
      </c>
      <c r="F99" s="0" t="n">
        <v>0</v>
      </c>
      <c r="G99" s="0" t="n">
        <v>0.0168905505558497</v>
      </c>
      <c r="H99" s="0" t="n">
        <v>0</v>
      </c>
      <c r="I99" s="0" t="n">
        <v>494503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1744443.01440634</v>
      </c>
      <c r="D100" s="0" t="n">
        <v>2562114.70535149</v>
      </c>
      <c r="E100" s="0" t="n">
        <v>43231.0545469611</v>
      </c>
      <c r="F100" s="0" t="n">
        <v>0</v>
      </c>
      <c r="G100" s="0" t="n">
        <v>0.0183835318862817</v>
      </c>
      <c r="H100" s="0" t="n">
        <v>0</v>
      </c>
      <c r="I100" s="0" t="n">
        <v>476962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1685800.80832164</v>
      </c>
      <c r="D101" s="0" t="n">
        <v>2518921.54242532</v>
      </c>
      <c r="E101" s="0" t="n">
        <v>47199.435190551</v>
      </c>
      <c r="F101" s="0" t="n">
        <v>0</v>
      </c>
      <c r="G101" s="0" t="n">
        <v>0.0184094438607476</v>
      </c>
      <c r="H101" s="0" t="n">
        <v>0</v>
      </c>
      <c r="I101" s="0" t="n">
        <v>466065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1671050.03798741</v>
      </c>
      <c r="D102" s="0" t="n">
        <v>2368005.02920174</v>
      </c>
      <c r="E102" s="0" t="n">
        <v>56922.7226882099</v>
      </c>
      <c r="F102" s="0" t="n">
        <v>0</v>
      </c>
      <c r="G102" s="0" t="n">
        <v>0.0229224507399121</v>
      </c>
      <c r="H102" s="0" t="n">
        <v>0</v>
      </c>
      <c r="I102" s="0" t="n">
        <v>458731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1642682.22980771</v>
      </c>
      <c r="D103" s="0" t="n">
        <v>2384335.78550132</v>
      </c>
      <c r="E103" s="0" t="n">
        <v>46101.8970745824</v>
      </c>
      <c r="F103" s="0" t="n">
        <v>0</v>
      </c>
      <c r="G103" s="0" t="n">
        <v>0.0167928102737675</v>
      </c>
      <c r="H103" s="0" t="n">
        <v>0</v>
      </c>
      <c r="I103" s="0" t="n">
        <v>449513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1599540.3755129</v>
      </c>
      <c r="D104" s="0" t="n">
        <v>2315148.66678517</v>
      </c>
      <c r="E104" s="0" t="n">
        <v>37636.5778527883</v>
      </c>
      <c r="F104" s="0" t="n">
        <v>0</v>
      </c>
      <c r="G104" s="0" t="n">
        <v>0.0146989219037602</v>
      </c>
      <c r="H104" s="0" t="n">
        <v>0</v>
      </c>
      <c r="I104" s="0" t="n">
        <v>441022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1622450.27299393</v>
      </c>
      <c r="D105" s="0" t="n">
        <v>2225351.56897801</v>
      </c>
      <c r="E105" s="0" t="n">
        <v>44077.6972543713</v>
      </c>
      <c r="F105" s="0" t="n">
        <v>0</v>
      </c>
      <c r="G105" s="0" t="n">
        <v>0.0187034389199564</v>
      </c>
      <c r="H105" s="0" t="n">
        <v>0</v>
      </c>
      <c r="I105" s="0" t="n">
        <v>430538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4305354.81916745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4139879.82563656</v>
      </c>
      <c r="D21" s="0" t="n">
        <v>11958961.7607334</v>
      </c>
      <c r="E21" s="0" t="n">
        <v>824883.644943441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4635750.13121883</v>
      </c>
      <c r="D22" s="0" t="n">
        <v>11935306.1550978</v>
      </c>
      <c r="E22" s="0" t="n">
        <v>976643.441170889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666529.52028</v>
      </c>
      <c r="C23" s="0" t="n">
        <v>4248280.75694224</v>
      </c>
      <c r="D23" s="0" t="n">
        <v>10006342.6395371</v>
      </c>
      <c r="E23" s="0" t="n">
        <v>656029.815137829</v>
      </c>
      <c r="F23" s="0" t="n">
        <v>0.361313149198172</v>
      </c>
      <c r="G23" s="0" t="n">
        <v>0</v>
      </c>
      <c r="H23" s="0" t="n">
        <v>1148614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903197.117853333</v>
      </c>
      <c r="C24" s="0" t="n">
        <v>4186515.33711917</v>
      </c>
      <c r="D24" s="0" t="n">
        <v>10027608.0109119</v>
      </c>
      <c r="E24" s="0" t="n">
        <v>651829.959613758</v>
      </c>
      <c r="F24" s="0" t="n">
        <v>0.352726929254199</v>
      </c>
      <c r="G24" s="0" t="n">
        <v>0</v>
      </c>
      <c r="H24" s="0" t="n">
        <v>1082859</v>
      </c>
      <c r="I24" s="0" t="n">
        <v>2998164</v>
      </c>
    </row>
    <row r="25" customFormat="false" ht="12.8" hidden="false" customHeight="false" outlineLevel="0" collapsed="false">
      <c r="A25" s="0" t="n">
        <v>72</v>
      </c>
      <c r="B25" s="0" t="n">
        <v>273460.751733333</v>
      </c>
      <c r="C25" s="0" t="n">
        <v>4009640.48958936</v>
      </c>
      <c r="D25" s="0" t="n">
        <v>10044827.541497</v>
      </c>
      <c r="E25" s="0" t="n">
        <v>635466.207276745</v>
      </c>
      <c r="F25" s="0" t="n">
        <v>0.345545383087134</v>
      </c>
      <c r="G25" s="0" t="n">
        <v>0</v>
      </c>
      <c r="H25" s="0" t="n">
        <v>1012659</v>
      </c>
      <c r="I25" s="0" t="n">
        <v>2929558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3800673.45476316</v>
      </c>
      <c r="D26" s="0" t="n">
        <v>10049827.8085872</v>
      </c>
      <c r="E26" s="0" t="n">
        <v>749128.126748519</v>
      </c>
      <c r="F26" s="0" t="n">
        <v>0</v>
      </c>
      <c r="G26" s="0" t="n">
        <v>0.133384547678671</v>
      </c>
      <c r="H26" s="0" t="n">
        <v>0</v>
      </c>
      <c r="I26" s="0" t="n">
        <v>2865203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3828149.24882468</v>
      </c>
      <c r="D27" s="0" t="n">
        <v>9870897.44900846</v>
      </c>
      <c r="E27" s="0" t="n">
        <v>598242.334371519</v>
      </c>
      <c r="F27" s="0" t="n">
        <v>0</v>
      </c>
      <c r="G27" s="0" t="n">
        <v>0.128730237757508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3845131.692377</v>
      </c>
      <c r="D28" s="0" t="n">
        <v>9917360.18192841</v>
      </c>
      <c r="E28" s="0" t="n">
        <v>603874.911476856</v>
      </c>
      <c r="F28" s="0" t="n">
        <v>0</v>
      </c>
      <c r="G28" s="0" t="n">
        <v>0.126169858390564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3912468.9083419</v>
      </c>
      <c r="D29" s="0" t="n">
        <v>9679123.32136924</v>
      </c>
      <c r="E29" s="0" t="n">
        <v>616609.426906086</v>
      </c>
      <c r="F29" s="0" t="n">
        <v>0</v>
      </c>
      <c r="G29" s="0" t="n">
        <v>0.128825921522462</v>
      </c>
      <c r="H29" s="0" t="n">
        <v>0</v>
      </c>
      <c r="I29" s="0" t="n">
        <v>2654884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3968959.63289289</v>
      </c>
      <c r="D30" s="0" t="n">
        <v>9342273.32827328</v>
      </c>
      <c r="E30" s="0" t="n">
        <v>808810.322990937</v>
      </c>
      <c r="F30" s="0" t="n">
        <v>0</v>
      </c>
      <c r="G30" s="0" t="n">
        <v>0.132688759447222</v>
      </c>
      <c r="H30" s="0" t="n">
        <v>0</v>
      </c>
      <c r="I30" s="0" t="n">
        <v>2598513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3961534.46109477</v>
      </c>
      <c r="D31" s="0" t="n">
        <v>9299209.30787584</v>
      </c>
      <c r="E31" s="0" t="n">
        <v>606923.413285027</v>
      </c>
      <c r="F31" s="0" t="n">
        <v>0</v>
      </c>
      <c r="G31" s="0" t="n">
        <v>0.137129231866061</v>
      </c>
      <c r="H31" s="0" t="n">
        <v>0</v>
      </c>
      <c r="I31" s="0" t="n">
        <v>2544832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3918840.10628697</v>
      </c>
      <c r="D32" s="0" t="n">
        <v>8919646.84742687</v>
      </c>
      <c r="E32" s="0" t="n">
        <v>594497.069017852</v>
      </c>
      <c r="F32" s="0" t="n">
        <v>0</v>
      </c>
      <c r="G32" s="0" t="n">
        <v>0.13873526465017</v>
      </c>
      <c r="H32" s="0" t="n">
        <v>0</v>
      </c>
      <c r="I32" s="0" t="n">
        <v>2487055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3897029.03724409</v>
      </c>
      <c r="D33" s="0" t="n">
        <v>8807960.3279048</v>
      </c>
      <c r="E33" s="0" t="n">
        <v>579528.1461786</v>
      </c>
      <c r="F33" s="0" t="n">
        <v>0</v>
      </c>
      <c r="G33" s="0" t="n">
        <v>0.141048625440893</v>
      </c>
      <c r="H33" s="0" t="n">
        <v>0</v>
      </c>
      <c r="I33" s="0" t="n">
        <v>2443558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3920761.88196635</v>
      </c>
      <c r="D34" s="0" t="n">
        <v>8517772.01525402</v>
      </c>
      <c r="E34" s="0" t="n">
        <v>743219.047816407</v>
      </c>
      <c r="F34" s="0" t="n">
        <v>0</v>
      </c>
      <c r="G34" s="0" t="n">
        <v>0.143505140568587</v>
      </c>
      <c r="H34" s="0" t="n">
        <v>0</v>
      </c>
      <c r="I34" s="0" t="n">
        <v>2390694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3888490.61769374</v>
      </c>
      <c r="D35" s="0" t="n">
        <v>8315348.38269358</v>
      </c>
      <c r="E35" s="0" t="n">
        <v>587858.148583859</v>
      </c>
      <c r="F35" s="0" t="n">
        <v>0</v>
      </c>
      <c r="G35" s="0" t="n">
        <v>0.14297966579074</v>
      </c>
      <c r="H35" s="0" t="n">
        <v>0</v>
      </c>
      <c r="I35" s="0" t="n">
        <v>2351354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3833329.57884359</v>
      </c>
      <c r="D36" s="0" t="n">
        <v>8133625.80610621</v>
      </c>
      <c r="E36" s="0" t="n">
        <v>547252.495023041</v>
      </c>
      <c r="F36" s="0" t="n">
        <v>0</v>
      </c>
      <c r="G36" s="0" t="n">
        <v>0.148298155449702</v>
      </c>
      <c r="H36" s="0" t="n">
        <v>0</v>
      </c>
      <c r="I36" s="0" t="n">
        <v>2282608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3837129.05237521</v>
      </c>
      <c r="D37" s="0" t="n">
        <v>8028762.10589548</v>
      </c>
      <c r="E37" s="0" t="n">
        <v>565522.381511487</v>
      </c>
      <c r="F37" s="0" t="n">
        <v>0</v>
      </c>
      <c r="G37" s="0" t="n">
        <v>0.143443734157291</v>
      </c>
      <c r="H37" s="0" t="n">
        <v>0</v>
      </c>
      <c r="I37" s="0" t="n">
        <v>2211585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3774471.01841068</v>
      </c>
      <c r="D38" s="0" t="n">
        <v>7815811.77911899</v>
      </c>
      <c r="E38" s="0" t="n">
        <v>696391.84510138</v>
      </c>
      <c r="F38" s="0" t="n">
        <v>0</v>
      </c>
      <c r="G38" s="0" t="n">
        <v>0.143192634590992</v>
      </c>
      <c r="H38" s="0" t="n">
        <v>0</v>
      </c>
      <c r="I38" s="0" t="n">
        <v>2182785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3754901.60652441</v>
      </c>
      <c r="D39" s="0" t="n">
        <v>7683905.641637</v>
      </c>
      <c r="E39" s="0" t="n">
        <v>545497.758927764</v>
      </c>
      <c r="F39" s="0" t="n">
        <v>0</v>
      </c>
      <c r="G39" s="0" t="n">
        <v>0.143533525439321</v>
      </c>
      <c r="H39" s="0" t="n">
        <v>0</v>
      </c>
      <c r="I39" s="0" t="n">
        <v>2133327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3729146.69681702</v>
      </c>
      <c r="D40" s="0" t="n">
        <v>7405707.79444953</v>
      </c>
      <c r="E40" s="0" t="n">
        <v>562427.059054861</v>
      </c>
      <c r="F40" s="0" t="n">
        <v>0</v>
      </c>
      <c r="G40" s="0" t="n">
        <v>0.1448361938945</v>
      </c>
      <c r="H40" s="0" t="n">
        <v>0</v>
      </c>
      <c r="I40" s="0" t="n">
        <v>2091203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3711028.10120024</v>
      </c>
      <c r="D41" s="0" t="n">
        <v>7263826.17034086</v>
      </c>
      <c r="E41" s="0" t="n">
        <v>530439.187762783</v>
      </c>
      <c r="F41" s="0" t="n">
        <v>0</v>
      </c>
      <c r="G41" s="0" t="n">
        <v>0.146106824234177</v>
      </c>
      <c r="H41" s="0" t="n">
        <v>0</v>
      </c>
      <c r="I41" s="0" t="n">
        <v>2047533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3698380.40792721</v>
      </c>
      <c r="D42" s="0" t="n">
        <v>7039125.6920111</v>
      </c>
      <c r="E42" s="0" t="n">
        <v>661783.310839122</v>
      </c>
      <c r="F42" s="0" t="n">
        <v>0</v>
      </c>
      <c r="G42" s="0" t="n">
        <v>0.148751649840026</v>
      </c>
      <c r="H42" s="0" t="n">
        <v>0</v>
      </c>
      <c r="I42" s="0" t="n">
        <v>1996465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3654657.0871136</v>
      </c>
      <c r="D43" s="0" t="n">
        <v>6838017.31307814</v>
      </c>
      <c r="E43" s="0" t="n">
        <v>480678.753611969</v>
      </c>
      <c r="F43" s="0" t="n">
        <v>0</v>
      </c>
      <c r="G43" s="0" t="n">
        <v>0.14953193991742</v>
      </c>
      <c r="H43" s="0" t="n">
        <v>0</v>
      </c>
      <c r="I43" s="0" t="n">
        <v>1945773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3594702.60924038</v>
      </c>
      <c r="D44" s="0" t="n">
        <v>6667502.8444965</v>
      </c>
      <c r="E44" s="0" t="n">
        <v>501620.862609308</v>
      </c>
      <c r="F44" s="0" t="n">
        <v>0</v>
      </c>
      <c r="G44" s="0" t="n">
        <v>0.15256515471004</v>
      </c>
      <c r="H44" s="0" t="n">
        <v>0</v>
      </c>
      <c r="I44" s="0" t="n">
        <v>1915263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3543891.50486625</v>
      </c>
      <c r="D45" s="0" t="n">
        <v>6538828.97162101</v>
      </c>
      <c r="E45" s="0" t="n">
        <v>480649.695780552</v>
      </c>
      <c r="F45" s="0" t="n">
        <v>0</v>
      </c>
      <c r="G45" s="0" t="n">
        <v>0.151287575909094</v>
      </c>
      <c r="H45" s="0" t="n">
        <v>0</v>
      </c>
      <c r="I45" s="0" t="n">
        <v>1882661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3516931.67224243</v>
      </c>
      <c r="D46" s="0" t="n">
        <v>6351700.2173097</v>
      </c>
      <c r="E46" s="0" t="n">
        <v>585637.647000931</v>
      </c>
      <c r="F46" s="0" t="n">
        <v>0</v>
      </c>
      <c r="G46" s="0" t="n">
        <v>0.145772465529278</v>
      </c>
      <c r="H46" s="0" t="n">
        <v>0</v>
      </c>
      <c r="I46" s="0" t="n">
        <v>1839697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3483461.81957993</v>
      </c>
      <c r="D47" s="0" t="n">
        <v>6126463.98974665</v>
      </c>
      <c r="E47" s="0" t="n">
        <v>456760.136006704</v>
      </c>
      <c r="F47" s="0" t="n">
        <v>0</v>
      </c>
      <c r="G47" s="0" t="n">
        <v>0.144468817040643</v>
      </c>
      <c r="H47" s="0" t="n">
        <v>0</v>
      </c>
      <c r="I47" s="0" t="n">
        <v>1810263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3431035.08693789</v>
      </c>
      <c r="D48" s="0" t="n">
        <v>6214214.214524</v>
      </c>
      <c r="E48" s="0" t="n">
        <v>427425.320972706</v>
      </c>
      <c r="F48" s="0" t="n">
        <v>0</v>
      </c>
      <c r="G48" s="0" t="n">
        <v>0.148766273955646</v>
      </c>
      <c r="H48" s="0" t="n">
        <v>0</v>
      </c>
      <c r="I48" s="0" t="n">
        <v>1754058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3416204.06277627</v>
      </c>
      <c r="D49" s="0" t="n">
        <v>6145145.31870557</v>
      </c>
      <c r="E49" s="0" t="n">
        <v>425272.548008239</v>
      </c>
      <c r="F49" s="0" t="n">
        <v>0</v>
      </c>
      <c r="G49" s="0" t="n">
        <v>0.144636676661852</v>
      </c>
      <c r="H49" s="0" t="n">
        <v>0</v>
      </c>
      <c r="I49" s="0" t="n">
        <v>1718399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3362786.24889485</v>
      </c>
      <c r="D50" s="0" t="n">
        <v>5845712.72897876</v>
      </c>
      <c r="E50" s="0" t="n">
        <v>494098.871866285</v>
      </c>
      <c r="F50" s="0" t="n">
        <v>0</v>
      </c>
      <c r="G50" s="0" t="n">
        <v>0.143536532396439</v>
      </c>
      <c r="H50" s="0" t="n">
        <v>0</v>
      </c>
      <c r="I50" s="0" t="n">
        <v>1691228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3325872.34558849</v>
      </c>
      <c r="D51" s="0" t="n">
        <v>5650988.37121833</v>
      </c>
      <c r="E51" s="0" t="n">
        <v>383586.39247791</v>
      </c>
      <c r="F51" s="0" t="n">
        <v>0</v>
      </c>
      <c r="G51" s="0" t="n">
        <v>0.144022194757266</v>
      </c>
      <c r="H51" s="0" t="n">
        <v>0</v>
      </c>
      <c r="I51" s="0" t="n">
        <v>1658755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3288233.61958854</v>
      </c>
      <c r="D52" s="0" t="n">
        <v>5506166.03541059</v>
      </c>
      <c r="E52" s="0" t="n">
        <v>360310.291149188</v>
      </c>
      <c r="F52" s="0" t="n">
        <v>0</v>
      </c>
      <c r="G52" s="0" t="n">
        <v>0.143206220788644</v>
      </c>
      <c r="H52" s="0" t="n">
        <v>0</v>
      </c>
      <c r="I52" s="0" t="n">
        <v>1623562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3269679.27269233</v>
      </c>
      <c r="D53" s="0" t="n">
        <v>5426291.916755</v>
      </c>
      <c r="E53" s="0" t="n">
        <v>351227.931083168</v>
      </c>
      <c r="F53" s="0" t="n">
        <v>0</v>
      </c>
      <c r="G53" s="0" t="n">
        <v>0.140331957007925</v>
      </c>
      <c r="H53" s="0" t="n">
        <v>0</v>
      </c>
      <c r="I53" s="0" t="n">
        <v>1593870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3231193.78528468</v>
      </c>
      <c r="D54" s="0" t="n">
        <v>5317278.03045376</v>
      </c>
      <c r="E54" s="0" t="n">
        <v>428244.240325785</v>
      </c>
      <c r="F54" s="0" t="n">
        <v>0</v>
      </c>
      <c r="G54" s="0" t="n">
        <v>0.132830721624174</v>
      </c>
      <c r="H54" s="0" t="n">
        <v>0</v>
      </c>
      <c r="I54" s="0" t="n">
        <v>1590279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3128458.15830061</v>
      </c>
      <c r="D55" s="0" t="n">
        <v>5267598.31280619</v>
      </c>
      <c r="E55" s="0" t="n">
        <v>338847.259438993</v>
      </c>
      <c r="F55" s="0" t="n">
        <v>0</v>
      </c>
      <c r="G55" s="0" t="n">
        <v>0.128293439166563</v>
      </c>
      <c r="H55" s="0" t="n">
        <v>0</v>
      </c>
      <c r="I55" s="0" t="n">
        <v>1555720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3080502.96085364</v>
      </c>
      <c r="D56" s="0" t="n">
        <v>5275016.42614396</v>
      </c>
      <c r="E56" s="0" t="n">
        <v>334523.600388974</v>
      </c>
      <c r="F56" s="0" t="n">
        <v>0</v>
      </c>
      <c r="G56" s="0" t="n">
        <v>0.12773869979355</v>
      </c>
      <c r="H56" s="0" t="n">
        <v>0</v>
      </c>
      <c r="I56" s="0" t="n">
        <v>1520664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3052545.92608943</v>
      </c>
      <c r="D57" s="0" t="n">
        <v>5220700.7965941</v>
      </c>
      <c r="E57" s="0" t="n">
        <v>289045.201058877</v>
      </c>
      <c r="F57" s="0" t="n">
        <v>0</v>
      </c>
      <c r="G57" s="0" t="n">
        <v>0.136249872719738</v>
      </c>
      <c r="H57" s="0" t="n">
        <v>0</v>
      </c>
      <c r="I57" s="0" t="n">
        <v>1490279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3023347.39043131</v>
      </c>
      <c r="D58" s="0" t="n">
        <v>5187610.32542314</v>
      </c>
      <c r="E58" s="0" t="n">
        <v>388292.74686506</v>
      </c>
      <c r="F58" s="0" t="n">
        <v>0</v>
      </c>
      <c r="G58" s="0" t="n">
        <v>0.133297532939441</v>
      </c>
      <c r="H58" s="0" t="n">
        <v>0</v>
      </c>
      <c r="I58" s="0" t="n">
        <v>1491625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2945709.82286969</v>
      </c>
      <c r="D59" s="0" t="n">
        <v>5043723.9203493</v>
      </c>
      <c r="E59" s="0" t="n">
        <v>293696.787302217</v>
      </c>
      <c r="F59" s="0" t="n">
        <v>0</v>
      </c>
      <c r="G59" s="0" t="n">
        <v>0.132425713382677</v>
      </c>
      <c r="H59" s="0" t="n">
        <v>0</v>
      </c>
      <c r="I59" s="0" t="n">
        <v>1468157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2910580.90231223</v>
      </c>
      <c r="D60" s="0" t="n">
        <v>4934175.87251792</v>
      </c>
      <c r="E60" s="0" t="n">
        <v>290485.261200806</v>
      </c>
      <c r="F60" s="0" t="n">
        <v>0</v>
      </c>
      <c r="G60" s="0" t="n">
        <v>0.122797634699315</v>
      </c>
      <c r="H60" s="0" t="n">
        <v>0</v>
      </c>
      <c r="I60" s="0" t="n">
        <v>1455906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2843719.24158332</v>
      </c>
      <c r="D61" s="0" t="n">
        <v>4807281.06800211</v>
      </c>
      <c r="E61" s="0" t="n">
        <v>280075.504944936</v>
      </c>
      <c r="F61" s="0" t="n">
        <v>0</v>
      </c>
      <c r="G61" s="0" t="n">
        <v>0.124860645032496</v>
      </c>
      <c r="H61" s="0" t="n">
        <v>0</v>
      </c>
      <c r="I61" s="0" t="n">
        <v>1420914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2820869.92024581</v>
      </c>
      <c r="D62" s="0" t="n">
        <v>4712340.39283812</v>
      </c>
      <c r="E62" s="0" t="n">
        <v>324588.112680891</v>
      </c>
      <c r="F62" s="0" t="n">
        <v>0</v>
      </c>
      <c r="G62" s="0" t="n">
        <v>0.116632821700151</v>
      </c>
      <c r="H62" s="0" t="n">
        <v>0</v>
      </c>
      <c r="I62" s="0" t="n">
        <v>1415445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2733383.59689845</v>
      </c>
      <c r="D63" s="0" t="n">
        <v>4610190.06120774</v>
      </c>
      <c r="E63" s="0" t="n">
        <v>217718.953527175</v>
      </c>
      <c r="F63" s="0" t="n">
        <v>0</v>
      </c>
      <c r="G63" s="0" t="n">
        <v>0.109748362568008</v>
      </c>
      <c r="H63" s="0" t="n">
        <v>0</v>
      </c>
      <c r="I63" s="0" t="n">
        <v>1403436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2683081.61506537</v>
      </c>
      <c r="D64" s="0" t="n">
        <v>4501973.49895512</v>
      </c>
      <c r="E64" s="0" t="n">
        <v>222338.786577934</v>
      </c>
      <c r="F64" s="0" t="n">
        <v>0</v>
      </c>
      <c r="G64" s="0" t="n">
        <v>0.109220371621243</v>
      </c>
      <c r="H64" s="0" t="n">
        <v>0</v>
      </c>
      <c r="I64" s="0" t="n">
        <v>1397816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2634483.64242297</v>
      </c>
      <c r="D65" s="0" t="n">
        <v>4401787.80419351</v>
      </c>
      <c r="E65" s="0" t="n">
        <v>206816.407043614</v>
      </c>
      <c r="F65" s="0" t="n">
        <v>0</v>
      </c>
      <c r="G65" s="0" t="n">
        <v>0.109254910861513</v>
      </c>
      <c r="H65" s="0" t="n">
        <v>0</v>
      </c>
      <c r="I65" s="0" t="n">
        <v>1366677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2577540.02976773</v>
      </c>
      <c r="D66" s="0" t="n">
        <v>4488506.90827376</v>
      </c>
      <c r="E66" s="0" t="n">
        <v>255682.494937581</v>
      </c>
      <c r="F66" s="0" t="n">
        <v>0</v>
      </c>
      <c r="G66" s="0" t="n">
        <v>0.0910820090264386</v>
      </c>
      <c r="H66" s="0" t="n">
        <v>0</v>
      </c>
      <c r="I66" s="0" t="n">
        <v>1361128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2540624.5250232</v>
      </c>
      <c r="D67" s="0" t="n">
        <v>4518006.03622273</v>
      </c>
      <c r="E67" s="0" t="n">
        <v>178738.979723121</v>
      </c>
      <c r="F67" s="0" t="n">
        <v>0</v>
      </c>
      <c r="G67" s="0" t="n">
        <v>0.088893660549521</v>
      </c>
      <c r="H67" s="0" t="n">
        <v>0</v>
      </c>
      <c r="I67" s="0" t="n">
        <v>1356415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2497553.1928129</v>
      </c>
      <c r="D68" s="0" t="n">
        <v>4321541.43372105</v>
      </c>
      <c r="E68" s="0" t="n">
        <v>159568.026266996</v>
      </c>
      <c r="F68" s="0" t="n">
        <v>0</v>
      </c>
      <c r="G68" s="0" t="n">
        <v>0.0907346824359031</v>
      </c>
      <c r="H68" s="0" t="n">
        <v>0</v>
      </c>
      <c r="I68" s="0" t="n">
        <v>1341262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2469674.09413346</v>
      </c>
      <c r="D69" s="0" t="n">
        <v>4253390.63020578</v>
      </c>
      <c r="E69" s="0" t="n">
        <v>157544.501280488</v>
      </c>
      <c r="F69" s="0" t="n">
        <v>0</v>
      </c>
      <c r="G69" s="0" t="n">
        <v>0.0910765238023396</v>
      </c>
      <c r="H69" s="0" t="n">
        <v>0</v>
      </c>
      <c r="I69" s="0" t="n">
        <v>1334553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2422494.53602694</v>
      </c>
      <c r="D70" s="0" t="n">
        <v>4194600.15081821</v>
      </c>
      <c r="E70" s="0" t="n">
        <v>184101.399159854</v>
      </c>
      <c r="F70" s="0" t="n">
        <v>0</v>
      </c>
      <c r="G70" s="0" t="n">
        <v>0.0869813211247202</v>
      </c>
      <c r="H70" s="0" t="n">
        <v>0</v>
      </c>
      <c r="I70" s="0" t="n">
        <v>1320723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2395047.07721677</v>
      </c>
      <c r="D71" s="0" t="n">
        <v>3954024.67317882</v>
      </c>
      <c r="E71" s="0" t="n">
        <v>115598.141194542</v>
      </c>
      <c r="F71" s="0" t="n">
        <v>0</v>
      </c>
      <c r="G71" s="0" t="n">
        <v>0.0850240886760339</v>
      </c>
      <c r="H71" s="0" t="n">
        <v>0</v>
      </c>
      <c r="I71" s="0" t="n">
        <v>1301015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2341455.30015322</v>
      </c>
      <c r="D72" s="0" t="n">
        <v>3866081.05976407</v>
      </c>
      <c r="E72" s="0" t="n">
        <v>116917.715064282</v>
      </c>
      <c r="F72" s="0" t="n">
        <v>0</v>
      </c>
      <c r="G72" s="0" t="n">
        <v>0.0779023012179792</v>
      </c>
      <c r="H72" s="0" t="n">
        <v>0</v>
      </c>
      <c r="I72" s="0" t="n">
        <v>1280255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2312392.97825884</v>
      </c>
      <c r="D73" s="0" t="n">
        <v>3893415.71359313</v>
      </c>
      <c r="E73" s="0" t="n">
        <v>103315.323871997</v>
      </c>
      <c r="F73" s="0" t="n">
        <v>0</v>
      </c>
      <c r="G73" s="0" t="n">
        <v>0.078149495853351</v>
      </c>
      <c r="H73" s="0" t="n">
        <v>0</v>
      </c>
      <c r="I73" s="0" t="n">
        <v>1266232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2248000.83687646</v>
      </c>
      <c r="D74" s="0" t="n">
        <v>3759993.68038846</v>
      </c>
      <c r="E74" s="0" t="n">
        <v>149745.549479353</v>
      </c>
      <c r="F74" s="0" t="n">
        <v>0</v>
      </c>
      <c r="G74" s="0" t="n">
        <v>0.0641746348882596</v>
      </c>
      <c r="H74" s="0" t="n">
        <v>0</v>
      </c>
      <c r="I74" s="0" t="n">
        <v>1226568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2203646.82555242</v>
      </c>
      <c r="D75" s="0" t="n">
        <v>3800828.0253251</v>
      </c>
      <c r="E75" s="0" t="n">
        <v>101486.482118573</v>
      </c>
      <c r="F75" s="0" t="n">
        <v>0</v>
      </c>
      <c r="G75" s="0" t="n">
        <v>0.0495313765499325</v>
      </c>
      <c r="H75" s="0" t="n">
        <v>0</v>
      </c>
      <c r="I75" s="0" t="n">
        <v>1195429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2141328.41626949</v>
      </c>
      <c r="D76" s="0" t="n">
        <v>3751084.92934963</v>
      </c>
      <c r="E76" s="0" t="n">
        <v>102082.688623354</v>
      </c>
      <c r="F76" s="0" t="n">
        <v>0</v>
      </c>
      <c r="G76" s="0" t="n">
        <v>0.0537881157837672</v>
      </c>
      <c r="H76" s="0" t="n">
        <v>0</v>
      </c>
      <c r="I76" s="0" t="n">
        <v>1146567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2090257.55882705</v>
      </c>
      <c r="D77" s="0" t="n">
        <v>3659177.80300203</v>
      </c>
      <c r="E77" s="0" t="n">
        <v>103267.177610124</v>
      </c>
      <c r="F77" s="0" t="n">
        <v>0</v>
      </c>
      <c r="G77" s="0" t="n">
        <v>0.0481498879276699</v>
      </c>
      <c r="H77" s="0" t="n">
        <v>0</v>
      </c>
      <c r="I77" s="0" t="n">
        <v>1111031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2031327.8205566</v>
      </c>
      <c r="D78" s="0" t="n">
        <v>3405507.5433475</v>
      </c>
      <c r="E78" s="0" t="n">
        <v>155203.985078564</v>
      </c>
      <c r="F78" s="0" t="n">
        <v>0</v>
      </c>
      <c r="G78" s="0" t="n">
        <v>0.0468595705357161</v>
      </c>
      <c r="H78" s="0" t="n">
        <v>0</v>
      </c>
      <c r="I78" s="0" t="n">
        <v>1079618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1974519.41727174</v>
      </c>
      <c r="D79" s="0" t="n">
        <v>3188478.44316932</v>
      </c>
      <c r="E79" s="0" t="n">
        <v>115849.400107497</v>
      </c>
      <c r="F79" s="0" t="n">
        <v>0</v>
      </c>
      <c r="G79" s="0" t="n">
        <v>0.0523676164699396</v>
      </c>
      <c r="H79" s="0" t="n">
        <v>0</v>
      </c>
      <c r="I79" s="0" t="n">
        <v>1044062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1927741.56506826</v>
      </c>
      <c r="D80" s="0" t="n">
        <v>3093084.58457511</v>
      </c>
      <c r="E80" s="0" t="n">
        <v>100334.083903548</v>
      </c>
      <c r="F80" s="0" t="n">
        <v>0</v>
      </c>
      <c r="G80" s="0" t="n">
        <v>0.0484456861556942</v>
      </c>
      <c r="H80" s="0" t="n">
        <v>0</v>
      </c>
      <c r="I80" s="0" t="n">
        <v>1008505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1922116.67096256</v>
      </c>
      <c r="D81" s="0" t="n">
        <v>3148345.12882043</v>
      </c>
      <c r="E81" s="0" t="n">
        <v>94145.0765797038</v>
      </c>
      <c r="F81" s="0" t="n">
        <v>0</v>
      </c>
      <c r="G81" s="0" t="n">
        <v>0.0522908442689025</v>
      </c>
      <c r="H81" s="0" t="n">
        <v>0</v>
      </c>
      <c r="I81" s="0" t="n">
        <v>965802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1860795.30638919</v>
      </c>
      <c r="D82" s="0" t="n">
        <v>2983966.8768499</v>
      </c>
      <c r="E82" s="0" t="n">
        <v>104128.012777465</v>
      </c>
      <c r="F82" s="0" t="n">
        <v>0</v>
      </c>
      <c r="G82" s="0" t="n">
        <v>0.0444446447504369</v>
      </c>
      <c r="H82" s="0" t="n">
        <v>0</v>
      </c>
      <c r="I82" s="0" t="n">
        <v>931797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1829788.30524991</v>
      </c>
      <c r="D83" s="0" t="n">
        <v>3120042.94789779</v>
      </c>
      <c r="E83" s="0" t="n">
        <v>91108.8953403351</v>
      </c>
      <c r="F83" s="0" t="n">
        <v>0</v>
      </c>
      <c r="G83" s="0" t="n">
        <v>0.0301402850695457</v>
      </c>
      <c r="H83" s="0" t="n">
        <v>0</v>
      </c>
      <c r="I83" s="0" t="n">
        <v>916349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1820588.96934554</v>
      </c>
      <c r="D84" s="0" t="n">
        <v>2929703.7772473</v>
      </c>
      <c r="E84" s="0" t="n">
        <v>73673.1625665075</v>
      </c>
      <c r="F84" s="0" t="n">
        <v>0</v>
      </c>
      <c r="G84" s="0" t="n">
        <v>0.0393421397952935</v>
      </c>
      <c r="H84" s="0" t="n">
        <v>0</v>
      </c>
      <c r="I84" s="0" t="n">
        <v>883281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1781580.24045665</v>
      </c>
      <c r="D85" s="0" t="n">
        <v>2872040.47713251</v>
      </c>
      <c r="E85" s="0" t="n">
        <v>71619.9037704583</v>
      </c>
      <c r="F85" s="0" t="n">
        <v>0</v>
      </c>
      <c r="G85" s="0" t="n">
        <v>0.0473747233035646</v>
      </c>
      <c r="H85" s="0" t="n">
        <v>0</v>
      </c>
      <c r="I85" s="0" t="n">
        <v>854774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1734053.78426752</v>
      </c>
      <c r="D86" s="0" t="n">
        <v>2813213.97358185</v>
      </c>
      <c r="E86" s="0" t="n">
        <v>72278.838824202</v>
      </c>
      <c r="F86" s="0" t="n">
        <v>0</v>
      </c>
      <c r="G86" s="0" t="n">
        <v>0.0398112983404101</v>
      </c>
      <c r="H86" s="0" t="n">
        <v>0</v>
      </c>
      <c r="I86" s="0" t="n">
        <v>811627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1722989.2938736</v>
      </c>
      <c r="D87" s="0" t="n">
        <v>2670363.22564263</v>
      </c>
      <c r="E87" s="0" t="n">
        <v>56971.8503587678</v>
      </c>
      <c r="F87" s="0" t="n">
        <v>0</v>
      </c>
      <c r="G87" s="0" t="n">
        <v>0.0445542573123113</v>
      </c>
      <c r="H87" s="0" t="n">
        <v>0</v>
      </c>
      <c r="I87" s="0" t="n">
        <v>792885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1720847.6414492</v>
      </c>
      <c r="D88" s="0" t="n">
        <v>2547357.43658495</v>
      </c>
      <c r="E88" s="0" t="n">
        <v>50726.0273199397</v>
      </c>
      <c r="F88" s="0" t="n">
        <v>0</v>
      </c>
      <c r="G88" s="0" t="n">
        <v>0.041234160625008</v>
      </c>
      <c r="H88" s="0" t="n">
        <v>0</v>
      </c>
      <c r="I88" s="0" t="n">
        <v>765806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1702485.98686835</v>
      </c>
      <c r="D89" s="0" t="n">
        <v>2484051.6054865</v>
      </c>
      <c r="E89" s="0" t="n">
        <v>50252.6484314724</v>
      </c>
      <c r="F89" s="0" t="n">
        <v>0</v>
      </c>
      <c r="G89" s="0" t="n">
        <v>0.0434027845503876</v>
      </c>
      <c r="H89" s="0" t="n">
        <v>0</v>
      </c>
      <c r="I89" s="0" t="n">
        <v>741570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1686505.25090531</v>
      </c>
      <c r="D90" s="0" t="n">
        <v>2464164.44271465</v>
      </c>
      <c r="E90" s="0" t="n">
        <v>56002.274949859</v>
      </c>
      <c r="F90" s="0" t="n">
        <v>0</v>
      </c>
      <c r="G90" s="0" t="n">
        <v>0.0321632464739621</v>
      </c>
      <c r="H90" s="0" t="n">
        <v>0</v>
      </c>
      <c r="I90" s="0" t="n">
        <v>716910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1665619.1943262</v>
      </c>
      <c r="D91" s="0" t="n">
        <v>2482317.99045299</v>
      </c>
      <c r="E91" s="0" t="n">
        <v>33053.3173807275</v>
      </c>
      <c r="F91" s="0" t="n">
        <v>0</v>
      </c>
      <c r="G91" s="0" t="n">
        <v>0.0266652094020889</v>
      </c>
      <c r="H91" s="0" t="n">
        <v>0</v>
      </c>
      <c r="I91" s="0" t="n">
        <v>682487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1576919.21775107</v>
      </c>
      <c r="D92" s="0" t="n">
        <v>2452330.90715526</v>
      </c>
      <c r="E92" s="0" t="n">
        <v>27847.8650835149</v>
      </c>
      <c r="F92" s="0" t="n">
        <v>0</v>
      </c>
      <c r="G92" s="0" t="n">
        <v>0.0342805336758924</v>
      </c>
      <c r="H92" s="0" t="n">
        <v>0</v>
      </c>
      <c r="I92" s="0" t="n">
        <v>649747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1556877.82293768</v>
      </c>
      <c r="D93" s="0" t="n">
        <v>2498257.45664936</v>
      </c>
      <c r="E93" s="0" t="n">
        <v>30564.8457344724</v>
      </c>
      <c r="F93" s="0" t="n">
        <v>0</v>
      </c>
      <c r="G93" s="0" t="n">
        <v>0.0249810584934005</v>
      </c>
      <c r="H93" s="0" t="n">
        <v>0</v>
      </c>
      <c r="I93" s="0" t="n">
        <v>632252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1533126.79718106</v>
      </c>
      <c r="D94" s="0" t="n">
        <v>2450836.81475941</v>
      </c>
      <c r="E94" s="0" t="n">
        <v>36006.3873740246</v>
      </c>
      <c r="F94" s="0" t="n">
        <v>0</v>
      </c>
      <c r="G94" s="0" t="n">
        <v>0.0247071387204898</v>
      </c>
      <c r="H94" s="0" t="n">
        <v>0</v>
      </c>
      <c r="I94" s="0" t="n">
        <v>604522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1531488.7089527</v>
      </c>
      <c r="D95" s="0" t="n">
        <v>2360693.16554203</v>
      </c>
      <c r="E95" s="0" t="n">
        <v>26597.9522318974</v>
      </c>
      <c r="F95" s="0" t="n">
        <v>0</v>
      </c>
      <c r="G95" s="0" t="n">
        <v>0.0256983375217475</v>
      </c>
      <c r="H95" s="0" t="n">
        <v>0</v>
      </c>
      <c r="I95" s="0" t="n">
        <v>578828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1515546.89022963</v>
      </c>
      <c r="D96" s="0" t="n">
        <v>2302329.48270819</v>
      </c>
      <c r="E96" s="0" t="n">
        <v>18184.0618733552</v>
      </c>
      <c r="F96" s="0" t="n">
        <v>0</v>
      </c>
      <c r="G96" s="0" t="n">
        <v>0.0210728325706561</v>
      </c>
      <c r="H96" s="0" t="n">
        <v>0</v>
      </c>
      <c r="I96" s="0" t="n">
        <v>557027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1496919.12555214</v>
      </c>
      <c r="D97" s="0" t="n">
        <v>2149217.7346956</v>
      </c>
      <c r="E97" s="0" t="n">
        <v>30792.1133731098</v>
      </c>
      <c r="F97" s="0" t="n">
        <v>0</v>
      </c>
      <c r="G97" s="0" t="n">
        <v>0.0194909227442888</v>
      </c>
      <c r="H97" s="0" t="n">
        <v>0</v>
      </c>
      <c r="I97" s="0" t="n">
        <v>529037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1487340.36446911</v>
      </c>
      <c r="D98" s="0" t="n">
        <v>2111279.44797294</v>
      </c>
      <c r="E98" s="0" t="n">
        <v>36491.9689907013</v>
      </c>
      <c r="F98" s="0" t="n">
        <v>0</v>
      </c>
      <c r="G98" s="0" t="n">
        <v>0.0176908444843665</v>
      </c>
      <c r="H98" s="0" t="n">
        <v>0</v>
      </c>
      <c r="I98" s="0" t="n">
        <v>502888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1460727.30462419</v>
      </c>
      <c r="D99" s="0" t="n">
        <v>2006391.27911725</v>
      </c>
      <c r="E99" s="0" t="n">
        <v>16432.8140197086</v>
      </c>
      <c r="F99" s="0" t="n">
        <v>0</v>
      </c>
      <c r="G99" s="0" t="n">
        <v>0.0269195498548165</v>
      </c>
      <c r="H99" s="0" t="n">
        <v>0</v>
      </c>
      <c r="I99" s="0" t="n">
        <v>480248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1452762.51059501</v>
      </c>
      <c r="D100" s="0" t="n">
        <v>2029207.91873761</v>
      </c>
      <c r="E100" s="0" t="n">
        <v>15188.4089620174</v>
      </c>
      <c r="F100" s="0" t="n">
        <v>0</v>
      </c>
      <c r="G100" s="0" t="n">
        <v>0.0219262323289331</v>
      </c>
      <c r="H100" s="0" t="n">
        <v>0</v>
      </c>
      <c r="I100" s="0" t="n">
        <v>472894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1436719.10671996</v>
      </c>
      <c r="D101" s="0" t="n">
        <v>1996166.31814082</v>
      </c>
      <c r="E101" s="0" t="n">
        <v>14911.9094139841</v>
      </c>
      <c r="F101" s="0" t="n">
        <v>0</v>
      </c>
      <c r="G101" s="0" t="n">
        <v>0.014989079234757</v>
      </c>
      <c r="H101" s="0" t="n">
        <v>0</v>
      </c>
      <c r="I101" s="0" t="n">
        <v>462888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1419026.06832967</v>
      </c>
      <c r="D102" s="0" t="n">
        <v>1818648.50350379</v>
      </c>
      <c r="E102" s="0" t="n">
        <v>16555.4060275119</v>
      </c>
      <c r="F102" s="0" t="n">
        <v>0</v>
      </c>
      <c r="G102" s="0" t="n">
        <v>0.0313767745063707</v>
      </c>
      <c r="H102" s="0" t="n">
        <v>0</v>
      </c>
      <c r="I102" s="0" t="n">
        <v>447917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1400159.95928326</v>
      </c>
      <c r="D103" s="0" t="n">
        <v>1727008.20611578</v>
      </c>
      <c r="E103" s="0" t="n">
        <v>7226.22434894664</v>
      </c>
      <c r="F103" s="0" t="n">
        <v>0</v>
      </c>
      <c r="G103" s="0" t="n">
        <v>0.0314470260035298</v>
      </c>
      <c r="H103" s="0" t="n">
        <v>0</v>
      </c>
      <c r="I103" s="0" t="n">
        <v>429184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1357811.48302136</v>
      </c>
      <c r="D104" s="0" t="n">
        <v>1668332.84628862</v>
      </c>
      <c r="E104" s="0" t="n">
        <v>12614.11180707</v>
      </c>
      <c r="F104" s="0" t="n">
        <v>0</v>
      </c>
      <c r="G104" s="0" t="n">
        <v>0.0331048357473453</v>
      </c>
      <c r="H104" s="0" t="n">
        <v>0</v>
      </c>
      <c r="I104" s="0" t="n">
        <v>417788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1319200.72148953</v>
      </c>
      <c r="D105" s="0" t="n">
        <v>1626403.60017893</v>
      </c>
      <c r="E105" s="0" t="n">
        <v>12762.1157880203</v>
      </c>
      <c r="F105" s="0" t="n">
        <v>0</v>
      </c>
      <c r="G105" s="0" t="n">
        <v>0.024351293522661</v>
      </c>
      <c r="H105" s="0" t="n">
        <v>0</v>
      </c>
      <c r="I105" s="0" t="n">
        <v>393058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4303184.81482577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4134056.59752443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4633493.87490971</v>
      </c>
      <c r="D22" s="0" t="n">
        <v>11941881.2302102</v>
      </c>
      <c r="E22" s="0" t="n">
        <v>977101.920921196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666335.3977</v>
      </c>
      <c r="C23" s="0" t="n">
        <v>4245939.92600574</v>
      </c>
      <c r="D23" s="0" t="n">
        <v>10017214.5720101</v>
      </c>
      <c r="E23" s="0" t="n">
        <v>656030.256657454</v>
      </c>
      <c r="F23" s="0" t="n">
        <v>0.361209056163207</v>
      </c>
      <c r="G23" s="0" t="n">
        <v>0</v>
      </c>
      <c r="H23" s="0" t="n">
        <v>1148315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903195.286</v>
      </c>
      <c r="C24" s="0" t="n">
        <v>4185404.8089957</v>
      </c>
      <c r="D24" s="0" t="n">
        <v>10038876.9877178</v>
      </c>
      <c r="E24" s="0" t="n">
        <v>651830.000435007</v>
      </c>
      <c r="F24" s="0" t="n">
        <v>0.352726929254199</v>
      </c>
      <c r="G24" s="0" t="n">
        <v>0</v>
      </c>
      <c r="H24" s="0" t="n">
        <v>1082853</v>
      </c>
      <c r="I24" s="0" t="n">
        <v>2998162</v>
      </c>
    </row>
    <row r="25" customFormat="false" ht="12.8" hidden="false" customHeight="false" outlineLevel="0" collapsed="false">
      <c r="A25" s="0" t="n">
        <v>72</v>
      </c>
      <c r="B25" s="0" t="n">
        <v>272914.27066</v>
      </c>
      <c r="C25" s="0" t="n">
        <v>4006913.82375374</v>
      </c>
      <c r="D25" s="0" t="n">
        <v>10064861.8825761</v>
      </c>
      <c r="E25" s="0" t="n">
        <v>634963.098513362</v>
      </c>
      <c r="F25" s="0" t="n">
        <v>0.344858300036522</v>
      </c>
      <c r="G25" s="0" t="n">
        <v>0</v>
      </c>
      <c r="H25" s="0" t="n">
        <v>1008659</v>
      </c>
      <c r="I25" s="0" t="n">
        <v>2929560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3817186.58127742</v>
      </c>
      <c r="D26" s="0" t="n">
        <v>10232336.7823487</v>
      </c>
      <c r="E26" s="0" t="n">
        <v>749469.252182171</v>
      </c>
      <c r="F26" s="0" t="n">
        <v>0</v>
      </c>
      <c r="G26" s="0" t="n">
        <v>0.133384498391515</v>
      </c>
      <c r="H26" s="0" t="n">
        <v>0</v>
      </c>
      <c r="I26" s="0" t="n">
        <v>2865204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3883134.68223248</v>
      </c>
      <c r="D27" s="0" t="n">
        <v>10209501.0807703</v>
      </c>
      <c r="E27" s="0" t="n">
        <v>601908.29803569</v>
      </c>
      <c r="F27" s="0" t="n">
        <v>0</v>
      </c>
      <c r="G27" s="0" t="n">
        <v>0.128730940891871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3960032.29941093</v>
      </c>
      <c r="D28" s="0" t="n">
        <v>10336626.017586</v>
      </c>
      <c r="E28" s="0" t="n">
        <v>615918.288870669</v>
      </c>
      <c r="F28" s="0" t="n">
        <v>0</v>
      </c>
      <c r="G28" s="0" t="n">
        <v>0.125827407831643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4090978.32113231</v>
      </c>
      <c r="D29" s="0" t="n">
        <v>10302254.6615441</v>
      </c>
      <c r="E29" s="0" t="n">
        <v>636434.498291013</v>
      </c>
      <c r="F29" s="0" t="n">
        <v>0</v>
      </c>
      <c r="G29" s="0" t="n">
        <v>0.128826992285007</v>
      </c>
      <c r="H29" s="0" t="n">
        <v>0</v>
      </c>
      <c r="I29" s="0" t="n">
        <v>2654885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4173392.13011069</v>
      </c>
      <c r="D30" s="0" t="n">
        <v>10200926.8381327</v>
      </c>
      <c r="E30" s="0" t="n">
        <v>843360.098937028</v>
      </c>
      <c r="F30" s="0" t="n">
        <v>0</v>
      </c>
      <c r="G30" s="0" t="n">
        <v>0.132964287561314</v>
      </c>
      <c r="H30" s="0" t="n">
        <v>0</v>
      </c>
      <c r="I30" s="0" t="n">
        <v>2598296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4239464.93651863</v>
      </c>
      <c r="D31" s="0" t="n">
        <v>10402299.664827</v>
      </c>
      <c r="E31" s="0" t="n">
        <v>631256.135055472</v>
      </c>
      <c r="F31" s="0" t="n">
        <v>0</v>
      </c>
      <c r="G31" s="0" t="n">
        <v>0.137369560379534</v>
      </c>
      <c r="H31" s="0" t="n">
        <v>0</v>
      </c>
      <c r="I31" s="0" t="n">
        <v>2543241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4250152.48783884</v>
      </c>
      <c r="D32" s="0" t="n">
        <v>10083001.7440273</v>
      </c>
      <c r="E32" s="0" t="n">
        <v>634400.909336322</v>
      </c>
      <c r="F32" s="0" t="n">
        <v>0</v>
      </c>
      <c r="G32" s="0" t="n">
        <v>0.138658325471104</v>
      </c>
      <c r="H32" s="0" t="n">
        <v>0</v>
      </c>
      <c r="I32" s="0" t="n">
        <v>2486245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4281419.53608073</v>
      </c>
      <c r="D33" s="0" t="n">
        <v>9991999.26636819</v>
      </c>
      <c r="E33" s="0" t="n">
        <v>627131.872712589</v>
      </c>
      <c r="F33" s="0" t="n">
        <v>0</v>
      </c>
      <c r="G33" s="0" t="n">
        <v>0.141343386882453</v>
      </c>
      <c r="H33" s="0" t="n">
        <v>0</v>
      </c>
      <c r="I33" s="0" t="n">
        <v>2440915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4333342.57803681</v>
      </c>
      <c r="D34" s="0" t="n">
        <v>9797010.59122197</v>
      </c>
      <c r="E34" s="0" t="n">
        <v>806614.413645235</v>
      </c>
      <c r="F34" s="0" t="n">
        <v>0</v>
      </c>
      <c r="G34" s="0" t="n">
        <v>0.142998617215981</v>
      </c>
      <c r="H34" s="0" t="n">
        <v>0</v>
      </c>
      <c r="I34" s="0" t="n">
        <v>2387341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4311538.47864734</v>
      </c>
      <c r="D35" s="0" t="n">
        <v>9581595.5983381</v>
      </c>
      <c r="E35" s="0" t="n">
        <v>641402.083526915</v>
      </c>
      <c r="F35" s="0" t="n">
        <v>0</v>
      </c>
      <c r="G35" s="0" t="n">
        <v>0.144997809208792</v>
      </c>
      <c r="H35" s="0" t="n">
        <v>0</v>
      </c>
      <c r="I35" s="0" t="n">
        <v>2347829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4260444.97092181</v>
      </c>
      <c r="D36" s="0" t="n">
        <v>9409756.59394221</v>
      </c>
      <c r="E36" s="0" t="n">
        <v>603343.071672629</v>
      </c>
      <c r="F36" s="0" t="n">
        <v>0</v>
      </c>
      <c r="G36" s="0" t="n">
        <v>0.148896756389973</v>
      </c>
      <c r="H36" s="0" t="n">
        <v>0</v>
      </c>
      <c r="I36" s="0" t="n">
        <v>2277013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4275820.56049923</v>
      </c>
      <c r="D37" s="0" t="n">
        <v>9240495.32850697</v>
      </c>
      <c r="E37" s="0" t="n">
        <v>620672.504996902</v>
      </c>
      <c r="F37" s="0" t="n">
        <v>0</v>
      </c>
      <c r="G37" s="0" t="n">
        <v>0.143848725470109</v>
      </c>
      <c r="H37" s="0" t="n">
        <v>0</v>
      </c>
      <c r="I37" s="0" t="n">
        <v>2203438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4228017.63502389</v>
      </c>
      <c r="D38" s="0" t="n">
        <v>8909102.877761</v>
      </c>
      <c r="E38" s="0" t="n">
        <v>784781.739134939</v>
      </c>
      <c r="F38" s="0" t="n">
        <v>0</v>
      </c>
      <c r="G38" s="0" t="n">
        <v>0.145084588137653</v>
      </c>
      <c r="H38" s="0" t="n">
        <v>0</v>
      </c>
      <c r="I38" s="0" t="n">
        <v>2165594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4212645.94603856</v>
      </c>
      <c r="D39" s="0" t="n">
        <v>8610508.59984021</v>
      </c>
      <c r="E39" s="0" t="n">
        <v>616414.831910616</v>
      </c>
      <c r="F39" s="0" t="n">
        <v>0</v>
      </c>
      <c r="G39" s="0" t="n">
        <v>0.143739780369779</v>
      </c>
      <c r="H39" s="0" t="n">
        <v>0</v>
      </c>
      <c r="I39" s="0" t="n">
        <v>2103822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4188521.11239939</v>
      </c>
      <c r="D40" s="0" t="n">
        <v>8343816.68955319</v>
      </c>
      <c r="E40" s="0" t="n">
        <v>584858.407749149</v>
      </c>
      <c r="F40" s="0" t="n">
        <v>0</v>
      </c>
      <c r="G40" s="0" t="n">
        <v>0.144132726400376</v>
      </c>
      <c r="H40" s="0" t="n">
        <v>0</v>
      </c>
      <c r="I40" s="0" t="n">
        <v>2056246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4178640.39057062</v>
      </c>
      <c r="D41" s="0" t="n">
        <v>8253761.40732442</v>
      </c>
      <c r="E41" s="0" t="n">
        <v>586834.223844076</v>
      </c>
      <c r="F41" s="0" t="n">
        <v>0</v>
      </c>
      <c r="G41" s="0" t="n">
        <v>0.14497411660564</v>
      </c>
      <c r="H41" s="0" t="n">
        <v>0</v>
      </c>
      <c r="I41" s="0" t="n">
        <v>2007038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4156128.11768826</v>
      </c>
      <c r="D42" s="0" t="n">
        <v>8164816.16154799</v>
      </c>
      <c r="E42" s="0" t="n">
        <v>714406.068803963</v>
      </c>
      <c r="F42" s="0" t="n">
        <v>0</v>
      </c>
      <c r="G42" s="0" t="n">
        <v>0.150538201269552</v>
      </c>
      <c r="H42" s="0" t="n">
        <v>0</v>
      </c>
      <c r="I42" s="0" t="n">
        <v>1965730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4095009.91556159</v>
      </c>
      <c r="D43" s="0" t="n">
        <v>8014276.44976976</v>
      </c>
      <c r="E43" s="0" t="n">
        <v>525291.153160359</v>
      </c>
      <c r="F43" s="0" t="n">
        <v>0</v>
      </c>
      <c r="G43" s="0" t="n">
        <v>0.154207696218172</v>
      </c>
      <c r="H43" s="0" t="n">
        <v>0</v>
      </c>
      <c r="I43" s="0" t="n">
        <v>1919687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4058229.46688147</v>
      </c>
      <c r="D44" s="0" t="n">
        <v>7823715.23887975</v>
      </c>
      <c r="E44" s="0" t="n">
        <v>521912.211021735</v>
      </c>
      <c r="F44" s="0" t="n">
        <v>0</v>
      </c>
      <c r="G44" s="0" t="n">
        <v>0.148995741979405</v>
      </c>
      <c r="H44" s="0" t="n">
        <v>0</v>
      </c>
      <c r="I44" s="0" t="n">
        <v>1878842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4033210.30156101</v>
      </c>
      <c r="D45" s="0" t="n">
        <v>7802587.78097049</v>
      </c>
      <c r="E45" s="0" t="n">
        <v>527708.490957844</v>
      </c>
      <c r="F45" s="0" t="n">
        <v>0</v>
      </c>
      <c r="G45" s="0" t="n">
        <v>0.141150291543636</v>
      </c>
      <c r="H45" s="0" t="n">
        <v>0</v>
      </c>
      <c r="I45" s="0" t="n">
        <v>1827284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4000760.95576378</v>
      </c>
      <c r="D46" s="0" t="n">
        <v>7588809.73477236</v>
      </c>
      <c r="E46" s="0" t="n">
        <v>630547.47074837</v>
      </c>
      <c r="F46" s="0" t="n">
        <v>0</v>
      </c>
      <c r="G46" s="0" t="n">
        <v>0.148062773207353</v>
      </c>
      <c r="H46" s="0" t="n">
        <v>0</v>
      </c>
      <c r="I46" s="0" t="n">
        <v>1796782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4007083.55665461</v>
      </c>
      <c r="D47" s="0" t="n">
        <v>7603755.24698549</v>
      </c>
      <c r="E47" s="0" t="n">
        <v>456913.866386402</v>
      </c>
      <c r="F47" s="0" t="n">
        <v>0</v>
      </c>
      <c r="G47" s="0" t="n">
        <v>0.143269828156164</v>
      </c>
      <c r="H47" s="0" t="n">
        <v>0</v>
      </c>
      <c r="I47" s="0" t="n">
        <v>1751885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3971173.62528525</v>
      </c>
      <c r="D48" s="0" t="n">
        <v>7364248.9943006</v>
      </c>
      <c r="E48" s="0" t="n">
        <v>460132.378292745</v>
      </c>
      <c r="F48" s="0" t="n">
        <v>0</v>
      </c>
      <c r="G48" s="0" t="n">
        <v>0.150930277016324</v>
      </c>
      <c r="H48" s="0" t="n">
        <v>0</v>
      </c>
      <c r="I48" s="0" t="n">
        <v>1710300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3951849.11590999</v>
      </c>
      <c r="D49" s="0" t="n">
        <v>7283738.02733716</v>
      </c>
      <c r="E49" s="0" t="n">
        <v>465415.399715604</v>
      </c>
      <c r="F49" s="0" t="n">
        <v>0</v>
      </c>
      <c r="G49" s="0" t="n">
        <v>0.144506918283683</v>
      </c>
      <c r="H49" s="0" t="n">
        <v>0</v>
      </c>
      <c r="I49" s="0" t="n">
        <v>1685550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3956641.16666448</v>
      </c>
      <c r="D50" s="0" t="n">
        <v>7127652.50360518</v>
      </c>
      <c r="E50" s="0" t="n">
        <v>554586.636114427</v>
      </c>
      <c r="F50" s="0" t="n">
        <v>0</v>
      </c>
      <c r="G50" s="0" t="n">
        <v>0.143480305681971</v>
      </c>
      <c r="H50" s="0" t="n">
        <v>0</v>
      </c>
      <c r="I50" s="0" t="n">
        <v>1655992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3979951.07231058</v>
      </c>
      <c r="D51" s="0" t="n">
        <v>7076499.12667464</v>
      </c>
      <c r="E51" s="0" t="n">
        <v>445410.471014269</v>
      </c>
      <c r="F51" s="0" t="n">
        <v>0</v>
      </c>
      <c r="G51" s="0" t="n">
        <v>0.133685270260421</v>
      </c>
      <c r="H51" s="0" t="n">
        <v>0</v>
      </c>
      <c r="I51" s="0" t="n">
        <v>1635760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3922155.0636274</v>
      </c>
      <c r="D52" s="0" t="n">
        <v>6883147.0557642</v>
      </c>
      <c r="E52" s="0" t="n">
        <v>421672.977150473</v>
      </c>
      <c r="F52" s="0" t="n">
        <v>0</v>
      </c>
      <c r="G52" s="0" t="n">
        <v>0.141320352934724</v>
      </c>
      <c r="H52" s="0" t="n">
        <v>0</v>
      </c>
      <c r="I52" s="0" t="n">
        <v>1597061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3921299.73711145</v>
      </c>
      <c r="D53" s="0" t="n">
        <v>6608506.26416961</v>
      </c>
      <c r="E53" s="0" t="n">
        <v>440331.443537733</v>
      </c>
      <c r="F53" s="0" t="n">
        <v>0</v>
      </c>
      <c r="G53" s="0" t="n">
        <v>0.133851226942931</v>
      </c>
      <c r="H53" s="0" t="n">
        <v>0</v>
      </c>
      <c r="I53" s="0" t="n">
        <v>1557724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3922173.55802032</v>
      </c>
      <c r="D54" s="0" t="n">
        <v>6450764.58146126</v>
      </c>
      <c r="E54" s="0" t="n">
        <v>532737.370867235</v>
      </c>
      <c r="F54" s="0" t="n">
        <v>0</v>
      </c>
      <c r="G54" s="0" t="n">
        <v>0.126954502585045</v>
      </c>
      <c r="H54" s="0" t="n">
        <v>0</v>
      </c>
      <c r="I54" s="0" t="n">
        <v>1537521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3870596.06274469</v>
      </c>
      <c r="D55" s="0" t="n">
        <v>6303487.76755317</v>
      </c>
      <c r="E55" s="0" t="n">
        <v>406026.921567852</v>
      </c>
      <c r="F55" s="0" t="n">
        <v>0</v>
      </c>
      <c r="G55" s="0" t="n">
        <v>0.131785159542235</v>
      </c>
      <c r="H55" s="0" t="n">
        <v>0</v>
      </c>
      <c r="I55" s="0" t="n">
        <v>1524608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3805767.47093511</v>
      </c>
      <c r="D56" s="0" t="n">
        <v>6278367.42505606</v>
      </c>
      <c r="E56" s="0" t="n">
        <v>377359.941015615</v>
      </c>
      <c r="F56" s="0" t="n">
        <v>0</v>
      </c>
      <c r="G56" s="0" t="n">
        <v>0.142171316539617</v>
      </c>
      <c r="H56" s="0" t="n">
        <v>0</v>
      </c>
      <c r="I56" s="0" t="n">
        <v>1495313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3810889.21908989</v>
      </c>
      <c r="D57" s="0" t="n">
        <v>6117083.52519354</v>
      </c>
      <c r="E57" s="0" t="n">
        <v>360091.763207817</v>
      </c>
      <c r="F57" s="0" t="n">
        <v>0</v>
      </c>
      <c r="G57" s="0" t="n">
        <v>0.136338062976021</v>
      </c>
      <c r="H57" s="0" t="n">
        <v>0</v>
      </c>
      <c r="I57" s="0" t="n">
        <v>1468219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3804329.83314618</v>
      </c>
      <c r="D58" s="0" t="n">
        <v>5846926.17713943</v>
      </c>
      <c r="E58" s="0" t="n">
        <v>449410.930978065</v>
      </c>
      <c r="F58" s="0" t="n">
        <v>0</v>
      </c>
      <c r="G58" s="0" t="n">
        <v>0.134761864847195</v>
      </c>
      <c r="H58" s="0" t="n">
        <v>0</v>
      </c>
      <c r="I58" s="0" t="n">
        <v>1442952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3748068.04452191</v>
      </c>
      <c r="D59" s="0" t="n">
        <v>5740334.6118089</v>
      </c>
      <c r="E59" s="0" t="n">
        <v>307025.530805198</v>
      </c>
      <c r="F59" s="0" t="n">
        <v>0</v>
      </c>
      <c r="G59" s="0" t="n">
        <v>0.135842601916818</v>
      </c>
      <c r="H59" s="0" t="n">
        <v>0</v>
      </c>
      <c r="I59" s="0" t="n">
        <v>1419484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3685231.54056569</v>
      </c>
      <c r="D60" s="0" t="n">
        <v>5744624.38677735</v>
      </c>
      <c r="E60" s="0" t="n">
        <v>293520.583759874</v>
      </c>
      <c r="F60" s="0" t="n">
        <v>0</v>
      </c>
      <c r="G60" s="0" t="n">
        <v>0.131963202984402</v>
      </c>
      <c r="H60" s="0" t="n">
        <v>0</v>
      </c>
      <c r="I60" s="0" t="n">
        <v>1395181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3635650.61394261</v>
      </c>
      <c r="D61" s="0" t="n">
        <v>5427970.23298432</v>
      </c>
      <c r="E61" s="0" t="n">
        <v>290092.189129768</v>
      </c>
      <c r="F61" s="0" t="n">
        <v>0</v>
      </c>
      <c r="G61" s="0" t="n">
        <v>0.136920854783156</v>
      </c>
      <c r="H61" s="0" t="n">
        <v>0</v>
      </c>
      <c r="I61" s="0" t="n">
        <v>1373080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3631981.31581044</v>
      </c>
      <c r="D62" s="0" t="n">
        <v>5652876.8030423</v>
      </c>
      <c r="E62" s="0" t="n">
        <v>337258.499115477</v>
      </c>
      <c r="F62" s="0" t="n">
        <v>0</v>
      </c>
      <c r="G62" s="0" t="n">
        <v>0.11910306822214</v>
      </c>
      <c r="H62" s="0" t="n">
        <v>0</v>
      </c>
      <c r="I62" s="0" t="n">
        <v>1362447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3595524.35274959</v>
      </c>
      <c r="D63" s="0" t="n">
        <v>5645227.01733079</v>
      </c>
      <c r="E63" s="0" t="n">
        <v>235867.361222009</v>
      </c>
      <c r="F63" s="0" t="n">
        <v>0</v>
      </c>
      <c r="G63" s="0" t="n">
        <v>0.120709372449292</v>
      </c>
      <c r="H63" s="0" t="n">
        <v>0</v>
      </c>
      <c r="I63" s="0" t="n">
        <v>1347930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3553560.74363285</v>
      </c>
      <c r="D64" s="0" t="n">
        <v>5587459.3390619</v>
      </c>
      <c r="E64" s="0" t="n">
        <v>257734.775509708</v>
      </c>
      <c r="F64" s="0" t="n">
        <v>0</v>
      </c>
      <c r="G64" s="0" t="n">
        <v>0.110190893282476</v>
      </c>
      <c r="H64" s="0" t="n">
        <v>0</v>
      </c>
      <c r="I64" s="0" t="n">
        <v>1324035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3512379.1702214</v>
      </c>
      <c r="D65" s="0" t="n">
        <v>5522373.24470718</v>
      </c>
      <c r="E65" s="0" t="n">
        <v>233066.803370061</v>
      </c>
      <c r="F65" s="0" t="n">
        <v>0</v>
      </c>
      <c r="G65" s="0" t="n">
        <v>0.107611139286498</v>
      </c>
      <c r="H65" s="0" t="n">
        <v>0</v>
      </c>
      <c r="I65" s="0" t="n">
        <v>1316456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3466468.84564875</v>
      </c>
      <c r="D66" s="0" t="n">
        <v>5480853.78803867</v>
      </c>
      <c r="E66" s="0" t="n">
        <v>279879.797929719</v>
      </c>
      <c r="F66" s="0" t="n">
        <v>0</v>
      </c>
      <c r="G66" s="0" t="n">
        <v>0.108348316036167</v>
      </c>
      <c r="H66" s="0" t="n">
        <v>0</v>
      </c>
      <c r="I66" s="0" t="n">
        <v>1301498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3417910.6711352</v>
      </c>
      <c r="D67" s="0" t="n">
        <v>5307364.53942826</v>
      </c>
      <c r="E67" s="0" t="n">
        <v>198047.082484299</v>
      </c>
      <c r="F67" s="0" t="n">
        <v>0</v>
      </c>
      <c r="G67" s="0" t="n">
        <v>0.0968381302258276</v>
      </c>
      <c r="H67" s="0" t="n">
        <v>0</v>
      </c>
      <c r="I67" s="0" t="n">
        <v>1288923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3357539.38393157</v>
      </c>
      <c r="D68" s="0" t="n">
        <v>5130238.53524514</v>
      </c>
      <c r="E68" s="0" t="n">
        <v>178458.271572082</v>
      </c>
      <c r="F68" s="0" t="n">
        <v>0</v>
      </c>
      <c r="G68" s="0" t="n">
        <v>0.0893267390813818</v>
      </c>
      <c r="H68" s="0" t="n">
        <v>0</v>
      </c>
      <c r="I68" s="0" t="n">
        <v>1273476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3366473.75589679</v>
      </c>
      <c r="D69" s="0" t="n">
        <v>4992872.02947282</v>
      </c>
      <c r="E69" s="0" t="n">
        <v>177430.799454123</v>
      </c>
      <c r="F69" s="0" t="n">
        <v>0</v>
      </c>
      <c r="G69" s="0" t="n">
        <v>0.0992252074152752</v>
      </c>
      <c r="H69" s="0" t="n">
        <v>0</v>
      </c>
      <c r="I69" s="0" t="n">
        <v>1254967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3273033.93788543</v>
      </c>
      <c r="D70" s="0" t="n">
        <v>5111054.9663539</v>
      </c>
      <c r="E70" s="0" t="n">
        <v>206433.101466846</v>
      </c>
      <c r="F70" s="0" t="n">
        <v>0</v>
      </c>
      <c r="G70" s="0" t="n">
        <v>0.0935555401392317</v>
      </c>
      <c r="H70" s="0" t="n">
        <v>0</v>
      </c>
      <c r="I70" s="0" t="n">
        <v>1233071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3250952.47347118</v>
      </c>
      <c r="D71" s="0" t="n">
        <v>4962066.12359007</v>
      </c>
      <c r="E71" s="0" t="n">
        <v>172972.582452735</v>
      </c>
      <c r="F71" s="0" t="n">
        <v>0</v>
      </c>
      <c r="G71" s="0" t="n">
        <v>0.0910622724976552</v>
      </c>
      <c r="H71" s="0" t="n">
        <v>0</v>
      </c>
      <c r="I71" s="0" t="n">
        <v>1233138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3239062.03470743</v>
      </c>
      <c r="D72" s="0" t="n">
        <v>4761955.58244581</v>
      </c>
      <c r="E72" s="0" t="n">
        <v>149195.953424296</v>
      </c>
      <c r="F72" s="0" t="n">
        <v>0</v>
      </c>
      <c r="G72" s="0" t="n">
        <v>0.0830902225390977</v>
      </c>
      <c r="H72" s="0" t="n">
        <v>0</v>
      </c>
      <c r="I72" s="0" t="n">
        <v>1201693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3206710.67204808</v>
      </c>
      <c r="D73" s="0" t="n">
        <v>4903041.22275558</v>
      </c>
      <c r="E73" s="0" t="n">
        <v>148050.734502564</v>
      </c>
      <c r="F73" s="0" t="n">
        <v>0</v>
      </c>
      <c r="G73" s="0" t="n">
        <v>0.0779642276945556</v>
      </c>
      <c r="H73" s="0" t="n">
        <v>0</v>
      </c>
      <c r="I73" s="0" t="n">
        <v>1187526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3115682.7042231</v>
      </c>
      <c r="D74" s="0" t="n">
        <v>4683015.24866896</v>
      </c>
      <c r="E74" s="0" t="n">
        <v>173635.761889868</v>
      </c>
      <c r="F74" s="0" t="n">
        <v>0</v>
      </c>
      <c r="G74" s="0" t="n">
        <v>0.0904751144261584</v>
      </c>
      <c r="H74" s="0" t="n">
        <v>0</v>
      </c>
      <c r="I74" s="0" t="n">
        <v>1158176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3084246.05826037</v>
      </c>
      <c r="D75" s="0" t="n">
        <v>4753970.2048841</v>
      </c>
      <c r="E75" s="0" t="n">
        <v>142844.187209854</v>
      </c>
      <c r="F75" s="0" t="n">
        <v>0</v>
      </c>
      <c r="G75" s="0" t="n">
        <v>0.0777222026317255</v>
      </c>
      <c r="H75" s="0" t="n">
        <v>0</v>
      </c>
      <c r="I75" s="0" t="n">
        <v>1124206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3042963.71754066</v>
      </c>
      <c r="D76" s="0" t="n">
        <v>4648908.64293794</v>
      </c>
      <c r="E76" s="0" t="n">
        <v>122710.658475996</v>
      </c>
      <c r="F76" s="0" t="n">
        <v>0</v>
      </c>
      <c r="G76" s="0" t="n">
        <v>0.0720133901077934</v>
      </c>
      <c r="H76" s="0" t="n">
        <v>0</v>
      </c>
      <c r="I76" s="0" t="n">
        <v>1092121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2995194.63325927</v>
      </c>
      <c r="D77" s="0" t="n">
        <v>4576222.32512151</v>
      </c>
      <c r="E77" s="0" t="n">
        <v>131221.523278172</v>
      </c>
      <c r="F77" s="0" t="n">
        <v>0</v>
      </c>
      <c r="G77" s="0" t="n">
        <v>0.0753820460096344</v>
      </c>
      <c r="H77" s="0" t="n">
        <v>0</v>
      </c>
      <c r="I77" s="0" t="n">
        <v>1056543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2945951.15503875</v>
      </c>
      <c r="D78" s="0" t="n">
        <v>4607273.88722295</v>
      </c>
      <c r="E78" s="0" t="n">
        <v>147576.929112423</v>
      </c>
      <c r="F78" s="0" t="n">
        <v>0</v>
      </c>
      <c r="G78" s="0" t="n">
        <v>0.0559634517927403</v>
      </c>
      <c r="H78" s="0" t="n">
        <v>0</v>
      </c>
      <c r="I78" s="0" t="n">
        <v>1034775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2889543.22254681</v>
      </c>
      <c r="D79" s="0" t="n">
        <v>4594939.61769742</v>
      </c>
      <c r="E79" s="0" t="n">
        <v>107664.15920539</v>
      </c>
      <c r="F79" s="0" t="n">
        <v>0</v>
      </c>
      <c r="G79" s="0" t="n">
        <v>0.0540259498071298</v>
      </c>
      <c r="H79" s="0" t="n">
        <v>0</v>
      </c>
      <c r="I79" s="0" t="n">
        <v>1005983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2851268.76162484</v>
      </c>
      <c r="D80" s="0" t="n">
        <v>4457484.14213073</v>
      </c>
      <c r="E80" s="0" t="n">
        <v>100061.149482555</v>
      </c>
      <c r="F80" s="0" t="n">
        <v>0</v>
      </c>
      <c r="G80" s="0" t="n">
        <v>0.0540600488388144</v>
      </c>
      <c r="H80" s="0" t="n">
        <v>0</v>
      </c>
      <c r="I80" s="0" t="n">
        <v>989458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2768559.06856373</v>
      </c>
      <c r="D81" s="0" t="n">
        <v>4528318.07055566</v>
      </c>
      <c r="E81" s="0" t="n">
        <v>76877.5533323261</v>
      </c>
      <c r="F81" s="0" t="n">
        <v>0</v>
      </c>
      <c r="G81" s="0" t="n">
        <v>0.055382543023818</v>
      </c>
      <c r="H81" s="0" t="n">
        <v>0</v>
      </c>
      <c r="I81" s="0" t="n">
        <v>964938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2703554.57936939</v>
      </c>
      <c r="D82" s="0" t="n">
        <v>4318145.56259241</v>
      </c>
      <c r="E82" s="0" t="n">
        <v>96984.0299321049</v>
      </c>
      <c r="F82" s="0" t="n">
        <v>0</v>
      </c>
      <c r="G82" s="0" t="n">
        <v>0.0574400973936141</v>
      </c>
      <c r="H82" s="0" t="n">
        <v>0</v>
      </c>
      <c r="I82" s="0" t="n">
        <v>926284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2712911.50291631</v>
      </c>
      <c r="D83" s="0" t="n">
        <v>4275940.35046113</v>
      </c>
      <c r="E83" s="0" t="n">
        <v>84372.9787935933</v>
      </c>
      <c r="F83" s="0" t="n">
        <v>0</v>
      </c>
      <c r="G83" s="0" t="n">
        <v>0.0451456181509355</v>
      </c>
      <c r="H83" s="0" t="n">
        <v>0</v>
      </c>
      <c r="I83" s="0" t="n">
        <v>908310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2634120.47771554</v>
      </c>
      <c r="D84" s="0" t="n">
        <v>4158311.01949783</v>
      </c>
      <c r="E84" s="0" t="n">
        <v>80867.9189503473</v>
      </c>
      <c r="F84" s="0" t="n">
        <v>0</v>
      </c>
      <c r="G84" s="0" t="n">
        <v>0.0370904472946522</v>
      </c>
      <c r="H84" s="0" t="n">
        <v>0</v>
      </c>
      <c r="I84" s="0" t="n">
        <v>886234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2585363.69429895</v>
      </c>
      <c r="D85" s="0" t="n">
        <v>4072588.5944047</v>
      </c>
      <c r="E85" s="0" t="n">
        <v>75973.0562211346</v>
      </c>
      <c r="F85" s="0" t="n">
        <v>0</v>
      </c>
      <c r="G85" s="0" t="n">
        <v>0.036890788310404</v>
      </c>
      <c r="H85" s="0" t="n">
        <v>0</v>
      </c>
      <c r="I85" s="0" t="n">
        <v>864288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2544875.76063191</v>
      </c>
      <c r="D86" s="0" t="n">
        <v>3959919.4813252</v>
      </c>
      <c r="E86" s="0" t="n">
        <v>97547.4947173349</v>
      </c>
      <c r="F86" s="0" t="n">
        <v>0</v>
      </c>
      <c r="G86" s="0" t="n">
        <v>0.033917710368532</v>
      </c>
      <c r="H86" s="0" t="n">
        <v>0</v>
      </c>
      <c r="I86" s="0" t="n">
        <v>828590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2505245.89332737</v>
      </c>
      <c r="D87" s="0" t="n">
        <v>3918827.50913724</v>
      </c>
      <c r="E87" s="0" t="n">
        <v>66111.5918463352</v>
      </c>
      <c r="F87" s="0" t="n">
        <v>0</v>
      </c>
      <c r="G87" s="0" t="n">
        <v>0.034990843849925</v>
      </c>
      <c r="H87" s="0" t="n">
        <v>0</v>
      </c>
      <c r="I87" s="0" t="n">
        <v>800822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2430047.03562444</v>
      </c>
      <c r="D88" s="0" t="n">
        <v>3789786.08076009</v>
      </c>
      <c r="E88" s="0" t="n">
        <v>58839.7724685131</v>
      </c>
      <c r="F88" s="0" t="n">
        <v>0</v>
      </c>
      <c r="G88" s="0" t="n">
        <v>0.0327961852971203</v>
      </c>
      <c r="H88" s="0" t="n">
        <v>0</v>
      </c>
      <c r="I88" s="0" t="n">
        <v>769362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2431608.32550236</v>
      </c>
      <c r="D89" s="0" t="n">
        <v>3667549.15051121</v>
      </c>
      <c r="E89" s="0" t="n">
        <v>42898.0790911211</v>
      </c>
      <c r="F89" s="0" t="n">
        <v>0</v>
      </c>
      <c r="G89" s="0" t="n">
        <v>0.0295829695230968</v>
      </c>
      <c r="H89" s="0" t="n">
        <v>0</v>
      </c>
      <c r="I89" s="0" t="n">
        <v>750814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2393533.28477848</v>
      </c>
      <c r="D90" s="0" t="n">
        <v>3788353.24898124</v>
      </c>
      <c r="E90" s="0" t="n">
        <v>53636.3095281528</v>
      </c>
      <c r="F90" s="0" t="n">
        <v>0</v>
      </c>
      <c r="G90" s="0" t="n">
        <v>0.020876585161492</v>
      </c>
      <c r="H90" s="0" t="n">
        <v>0</v>
      </c>
      <c r="I90" s="0" t="n">
        <v>738296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2385792.22482305</v>
      </c>
      <c r="D91" s="0" t="n">
        <v>3682567.48176031</v>
      </c>
      <c r="E91" s="0" t="n">
        <v>42158.0733696599</v>
      </c>
      <c r="F91" s="0" t="n">
        <v>0</v>
      </c>
      <c r="G91" s="0" t="n">
        <v>0.0268599242125487</v>
      </c>
      <c r="H91" s="0" t="n">
        <v>0</v>
      </c>
      <c r="I91" s="0" t="n">
        <v>697280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2348295.07277059</v>
      </c>
      <c r="D92" s="0" t="n">
        <v>3558810.27074411</v>
      </c>
      <c r="E92" s="0" t="n">
        <v>31208.6128376394</v>
      </c>
      <c r="F92" s="0" t="n">
        <v>0</v>
      </c>
      <c r="G92" s="0" t="n">
        <v>0.0195342581948459</v>
      </c>
      <c r="H92" s="0" t="n">
        <v>0</v>
      </c>
      <c r="I92" s="0" t="n">
        <v>673552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2296002.22402399</v>
      </c>
      <c r="D93" s="0" t="n">
        <v>3517902.94187656</v>
      </c>
      <c r="E93" s="0" t="n">
        <v>34198.6743033207</v>
      </c>
      <c r="F93" s="0" t="n">
        <v>0</v>
      </c>
      <c r="G93" s="0" t="n">
        <v>0.0160405859887134</v>
      </c>
      <c r="H93" s="0" t="n">
        <v>0</v>
      </c>
      <c r="I93" s="0" t="n">
        <v>660472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2292495.70562481</v>
      </c>
      <c r="D94" s="0" t="n">
        <v>3394262.40416206</v>
      </c>
      <c r="E94" s="0" t="n">
        <v>42501.8283451482</v>
      </c>
      <c r="F94" s="0" t="n">
        <v>0</v>
      </c>
      <c r="G94" s="0" t="n">
        <v>0.0121752080366824</v>
      </c>
      <c r="H94" s="0" t="n">
        <v>0</v>
      </c>
      <c r="I94" s="0" t="n">
        <v>639732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2252839.68218811</v>
      </c>
      <c r="D95" s="0" t="n">
        <v>3349459.51948282</v>
      </c>
      <c r="E95" s="0" t="n">
        <v>38807.2467468356</v>
      </c>
      <c r="F95" s="0" t="n">
        <v>0</v>
      </c>
      <c r="G95" s="0" t="n">
        <v>0.0122716822784528</v>
      </c>
      <c r="H95" s="0" t="n">
        <v>0</v>
      </c>
      <c r="I95" s="0" t="n">
        <v>611794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2218014.48133105</v>
      </c>
      <c r="D96" s="0" t="n">
        <v>3341214.61555245</v>
      </c>
      <c r="E96" s="0" t="n">
        <v>36124.7731337218</v>
      </c>
      <c r="F96" s="0" t="n">
        <v>0</v>
      </c>
      <c r="G96" s="0" t="n">
        <v>0.0129280234372355</v>
      </c>
      <c r="H96" s="0" t="n">
        <v>0</v>
      </c>
      <c r="I96" s="0" t="n">
        <v>573530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2218596.20190853</v>
      </c>
      <c r="D97" s="0" t="n">
        <v>3248829.84144302</v>
      </c>
      <c r="E97" s="0" t="n">
        <v>31648.6850431198</v>
      </c>
      <c r="F97" s="0" t="n">
        <v>0</v>
      </c>
      <c r="G97" s="0" t="n">
        <v>0.0155618133502558</v>
      </c>
      <c r="H97" s="0" t="n">
        <v>0</v>
      </c>
      <c r="I97" s="0" t="n">
        <v>549705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2201842.41021925</v>
      </c>
      <c r="D98" s="0" t="n">
        <v>3040104.66406112</v>
      </c>
      <c r="E98" s="0" t="n">
        <v>48203.7141649006</v>
      </c>
      <c r="F98" s="0" t="n">
        <v>0</v>
      </c>
      <c r="G98" s="0" t="n">
        <v>0.014806404332652</v>
      </c>
      <c r="H98" s="0" t="n">
        <v>0</v>
      </c>
      <c r="I98" s="0" t="n">
        <v>523888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2156771.76224882</v>
      </c>
      <c r="D99" s="0" t="n">
        <v>2883167.09983237</v>
      </c>
      <c r="E99" s="0" t="n">
        <v>29563.2280617878</v>
      </c>
      <c r="F99" s="0" t="n">
        <v>0</v>
      </c>
      <c r="G99" s="0" t="n">
        <v>0.0106445780287544</v>
      </c>
      <c r="H99" s="0" t="n">
        <v>0</v>
      </c>
      <c r="I99" s="0" t="n">
        <v>506712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2128734.82228907</v>
      </c>
      <c r="D100" s="0" t="n">
        <v>2838150.45450983</v>
      </c>
      <c r="E100" s="0" t="n">
        <v>44425.8634756475</v>
      </c>
      <c r="F100" s="0" t="n">
        <v>0</v>
      </c>
      <c r="G100" s="0" t="n">
        <v>0.0110713636088037</v>
      </c>
      <c r="H100" s="0" t="n">
        <v>0</v>
      </c>
      <c r="I100" s="0" t="n">
        <v>488183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2084201.03847194</v>
      </c>
      <c r="D101" s="0" t="n">
        <v>2820350.16229993</v>
      </c>
      <c r="E101" s="0" t="n">
        <v>33094.8208172724</v>
      </c>
      <c r="F101" s="0" t="n">
        <v>0</v>
      </c>
      <c r="G101" s="0" t="n">
        <v>0.0119318302181235</v>
      </c>
      <c r="H101" s="0" t="n">
        <v>0</v>
      </c>
      <c r="I101" s="0" t="n">
        <v>474617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2061404.9849176</v>
      </c>
      <c r="D102" s="0" t="n">
        <v>2699823.71675348</v>
      </c>
      <c r="E102" s="0" t="n">
        <v>38417.5806449145</v>
      </c>
      <c r="F102" s="0" t="n">
        <v>0</v>
      </c>
      <c r="G102" s="0" t="n">
        <v>0.0198909038796786</v>
      </c>
      <c r="H102" s="0" t="n">
        <v>0</v>
      </c>
      <c r="I102" s="0" t="n">
        <v>458228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2017663.64415573</v>
      </c>
      <c r="D103" s="0" t="n">
        <v>2608512.81967902</v>
      </c>
      <c r="E103" s="0" t="n">
        <v>28726.9693205407</v>
      </c>
      <c r="F103" s="0" t="n">
        <v>0</v>
      </c>
      <c r="G103" s="0" t="n">
        <v>0.015611626298094</v>
      </c>
      <c r="H103" s="0" t="n">
        <v>0</v>
      </c>
      <c r="I103" s="0" t="n">
        <v>445097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1997173.00281401</v>
      </c>
      <c r="D104" s="0" t="n">
        <v>2426864.32526685</v>
      </c>
      <c r="E104" s="0" t="n">
        <v>29632.4170387404</v>
      </c>
      <c r="F104" s="0" t="n">
        <v>0</v>
      </c>
      <c r="G104" s="0" t="n">
        <v>0.0172014916783684</v>
      </c>
      <c r="H104" s="0" t="n">
        <v>0</v>
      </c>
      <c r="I104" s="0" t="n">
        <v>425936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1974590.33224256</v>
      </c>
      <c r="D105" s="0" t="n">
        <v>2338434.93194542</v>
      </c>
      <c r="E105" s="0" t="n">
        <v>26521.4972943182</v>
      </c>
      <c r="F105" s="0" t="n">
        <v>0</v>
      </c>
      <c r="G105" s="0" t="n">
        <v>0.0193344513318026</v>
      </c>
      <c r="H105" s="0" t="n">
        <v>0</v>
      </c>
      <c r="I105" s="0" t="n">
        <v>404651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4" activeCellId="0" sqref="F4"/>
    </sheetView>
  </sheetViews>
  <sheetFormatPr defaultColWidth="12.1367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111.768313543957</v>
      </c>
      <c r="E18" s="30" t="n">
        <f aca="false">(D18/D17)^(1/3)-1</f>
        <v>0.0248917264192758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-0.040410891665855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113.441007489736</v>
      </c>
      <c r="L18" s="13" t="n">
        <f aca="false">100*F18*100/D18/($F$16*100/$D$16)</f>
        <v>95.9589108334145</v>
      </c>
    </row>
    <row r="19" customFormat="false" ht="12.8" hidden="false" customHeight="false" outlineLevel="0" collapsed="false">
      <c r="A19" s="27" t="s">
        <v>24</v>
      </c>
      <c r="B19" s="27" t="n">
        <v>133.060931553256</v>
      </c>
      <c r="C19" s="28" t="n">
        <f aca="false">(B19/B18)^(1/3)-1</f>
        <v>0.0183412548002162</v>
      </c>
      <c r="D19" s="27" t="n">
        <v>124.428366303447</v>
      </c>
      <c r="E19" s="28" t="n">
        <f aca="false">(D19/D18)^(1/3)-1</f>
        <v>0.0364147067883613</v>
      </c>
      <c r="F19" s="27" t="n">
        <v>67948.8492751289</v>
      </c>
      <c r="G19" s="28" t="n">
        <f aca="false">(F19/F18)^(1/3)-1</f>
        <v>0.0315110491717838</v>
      </c>
      <c r="I19" s="27" t="s">
        <v>37</v>
      </c>
      <c r="J19" s="13" t="n">
        <f aca="false">B19*100/$B$16</f>
        <v>98.3365725163733</v>
      </c>
      <c r="K19" s="13" t="n">
        <f aca="false">D19*100/$D$16</f>
        <v>126.290527128815</v>
      </c>
      <c r="L19" s="13" t="n">
        <f aca="false">100*F19*100/D19/($F$16*100/$D$16)</f>
        <v>94.6032947579028</v>
      </c>
    </row>
    <row r="20" customFormat="false" ht="12.8" hidden="false" customHeight="false" outlineLevel="0" collapsed="false">
      <c r="A20" s="29" t="s">
        <v>38</v>
      </c>
      <c r="B20" s="29" t="n">
        <v>133.282068132011</v>
      </c>
      <c r="C20" s="30" t="n">
        <f aca="false">(B20/B19)^(1/3)-1</f>
        <v>0.000553666618275939</v>
      </c>
      <c r="D20" s="29" t="n">
        <v>133.449422860446</v>
      </c>
      <c r="E20" s="30" t="n">
        <f aca="false">(D20/D19)^(1/3)-1</f>
        <v>0.0236050824969525</v>
      </c>
      <c r="F20" s="29" t="n">
        <v>72619.3822308787</v>
      </c>
      <c r="G20" s="30" t="n">
        <f aca="false">(F20/F19)^(1/3)-1</f>
        <v>0.0224062160665623</v>
      </c>
      <c r="I20" s="29" t="s">
        <v>38</v>
      </c>
      <c r="J20" s="13" t="n">
        <f aca="false">B20*100/$B$16</f>
        <v>98.4999999999999</v>
      </c>
      <c r="K20" s="13" t="n">
        <f aca="false">D20*100/$D$16</f>
        <v>135.446590345653</v>
      </c>
      <c r="L20" s="13" t="n">
        <f aca="false">100*F20*100/D20/($F$16*100/$D$16)</f>
        <v>94.2712801981941</v>
      </c>
    </row>
    <row r="21" customFormat="false" ht="12.8" hidden="false" customHeight="false" outlineLevel="0" collapsed="false">
      <c r="A21" s="27" t="s">
        <v>18</v>
      </c>
      <c r="B21" s="27" t="n">
        <v>133.896152981714</v>
      </c>
      <c r="C21" s="28" t="n">
        <f aca="false">(B21/B20)^(1/3)-1</f>
        <v>0.00153344995277682</v>
      </c>
      <c r="D21" s="27" t="n">
        <v>142.470479417446</v>
      </c>
      <c r="E21" s="28" t="n">
        <f aca="false">(D21/D20)^(1/3)-1</f>
        <v>0.0220435346665904</v>
      </c>
      <c r="F21" s="27" t="n">
        <v>78357.5773332299</v>
      </c>
      <c r="G21" s="28" t="n">
        <f aca="false">(F21/F20)^(1/3)-1</f>
        <v>0.025674322739679</v>
      </c>
      <c r="I21" s="27" t="s">
        <v>39</v>
      </c>
      <c r="J21" s="13" t="n">
        <f aca="false">B21*100/$B$16</f>
        <v>98.9538296752405</v>
      </c>
      <c r="K21" s="13" t="n">
        <f aca="false">D21*100/$D$16</f>
        <v>144.602653562492</v>
      </c>
      <c r="L21" s="13" t="n">
        <f aca="false">100*F21*100/D21/($F$16*100/$D$16)</f>
        <v>95.2795437614978</v>
      </c>
    </row>
    <row r="22" customFormat="false" ht="12.8" hidden="false" customHeight="false" outlineLevel="0" collapsed="false">
      <c r="A22" s="29" t="s">
        <v>20</v>
      </c>
      <c r="B22" s="29" t="n">
        <v>133.56</v>
      </c>
      <c r="C22" s="30" t="n">
        <f aca="false">(B22/B21)^(1/3)-1</f>
        <v>-0.000837551283475846</v>
      </c>
      <c r="D22" s="29" t="n">
        <v>151.491535974446</v>
      </c>
      <c r="E22" s="30" t="n">
        <f aca="false">(D22/D21)^(1/3)-1</f>
        <v>0.0206758231989925</v>
      </c>
      <c r="F22" s="29" t="n">
        <v>84335.8646301369</v>
      </c>
      <c r="G22" s="30" t="n">
        <f aca="false">(F22/F21)^(1/3)-1</f>
        <v>0.0248109738639375</v>
      </c>
      <c r="I22" s="29" t="s">
        <v>40</v>
      </c>
      <c r="J22" s="13" t="n">
        <f aca="false">B22*100/$B$16</f>
        <v>98.7054011419585</v>
      </c>
      <c r="K22" s="13" t="n">
        <f aca="false">D22*100/$D$16</f>
        <v>153.758716779331</v>
      </c>
      <c r="L22" s="13" t="n">
        <f aca="false">100*F22*100/D22/($F$16*100/$D$16)</f>
        <v>96.4422841004756</v>
      </c>
    </row>
    <row r="23" customFormat="false" ht="12.8" hidden="false" customHeight="false" outlineLevel="0" collapsed="false">
      <c r="A23" s="27" t="s">
        <v>24</v>
      </c>
      <c r="B23" s="27" t="n">
        <v>135.037190378662</v>
      </c>
      <c r="C23" s="28" t="n">
        <f aca="false">(B23/B22)^(1/3)-1</f>
        <v>0.00367319962654955</v>
      </c>
      <c r="D23" s="27" t="n">
        <v>160.512592531446</v>
      </c>
      <c r="E23" s="28" t="n">
        <f aca="false">(D23/D22)^(1/3)-1</f>
        <v>0.0194679573813032</v>
      </c>
      <c r="F23" s="27" t="n">
        <v>89357.9181707405</v>
      </c>
      <c r="G23" s="28" t="n">
        <f aca="false">(F23/F22)^(1/3)-1</f>
        <v>0.0194679573813028</v>
      </c>
      <c r="I23" s="27" t="s">
        <v>41</v>
      </c>
      <c r="J23" s="13" t="n">
        <f aca="false">B23*100/$B$16</f>
        <v>99.7970952785928</v>
      </c>
      <c r="K23" s="13" t="n">
        <f aca="false">D23*100/$D$16</f>
        <v>162.914779996171</v>
      </c>
      <c r="L23" s="13" t="n">
        <f aca="false">100*F23*100/D23/($F$16*100/$D$16)</f>
        <v>96.4422841004755</v>
      </c>
    </row>
    <row r="24" customFormat="false" ht="12.8" hidden="false" customHeight="false" outlineLevel="0" collapsed="false">
      <c r="A24" s="29" t="s">
        <v>42</v>
      </c>
      <c r="B24" s="29" t="n">
        <v>137.280530175971</v>
      </c>
      <c r="C24" s="30" t="n">
        <f aca="false">(B24/B23)^(1/3)-1</f>
        <v>0.00550720016290418</v>
      </c>
      <c r="D24" s="29" t="n">
        <v>170.143348083333</v>
      </c>
      <c r="E24" s="30" t="n">
        <f aca="false">(D24/D23)^(1/3)-1</f>
        <v>0.0196128224222167</v>
      </c>
      <c r="F24" s="29" t="n">
        <v>94719.3932609849</v>
      </c>
      <c r="G24" s="30" t="n">
        <f aca="false">(F24/F23)^(1/3)-1</f>
        <v>0.0196128224222163</v>
      </c>
      <c r="I24" s="29" t="s">
        <v>42</v>
      </c>
      <c r="J24" s="13" t="n">
        <f aca="false">B24*100/$B$16</f>
        <v>101.455</v>
      </c>
      <c r="K24" s="13" t="n">
        <f aca="false">D24*100/$D$16</f>
        <v>172.689666795941</v>
      </c>
      <c r="L24" s="13" t="n">
        <f aca="false">100*F24*100/D24/($F$16*100/$D$16)</f>
        <v>96.4422841004753</v>
      </c>
    </row>
    <row r="25" customFormat="false" ht="12.8" hidden="false" customHeight="false" outlineLevel="0" collapsed="false">
      <c r="A25" s="27" t="s">
        <v>18</v>
      </c>
      <c r="B25" s="27" t="n">
        <v>139.251999100982</v>
      </c>
      <c r="C25" s="28" t="n">
        <f aca="false">(B25/B24)^(1/3)-1</f>
        <v>0.0047642253937783</v>
      </c>
      <c r="D25" s="27" t="n">
        <v>179.774103635219</v>
      </c>
      <c r="E25" s="28" t="n">
        <f aca="false">(D25/D24)^(1/3)-1</f>
        <v>0.0185227152235463</v>
      </c>
      <c r="F25" s="27" t="n">
        <v>100080.868351229</v>
      </c>
      <c r="G25" s="28" t="n">
        <f aca="false">(F25/F24)^(1/3)-1</f>
        <v>0.0185227152235465</v>
      </c>
      <c r="I25" s="27" t="s">
        <v>43</v>
      </c>
      <c r="J25" s="13" t="n">
        <f aca="false">B25*100/$B$16</f>
        <v>102.91198286225</v>
      </c>
      <c r="K25" s="13" t="n">
        <f aca="false">D25*100/$D$16</f>
        <v>182.464553595711</v>
      </c>
      <c r="L25" s="13" t="n">
        <f aca="false">100*F25*100/D25/($F$16*100/$D$16)</f>
        <v>96.4422841004754</v>
      </c>
    </row>
    <row r="26" customFormat="false" ht="12.8" hidden="false" customHeight="false" outlineLevel="0" collapsed="false">
      <c r="A26" s="29" t="s">
        <v>20</v>
      </c>
      <c r="B26" s="29" t="n">
        <v>140.238</v>
      </c>
      <c r="C26" s="30" t="n">
        <f aca="false">(B26/B25)^(1/3)-1</f>
        <v>0.00235468270097661</v>
      </c>
      <c r="D26" s="29" t="n">
        <v>189.404859187106</v>
      </c>
      <c r="E26" s="30" t="n">
        <f aca="false">(D26/D25)^(1/3)-1</f>
        <v>0.0175474295502851</v>
      </c>
      <c r="F26" s="29" t="n">
        <v>105442.343441474</v>
      </c>
      <c r="G26" s="30" t="n">
        <f aca="false">(F26/F25)^(1/3)-1</f>
        <v>0.0175474295502867</v>
      </c>
      <c r="I26" s="29" t="s">
        <v>44</v>
      </c>
      <c r="J26" s="13" t="n">
        <f aca="false">B26*100/$B$16</f>
        <v>103.640671199056</v>
      </c>
      <c r="K26" s="13" t="n">
        <f aca="false">D26*100/$D$16</f>
        <v>192.239440395481</v>
      </c>
      <c r="L26" s="13" t="n">
        <f aca="false">100*F26*100/D26/($F$16*100/$D$16)</f>
        <v>96.4422841004758</v>
      </c>
    </row>
    <row r="27" customFormat="false" ht="12.8" hidden="false" customHeight="false" outlineLevel="0" collapsed="false">
      <c r="A27" s="27" t="s">
        <v>24</v>
      </c>
      <c r="B27" s="27" t="n">
        <v>143.114775732591</v>
      </c>
      <c r="C27" s="28" t="n">
        <f aca="false">(B27/B26)^(1/3)-1</f>
        <v>0.00679161129189865</v>
      </c>
      <c r="D27" s="27" t="n">
        <v>199.035614738993</v>
      </c>
      <c r="E27" s="28" t="n">
        <f aca="false">(D27/D26)^(1/3)-1</f>
        <v>0.0166697286292234</v>
      </c>
      <c r="F27" s="27" t="n">
        <v>110864.400171156</v>
      </c>
      <c r="G27" s="28" t="n">
        <f aca="false">(F27/F26)^(1/3)-1</f>
        <v>0.0168549818637578</v>
      </c>
      <c r="I27" s="27" t="s">
        <v>45</v>
      </c>
      <c r="J27" s="13" t="n">
        <f aca="false">B27*100/$B$16</f>
        <v>105.766706708796</v>
      </c>
      <c r="K27" s="13" t="n">
        <f aca="false">D27*100/$D$16</f>
        <v>202.014327195252</v>
      </c>
      <c r="L27" s="13" t="n">
        <f aca="false">100*F27*100/D27/($F$16*100/$D$16)</f>
        <v>96.4950136161127</v>
      </c>
    </row>
    <row r="28" customFormat="false" ht="12.8" hidden="false" customHeight="false" outlineLevel="0" collapsed="false">
      <c r="A28" s="29" t="s">
        <v>46</v>
      </c>
      <c r="B28" s="29" t="n">
        <v>144.14455668477</v>
      </c>
      <c r="C28" s="30" t="n">
        <f aca="false">(B28/B27)^(1/3)-1</f>
        <v>0.00239276680111233</v>
      </c>
      <c r="D28" s="29" t="n">
        <v>208.987395475943</v>
      </c>
      <c r="E28" s="30" t="n">
        <f aca="false">(D28/D27)^(1/3)-1</f>
        <v>0.016396356814854</v>
      </c>
      <c r="F28" s="29" t="n">
        <v>116684.781180142</v>
      </c>
      <c r="G28" s="30" t="n">
        <f aca="false">(F28/F27)^(1/3)-1</f>
        <v>0.0172023812262547</v>
      </c>
      <c r="I28" s="29" t="s">
        <v>46</v>
      </c>
      <c r="J28" s="13" t="n">
        <f aca="false">B28*100/$B$16</f>
        <v>106.52775</v>
      </c>
      <c r="K28" s="13" t="n">
        <f aca="false">D28*100/$D$16</f>
        <v>212.115043555014</v>
      </c>
      <c r="L28" s="13" t="n">
        <f aca="false">100*F28*100/D28/($F$16*100/$D$16)</f>
        <v>96.7247636485321</v>
      </c>
    </row>
    <row r="29" customFormat="false" ht="12.8" hidden="false" customHeight="false" outlineLevel="0" collapsed="false">
      <c r="A29" s="27" t="s">
        <v>18</v>
      </c>
      <c r="B29" s="27" t="n">
        <v>144.822079065022</v>
      </c>
      <c r="C29" s="28" t="n">
        <f aca="false">(B29/B28)^(1/3)-1</f>
        <v>0.00156431765451459</v>
      </c>
      <c r="D29" s="27" t="n">
        <v>218.939176212892</v>
      </c>
      <c r="E29" s="28" t="n">
        <f aca="false">(D29/D28)^(1/3)-1</f>
        <v>0.0156275241789419</v>
      </c>
      <c r="F29" s="27" t="n">
        <v>122505.162189127</v>
      </c>
      <c r="G29" s="28" t="n">
        <f aca="false">(F29/F28)^(1/3)-1</f>
        <v>0.0163580340504379</v>
      </c>
      <c r="I29" s="27" t="s">
        <v>47</v>
      </c>
      <c r="J29" s="13" t="n">
        <f aca="false">B29*100/$B$16</f>
        <v>107.02846217674</v>
      </c>
      <c r="K29" s="13" t="n">
        <f aca="false">D29*100/$D$16</f>
        <v>222.215759914776</v>
      </c>
      <c r="L29" s="13" t="n">
        <f aca="false">100*F29*100/D29/($F$16*100/$D$16)</f>
        <v>96.9336273143676</v>
      </c>
    </row>
    <row r="30" customFormat="false" ht="12.8" hidden="false" customHeight="false" outlineLevel="0" collapsed="false">
      <c r="A30" s="29" t="s">
        <v>20</v>
      </c>
      <c r="B30" s="29" t="n">
        <v>145.14633</v>
      </c>
      <c r="C30" s="30" t="n">
        <f aca="false">(B30/B29)^(1/3)-1</f>
        <v>0.000745763911607522</v>
      </c>
      <c r="D30" s="29" t="n">
        <v>228.890956949842</v>
      </c>
      <c r="E30" s="30" t="n">
        <f aca="false">(D30/D29)^(1/3)-1</f>
        <v>0.0149275739061081</v>
      </c>
      <c r="F30" s="29" t="n">
        <v>128325.543198113</v>
      </c>
      <c r="G30" s="30" t="n">
        <f aca="false">(F30/F29)^(1/3)-1</f>
        <v>0.0155927078365157</v>
      </c>
      <c r="I30" s="29" t="s">
        <v>48</v>
      </c>
      <c r="J30" s="13" t="n">
        <f aca="false">B30*100/$B$16</f>
        <v>107.268094691023</v>
      </c>
      <c r="K30" s="13" t="n">
        <f aca="false">D30*100/$D$16</f>
        <v>232.316476274539</v>
      </c>
      <c r="L30" s="13" t="n">
        <f aca="false">100*F30*100/D30/($F$16*100/$D$16)</f>
        <v>97.1243289223047</v>
      </c>
    </row>
    <row r="31" customFormat="false" ht="12.8" hidden="false" customHeight="false" outlineLevel="0" collapsed="false">
      <c r="A31" s="27" t="s">
        <v>24</v>
      </c>
      <c r="B31" s="27" t="n">
        <v>145.368324935087</v>
      </c>
      <c r="C31" s="28" t="n">
        <f aca="false">(B31/B30)^(1/3)-1</f>
        <v>0.000509558994679527</v>
      </c>
      <c r="D31" s="27" t="n">
        <v>238.842737686792</v>
      </c>
      <c r="E31" s="28" t="n">
        <f aca="false">(D31/D30)^(1/3)-1</f>
        <v>0.0142876446230173</v>
      </c>
      <c r="F31" s="27" t="n">
        <v>134145.924207099</v>
      </c>
      <c r="G31" s="28" t="n">
        <f aca="false">(F31/F30)^(1/3)-1</f>
        <v>0.0148958038073614</v>
      </c>
      <c r="I31" s="27" t="s">
        <v>49</v>
      </c>
      <c r="J31" s="13" t="n">
        <f aca="false">B31*100/$B$16</f>
        <v>107.432156529293</v>
      </c>
      <c r="K31" s="13" t="n">
        <f aca="false">D31*100/$D$16</f>
        <v>242.417192634302</v>
      </c>
      <c r="L31" s="13" t="n">
        <f aca="false">100*F31*100/D31/($F$16*100/$D$16)</f>
        <v>97.2991387295803</v>
      </c>
    </row>
    <row r="32" customFormat="false" ht="12.8" hidden="false" customHeight="false" outlineLevel="0" collapsed="false">
      <c r="A32" s="29" t="s">
        <v>50</v>
      </c>
      <c r="B32" s="29" t="n">
        <v>147.027447818465</v>
      </c>
      <c r="C32" s="30" t="n">
        <f aca="false">(B32/B31)^(1/3)-1</f>
        <v>0.00379002926504168</v>
      </c>
      <c r="D32" s="29" t="n">
        <v>248.720651241098</v>
      </c>
      <c r="E32" s="30" t="n">
        <f aca="false">(D32/D31)^(1/3)-1</f>
        <v>0.0135999999999996</v>
      </c>
      <c r="F32" s="29" t="n">
        <v>139806.341140984</v>
      </c>
      <c r="G32" s="30" t="n">
        <f aca="false">(F32/F31)^(1/3)-1</f>
        <v>0.0138719999999994</v>
      </c>
      <c r="I32" s="29" t="s">
        <v>50</v>
      </c>
      <c r="J32" s="13" t="n">
        <f aca="false">B32*100/$B$16</f>
        <v>108.658305</v>
      </c>
      <c r="K32" s="13" t="n">
        <f aca="false">D32*100/$D$16</f>
        <v>252.442936335412</v>
      </c>
      <c r="L32" s="13" t="n">
        <f aca="false">100*F32*100/D32/($F$16*100/$D$16)</f>
        <v>97.3774905499101</v>
      </c>
    </row>
    <row r="33" customFormat="false" ht="12.8" hidden="false" customHeight="false" outlineLevel="0" collapsed="false">
      <c r="A33" s="27" t="s">
        <v>18</v>
      </c>
      <c r="B33" s="27" t="n">
        <v>149.166741436972</v>
      </c>
      <c r="C33" s="28" t="n">
        <f aca="false">(B33/B32)^(1/3)-1</f>
        <v>0.00482676518140379</v>
      </c>
      <c r="D33" s="27" t="n">
        <v>259.00708957255</v>
      </c>
      <c r="E33" s="28" t="n">
        <f aca="false">(D33/D32)^(1/3)-1</f>
        <v>0.0136000000000001</v>
      </c>
      <c r="F33" s="27" t="n">
        <v>145705.604838606</v>
      </c>
      <c r="G33" s="28" t="n">
        <f aca="false">(F33/F32)^(1/3)-1</f>
        <v>0.0138719999999988</v>
      </c>
      <c r="I33" s="27" t="s">
        <v>51</v>
      </c>
      <c r="J33" s="13" t="n">
        <f aca="false">B33*100/$B$16</f>
        <v>110.239316042042</v>
      </c>
      <c r="K33" s="13" t="n">
        <f aca="false">D33*100/$D$16</f>
        <v>262.88331868351</v>
      </c>
      <c r="L33" s="13" t="n">
        <f aca="false">100*F33*100/D33/($F$16*100/$D$16)</f>
        <v>97.4559054644029</v>
      </c>
    </row>
    <row r="34" customFormat="false" ht="12.8" hidden="false" customHeight="false" outlineLevel="0" collapsed="false">
      <c r="A34" s="29" t="s">
        <v>20</v>
      </c>
      <c r="B34" s="29" t="n">
        <v>149.5007199</v>
      </c>
      <c r="C34" s="30" t="n">
        <f aca="false">(B34/B33)^(1/3)-1</f>
        <v>0.000745763911609076</v>
      </c>
      <c r="D34" s="29" t="n">
        <v>269.71894820191</v>
      </c>
      <c r="E34" s="30" t="n">
        <f aca="false">(D34/D33)^(1/3)-1</f>
        <v>0.0136000000000005</v>
      </c>
      <c r="F34" s="29" t="n">
        <v>151853.793670025</v>
      </c>
      <c r="G34" s="30" t="n">
        <f aca="false">(F34/F33)^(1/3)-1</f>
        <v>0.0138720000000006</v>
      </c>
      <c r="I34" s="29" t="s">
        <v>52</v>
      </c>
      <c r="J34" s="13" t="n">
        <f aca="false">B34*100/$B$16</f>
        <v>110.486137531754</v>
      </c>
      <c r="K34" s="13" t="n">
        <f aca="false">D34*100/$D$16</f>
        <v>273.75548805309</v>
      </c>
      <c r="L34" s="13" t="n">
        <f aca="false">100*F34*100/D34/($F$16*100/$D$16)</f>
        <v>97.534383523867</v>
      </c>
    </row>
    <row r="35" customFormat="false" ht="12.8" hidden="false" customHeight="false" outlineLevel="0" collapsed="false">
      <c r="A35" s="27" t="s">
        <v>24</v>
      </c>
      <c r="B35" s="27" t="n">
        <v>151.170820249987</v>
      </c>
      <c r="C35" s="28" t="n">
        <f aca="false">(B35/B34)^(1/3)-1</f>
        <v>0.00370994793400214</v>
      </c>
      <c r="D35" s="27" t="n">
        <v>280.873821404672</v>
      </c>
      <c r="E35" s="28" t="n">
        <f aca="false">(D35/D34)^(1/3)-1</f>
        <v>0.0135999999999992</v>
      </c>
      <c r="F35" s="27" t="n">
        <v>158261.411271866</v>
      </c>
      <c r="G35" s="28" t="n">
        <f aca="false">(F35/F34)^(1/3)-1</f>
        <v>0.0138720000000019</v>
      </c>
      <c r="I35" s="27" t="s">
        <v>53</v>
      </c>
      <c r="J35" s="13" t="n">
        <f aca="false">B35*100/$B$16</f>
        <v>111.720398725171</v>
      </c>
      <c r="K35" s="13" t="n">
        <f aca="false">D35*100/$D$16</f>
        <v>285.077302030751</v>
      </c>
      <c r="L35" s="13" t="n">
        <f aca="false">100*F35*100/D35/($F$16*100/$D$16)</f>
        <v>97.6129247791515</v>
      </c>
    </row>
    <row r="36" customFormat="false" ht="12.8" hidden="false" customHeight="false" outlineLevel="0" collapsed="false">
      <c r="A36" s="29" t="s">
        <v>54</v>
      </c>
      <c r="B36" s="29" t="n">
        <v>152.173408492112</v>
      </c>
      <c r="C36" s="30" t="n">
        <f aca="false">(B36/B35)^(1/3)-1</f>
        <v>0.00220584883384145</v>
      </c>
      <c r="D36" s="29" t="n">
        <v>291.538797892813</v>
      </c>
      <c r="E36" s="30" t="n">
        <f aca="false">(D36/D35)^(1/3)-1</f>
        <v>0.0125</v>
      </c>
      <c r="F36" s="29" t="n">
        <v>164392.420389</v>
      </c>
      <c r="G36" s="30" t="n">
        <f aca="false">(F36/F35)^(1/3)-1</f>
        <v>0.0127499999999989</v>
      </c>
      <c r="I36" s="29" t="s">
        <v>54</v>
      </c>
      <c r="J36" s="13" t="n">
        <f aca="false">B36*100/$B$16</f>
        <v>112.461345675</v>
      </c>
      <c r="K36" s="13" t="n">
        <f aca="false">D36*100/$D$16</f>
        <v>295.901887633836</v>
      </c>
      <c r="L36" s="13" t="n">
        <f aca="false">100*F36*100/D36/($F$16*100/$D$16)</f>
        <v>97.6852485041286</v>
      </c>
    </row>
    <row r="37" customFormat="false" ht="12.8" hidden="false" customHeight="false" outlineLevel="0" collapsed="false">
      <c r="A37" s="27" t="s">
        <v>18</v>
      </c>
      <c r="B37" s="27" t="n">
        <v>152.895909972896</v>
      </c>
      <c r="C37" s="28" t="n">
        <f aca="false">(B37/B36)^(1/3)-1</f>
        <v>0.00158012941457719</v>
      </c>
      <c r="D37" s="27" t="n">
        <v>302.608731037021</v>
      </c>
      <c r="E37" s="28" t="n">
        <f aca="false">(D37/D36)^(1/3)-1</f>
        <v>0.0125000000000006</v>
      </c>
      <c r="F37" s="27" t="n">
        <v>170760.943328944</v>
      </c>
      <c r="G37" s="28" t="n">
        <f aca="false">(F37/F36)^(1/3)-1</f>
        <v>0.0127500000000003</v>
      </c>
      <c r="I37" s="27" t="s">
        <v>108</v>
      </c>
      <c r="J37" s="13" t="n">
        <f aca="false">B37*100/$B$16</f>
        <v>112.995298943093</v>
      </c>
      <c r="K37" s="13" t="n">
        <f aca="false">D37*100/$D$16</f>
        <v>307.137490363308</v>
      </c>
      <c r="L37" s="13" t="n">
        <f aca="false">100*F37*100/D37/($F$16*100/$D$16)</f>
        <v>97.7576258154646</v>
      </c>
    </row>
    <row r="38" customFormat="false" ht="12.8" hidden="false" customHeight="false" outlineLevel="0" collapsed="false">
      <c r="A38" s="29" t="s">
        <v>20</v>
      </c>
      <c r="B38" s="29" t="n">
        <v>153.2382378975</v>
      </c>
      <c r="C38" s="30" t="n">
        <f aca="false">(B38/B37)^(1/3)-1</f>
        <v>0.000745763911609743</v>
      </c>
      <c r="D38" s="29" t="n">
        <v>314.098997326261</v>
      </c>
      <c r="E38" s="30" t="n">
        <f aca="false">(D38/D37)^(1/3)-1</f>
        <v>0.0125000000000004</v>
      </c>
      <c r="F38" s="29" t="n">
        <v>177376.18132023</v>
      </c>
      <c r="G38" s="30" t="n">
        <f aca="false">(F38/F37)^(1/3)-1</f>
        <v>0.0127499999999992</v>
      </c>
      <c r="I38" s="29" t="s">
        <v>109</v>
      </c>
      <c r="J38" s="13" t="n">
        <f aca="false">B38*100/$B$16</f>
        <v>113.248290970048</v>
      </c>
      <c r="K38" s="13" t="n">
        <f aca="false">D38*100/$D$16</f>
        <v>318.799716828451</v>
      </c>
      <c r="L38" s="13" t="n">
        <f aca="false">100*F38*100/D38/($F$16*100/$D$16)</f>
        <v>97.8300567528624</v>
      </c>
    </row>
    <row r="39" customFormat="false" ht="12.8" hidden="false" customHeight="false" outlineLevel="0" collapsed="false">
      <c r="A39" s="27" t="s">
        <v>24</v>
      </c>
      <c r="B39" s="27" t="n">
        <v>153.479816278052</v>
      </c>
      <c r="C39" s="28" t="n">
        <f aca="false">(B39/B38)^(1/3)-1</f>
        <v>0.000525220394048453</v>
      </c>
      <c r="D39" s="27" t="n">
        <v>326.025557105596</v>
      </c>
      <c r="E39" s="28" t="n">
        <f aca="false">(D39/D38)^(1/3)-1</f>
        <v>0.0124999999999993</v>
      </c>
      <c r="F39" s="27" t="n">
        <v>184247.692044779</v>
      </c>
      <c r="G39" s="28" t="n">
        <f aca="false">(F39/F38)^(1/3)-1</f>
        <v>0.0127500000000005</v>
      </c>
      <c r="I39" s="27" t="s">
        <v>110</v>
      </c>
      <c r="J39" s="13" t="n">
        <f aca="false">B39*100/$B$16</f>
        <v>113.4268256433</v>
      </c>
      <c r="K39" s="13" t="n">
        <f aca="false">D39*100/$D$16</f>
        <v>330.904766232478</v>
      </c>
      <c r="L39" s="13" t="n">
        <f aca="false">100*F39*100/D39/($F$16*100/$D$16)</f>
        <v>97.9025413560557</v>
      </c>
    </row>
    <row r="41" customFormat="false" ht="13.8" hidden="false" customHeight="false" outlineLevel="0" collapsed="false">
      <c r="A41" s="33"/>
      <c r="B41" s="80"/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/>
      <c r="D42" s="35"/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8" t="n">
        <f aca="false">AVERAGE(B16:B19)/AVERAGE(B12:B15)-1</f>
        <v>-0.11</v>
      </c>
      <c r="C44" s="38"/>
      <c r="D44" s="38"/>
    </row>
    <row r="45" customFormat="false" ht="12.8" hidden="false" customHeight="false" outlineLevel="0" collapsed="false">
      <c r="A45" s="7" t="n">
        <v>2021</v>
      </c>
      <c r="B45" s="40" t="n">
        <f aca="false">AVERAGE(B20:B23)/AVERAGE(B16:B19)-1</f>
        <v>0.0549999999999997</v>
      </c>
      <c r="C45" s="40"/>
      <c r="D45" s="40"/>
    </row>
    <row r="46" customFormat="false" ht="12.8" hidden="false" customHeight="false" outlineLevel="0" collapsed="false">
      <c r="A46" s="36" t="n">
        <v>2022</v>
      </c>
      <c r="B46" s="38" t="n">
        <f aca="false">AVERAGE(B24:B27)/AVERAGE(B20:B23)-1</f>
        <v>0.0449999999999993</v>
      </c>
      <c r="C46" s="38"/>
      <c r="D46" s="38"/>
    </row>
    <row r="47" customFormat="false" ht="12.8" hidden="false" customHeight="false" outlineLevel="0" collapsed="false">
      <c r="A47" s="7" t="n">
        <v>2023</v>
      </c>
      <c r="B47" s="40" t="n">
        <f aca="false">AVERAGE(B28:B31)/AVERAGE(B24:B27)-1</f>
        <v>0.0350000000000017</v>
      </c>
      <c r="C47" s="40"/>
      <c r="D47" s="40"/>
    </row>
    <row r="48" customFormat="false" ht="12.8" hidden="false" customHeight="false" outlineLevel="0" collapsed="false">
      <c r="A48" s="36" t="n">
        <v>2024</v>
      </c>
      <c r="B48" s="38" t="n">
        <f aca="false">AVERAGE(B32:B35)/AVERAGE(B28:B31)-1</f>
        <v>0.0299999999999976</v>
      </c>
      <c r="C48" s="38"/>
      <c r="D48" s="38"/>
    </row>
    <row r="49" customFormat="false" ht="12.8" hidden="false" customHeight="false" outlineLevel="0" collapsed="false">
      <c r="A49" s="7" t="n">
        <v>2025</v>
      </c>
      <c r="B49" s="40" t="n">
        <f aca="false">AVERAGE(B36:B39)/AVERAGE(B32:B35)-1</f>
        <v>0.0250000000000006</v>
      </c>
      <c r="C49" s="40"/>
      <c r="D49" s="4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R90" activePane="bottomRight" state="frozen"/>
      <selection pane="topLeft" activeCell="A1" activeCellId="0" sqref="A1"/>
      <selection pane="topRight" activeCell="R1" activeCellId="0" sqref="R1"/>
      <selection pane="bottomLeft" activeCell="A90" activeCellId="0" sqref="A90"/>
      <selection pane="bottomRight" activeCell="W112" activeCellId="0" sqref="W112"/>
    </sheetView>
  </sheetViews>
  <sheetFormatPr defaultColWidth="9.33593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112</v>
      </c>
      <c r="D1" s="41"/>
      <c r="E1" s="41" t="s">
        <v>113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0.0786913379286921</v>
      </c>
      <c r="BN5" s="51" t="n">
        <f aca="false">(SUM(H18:H21)+SUM(J18:J21))/AVERAGE(AG18:AG21)</f>
        <v>1.99943032025565E-005</v>
      </c>
      <c r="BO5" s="52" t="n">
        <f aca="false">AL5-BN5</f>
        <v>-0.0331995920570141</v>
      </c>
      <c r="BP5" s="32" t="n">
        <f aca="false">BN5+BM5</f>
        <v>0.0787113322318946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BN6+BM6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32" t="n">
        <f aca="false">BN7+BM7</f>
        <v>0.0787078540469114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-0.0377389074028458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0.0514251825698654</v>
      </c>
      <c r="BL8" s="51" t="n">
        <f aca="false">SUM(P30:P33)/AVERAGE(AG30:AG33)</f>
        <v>0.0167310986959959</v>
      </c>
      <c r="BM8" s="51" t="n">
        <f aca="false">SUM(D30:D33)/AVERAGE(AG30:AG33)</f>
        <v>0.0724329912767154</v>
      </c>
      <c r="BN8" s="51" t="n">
        <f aca="false">(SUM(H30:H33)+SUM(J30:J33))/AVERAGE(AG30:AG33)</f>
        <v>0.000883879588348042</v>
      </c>
      <c r="BO8" s="52" t="n">
        <f aca="false">AL8-BN8</f>
        <v>-0.0386227869911939</v>
      </c>
      <c r="BP8" s="32" t="n">
        <f aca="false">BN8+BM8</f>
        <v>0.0733168708650635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-0.0466196684132554</v>
      </c>
      <c r="AM9" s="4" t="n">
        <f aca="false">'Central scenario'!AM8</f>
        <v>19740259.6575456</v>
      </c>
      <c r="AN9" s="52" t="n">
        <f aca="false">AM9/AVERAGE(AG34:AG37)</f>
        <v>0.00438882261139229</v>
      </c>
      <c r="AO9" s="52" t="n">
        <f aca="false">AVERAGE(AG34:AG37)/AVERAGE(AG30:AG33)-1</f>
        <v>-0.11045673300527</v>
      </c>
      <c r="AP9" s="55" t="n">
        <f aca="false">'Central scenario'!AP9</f>
        <v>-1015545.98742409</v>
      </c>
      <c r="AQ9" s="4" t="n">
        <f aca="false">AQ8*(1+AO9)</f>
        <v>371152449.732425</v>
      </c>
      <c r="AR9" s="4" t="n">
        <f aca="false">((((((AQ8*((1+AO9)^(6/12)))*((1+AO9)^(1/12))+AP9)*((1+AO9)^(1/12))-AM9/12)*((1+AO9)^(1/12))-AM9/12)*((1+AO9)^(1/12))-AM9/12)*((1+AO9)^(1/12))-AM9/12)*((1+AO9)^(1/12))-AM9/12</f>
        <v>362118266.889847</v>
      </c>
      <c r="AS9" s="53" t="n">
        <f aca="false">AQ9/AG37</f>
        <v>0.0787348974497447</v>
      </c>
      <c r="AT9" s="53" t="n">
        <f aca="false">AR9/AG37</f>
        <v>0.0768184195707347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0.0587072546075803</v>
      </c>
      <c r="BL9" s="51" t="n">
        <f aca="false">SUM(P34:P37)/AVERAGE(AG34:AG37)</f>
        <v>0.0181305011617461</v>
      </c>
      <c r="BM9" s="51" t="n">
        <f aca="false">SUM(D34:D37)/AVERAGE(AG34:AG37)</f>
        <v>0.0871964218590896</v>
      </c>
      <c r="BN9" s="51" t="n">
        <f aca="false">(SUM(H34:H37)+SUM(J34:J37))/AVERAGE(AG34:AG37)</f>
        <v>0.00138377302740146</v>
      </c>
      <c r="BO9" s="52" t="n">
        <f aca="false">AL9-BN9</f>
        <v>-0.0480034414406569</v>
      </c>
      <c r="BP9" s="32" t="n">
        <f aca="false">BN9+BM9</f>
        <v>0.0885801948864911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-0.0370489836203559</v>
      </c>
      <c r="AM10" s="4" t="n">
        <f aca="false">'Central scenario'!AM9</f>
        <v>18862810.403066</v>
      </c>
      <c r="AN10" s="52" t="n">
        <f aca="false">AM10/AVERAGE(AG38:AG41)</f>
        <v>0.00397510959415458</v>
      </c>
      <c r="AO10" s="52" t="n">
        <f aca="false">AVERAGE(AG38:AG41)/AVERAGE(AG34:AG37)-1</f>
        <v>0.0550000000000002</v>
      </c>
      <c r="AP10" s="52"/>
      <c r="AQ10" s="4" t="n">
        <f aca="false">AQ9*(1+AO10)</f>
        <v>391565834.467709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362701057.630399</v>
      </c>
      <c r="AS10" s="53" t="n">
        <f aca="false">AQ10/AG41</f>
        <v>0.0818496623296329</v>
      </c>
      <c r="AT10" s="53" t="n">
        <f aca="false">AR10/AG41</f>
        <v>0.0758160096730735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0.0583486974495335</v>
      </c>
      <c r="BL10" s="51" t="n">
        <f aca="false">SUM(P38:P41)/AVERAGE(AG38:AG41)</f>
        <v>0.0167933052597377</v>
      </c>
      <c r="BM10" s="51" t="n">
        <f aca="false">SUM(D38:D41)/AVERAGE(AG38:AG41)</f>
        <v>0.0786043758101517</v>
      </c>
      <c r="BN10" s="51" t="n">
        <f aca="false">(SUM(H38:H41)+SUM(J38:J41))/AVERAGE(AG38:AG41)</f>
        <v>0.00152464927892156</v>
      </c>
      <c r="BO10" s="52" t="n">
        <f aca="false">AL10-BN10</f>
        <v>-0.0385736328992775</v>
      </c>
      <c r="BP10" s="32" t="n">
        <f aca="false">BN10+BM10</f>
        <v>0.0801290250890733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-0.041945599833264</v>
      </c>
      <c r="AM11" s="4" t="n">
        <f aca="false">'Central scenario'!AM10</f>
        <v>17835539.214349</v>
      </c>
      <c r="AN11" s="52" t="n">
        <f aca="false">AM11/AVERAGE(AG42:AG45)</f>
        <v>0.00359676994412634</v>
      </c>
      <c r="AO11" s="52" t="n">
        <f aca="false">AVERAGE(AG42:AG45)/AVERAGE(AG38:AG41)-1</f>
        <v>0.044999999999999</v>
      </c>
      <c r="AP11" s="52"/>
      <c r="AQ11" s="4" t="n">
        <f aca="false">AQ10*(1+AO11)</f>
        <v>409186297.018755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360822131.466989</v>
      </c>
      <c r="AS11" s="53" t="n">
        <f aca="false">AQ11/AG45</f>
        <v>0.0807053084132051</v>
      </c>
      <c r="AT11" s="53" t="n">
        <f aca="false">AR11/AG45</f>
        <v>0.0711662673323068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0.0584400492971836</v>
      </c>
      <c r="BL11" s="51" t="n">
        <f aca="false">SUM(P42:P45)/AVERAGE(AG42:AG45)</f>
        <v>0.0178682489250887</v>
      </c>
      <c r="BM11" s="51" t="n">
        <f aca="false">SUM(D42:D45)/AVERAGE(AG42:AG45)</f>
        <v>0.0825174002053589</v>
      </c>
      <c r="BN11" s="51" t="n">
        <f aca="false">(SUM(H42:H45)+SUM(J42:J45))/AVERAGE(AG42:AG45)</f>
        <v>0.00189215451832463</v>
      </c>
      <c r="BO11" s="52" t="n">
        <f aca="false">AL11-BN11</f>
        <v>-0.0438377543515887</v>
      </c>
      <c r="BP11" s="32" t="n">
        <f aca="false">BN11+BM11</f>
        <v>0.0844095547236836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-0.0442957493294748</v>
      </c>
      <c r="AM12" s="4" t="n">
        <f aca="false">'Central scenario'!AM11</f>
        <v>16827143.6015023</v>
      </c>
      <c r="AN12" s="52" t="n">
        <f aca="false">AM12/AVERAGE(AG46:AG49)</f>
        <v>0.00327866064658645</v>
      </c>
      <c r="AO12" s="52" t="n">
        <f aca="false">AVERAGE(AG46:AG49)/AVERAGE(AG42:AG45)-1</f>
        <v>0.0350000000000017</v>
      </c>
      <c r="AP12" s="52"/>
      <c r="AQ12" s="4" t="n">
        <f aca="false">AQ11*(1+AO12)</f>
        <v>423507817.414412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356355503.673401</v>
      </c>
      <c r="AS12" s="53" t="n">
        <f aca="false">AQ12/AG49</f>
        <v>0.0822350838348937</v>
      </c>
      <c r="AT12" s="53" t="n">
        <f aca="false">AR12/AG49</f>
        <v>0.0691957114239815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0.0578654740438381</v>
      </c>
      <c r="BL12" s="51" t="n">
        <f aca="false">SUM(P46:P49)/AVERAGE(AG46:AG49)</f>
        <v>0.0181404039582961</v>
      </c>
      <c r="BM12" s="51" t="n">
        <f aca="false">SUM(D46:D49)/AVERAGE(AG46:AG49)</f>
        <v>0.0840208194150167</v>
      </c>
      <c r="BN12" s="51" t="n">
        <f aca="false">(SUM(H46:H49)+SUM(J46:J49))/AVERAGE(AG46:AG49)</f>
        <v>0.00218288490410708</v>
      </c>
      <c r="BO12" s="52" t="n">
        <f aca="false">AL12-BN12</f>
        <v>-0.0464786342335819</v>
      </c>
      <c r="BP12" s="32" t="n">
        <f aca="false">BN12+BM12</f>
        <v>0.0862037043191238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-0.045690733852156</v>
      </c>
      <c r="AM13" s="13" t="n">
        <f aca="false">'Central scenario'!AM12</f>
        <v>15842663.6881786</v>
      </c>
      <c r="AN13" s="59" t="n">
        <f aca="false">AM13/AVERAGE(AG50:AG53)</f>
        <v>0.00299693307834094</v>
      </c>
      <c r="AO13" s="59" t="n">
        <f aca="false">'GDP evolution by scenario'!G49</f>
        <v>0.0350000000000004</v>
      </c>
      <c r="AP13" s="59"/>
      <c r="AQ13" s="13" t="n">
        <f aca="false">AQ12*(1+AO13)</f>
        <v>438330591.023917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352732718.426644</v>
      </c>
      <c r="AS13" s="60" t="n">
        <f aca="false">AQ13/AG53</f>
        <v>0.081846347999525</v>
      </c>
      <c r="AT13" s="60" t="n">
        <f aca="false">AR13/AG53</f>
        <v>0.0658632671649201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0.0580873037027196</v>
      </c>
      <c r="BL13" s="32" t="n">
        <f aca="false">SUM(P50:P53)/AVERAGE(AG50:AG53)</f>
        <v>0.018574754674679</v>
      </c>
      <c r="BM13" s="32" t="n">
        <f aca="false">SUM(D50:D53)/AVERAGE(AG50:AG53)</f>
        <v>0.0852032828801967</v>
      </c>
      <c r="BN13" s="32" t="n">
        <f aca="false">(SUM(H50:H53)+SUM(J50:J53))/AVERAGE(AG50:AG53)</f>
        <v>0.00261791120538939</v>
      </c>
      <c r="BO13" s="59" t="n">
        <f aca="false">AL13-BN13</f>
        <v>-0.0483086450575454</v>
      </c>
      <c r="BP13" s="32" t="n">
        <f aca="false">BN13+BM13</f>
        <v>0.0878211940855861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93782109.13926</v>
      </c>
      <c r="E14" s="6"/>
      <c r="F14" s="8" t="n">
        <f aca="false">'Low pensions'!I14</f>
        <v>17046008.4559886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2788114.2166707</v>
      </c>
      <c r="M14" s="8"/>
      <c r="N14" s="81" t="n">
        <f aca="false">'Low pensions'!L14</f>
        <v>693534.21234091</v>
      </c>
      <c r="O14" s="6"/>
      <c r="P14" s="81" t="n">
        <f aca="false">'Low pensions'!X14</f>
        <v>18283158.5350671</v>
      </c>
      <c r="Q14" s="8"/>
      <c r="R14" s="81" t="n">
        <f aca="false">'Low SIPA income'!G9</f>
        <v>17941902.8627812</v>
      </c>
      <c r="S14" s="8"/>
      <c r="T14" s="81" t="n">
        <f aca="false">'Low SIPA income'!J9</f>
        <v>68602420.6510662</v>
      </c>
      <c r="U14" s="6"/>
      <c r="V14" s="81" t="n">
        <f aca="false">'Low SIPA income'!F9</f>
        <v>132278.052265445</v>
      </c>
      <c r="W14" s="8"/>
      <c r="X14" s="81" t="n">
        <f aca="false">'Low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-0.0467752516600695</v>
      </c>
      <c r="AM14" s="6" t="n">
        <f aca="false">'Central scenario'!AM13</f>
        <v>14900507.1403892</v>
      </c>
      <c r="AN14" s="63" t="n">
        <f aca="false">AM14/AVERAGE(AG54:AG57)</f>
        <v>0.00274995778377042</v>
      </c>
      <c r="AO14" s="63" t="n">
        <f aca="false">'GDP evolution by scenario'!G53</f>
        <v>0.0299999999999976</v>
      </c>
      <c r="AP14" s="63"/>
      <c r="AQ14" s="6" t="n">
        <f aca="false">AQ13*(1+AO14)</f>
        <v>451480508.754633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348210404.306152</v>
      </c>
      <c r="AS14" s="64" t="n">
        <f aca="false">AQ14/AG57</f>
        <v>0.083033478000215</v>
      </c>
      <c r="AT14" s="64" t="n">
        <f aca="false">AR14/AG57</f>
        <v>0.0640406847798479</v>
      </c>
      <c r="AU14" s="5"/>
      <c r="AV14" s="5"/>
      <c r="AW14" s="65" t="n">
        <f aca="false">workers_and_wage_low!C2</f>
        <v>10921644</v>
      </c>
      <c r="AX14" s="5"/>
      <c r="AY14" s="61" t="n">
        <f aca="false">(AW14-AV6)/AV6</f>
        <v>-0.0216714627706626</v>
      </c>
      <c r="AZ14" s="66" t="n">
        <f aca="false">workers_and_wage_low!B2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0.0575555922556356</v>
      </c>
      <c r="BL14" s="61" t="n">
        <f aca="false">SUM(P54:P57)/AVERAGE(AG54:AG57)</f>
        <v>0.0185563032443577</v>
      </c>
      <c r="BM14" s="61" t="n">
        <f aca="false">SUM(D54:D57)/AVERAGE(AG54:AG57)</f>
        <v>0.0857745406713474</v>
      </c>
      <c r="BN14" s="61" t="n">
        <f aca="false">(SUM(H54:H57)+SUM(J54:J57))/AVERAGE(AG54:AG57)</f>
        <v>0.0035982634225943</v>
      </c>
      <c r="BO14" s="63" t="n">
        <f aca="false">AL14-BN14</f>
        <v>-0.0503735150826638</v>
      </c>
      <c r="BP14" s="32" t="n">
        <f aca="false">BN14+BM14</f>
        <v>0.0893728040939417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107967608.613102</v>
      </c>
      <c r="E15" s="9"/>
      <c r="F15" s="67" t="n">
        <f aca="false">'Low pensions'!I15</f>
        <v>19624390.9023085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2503400.06119178</v>
      </c>
      <c r="M15" s="67"/>
      <c r="N15" s="82" t="n">
        <f aca="false">'Low pensions'!L15</f>
        <v>800067.552071896</v>
      </c>
      <c r="O15" s="9"/>
      <c r="P15" s="82" t="n">
        <f aca="false">'Low pensions'!X15</f>
        <v>17391890.4315958</v>
      </c>
      <c r="Q15" s="67"/>
      <c r="R15" s="82" t="n">
        <f aca="false">'Low SIPA income'!G10</f>
        <v>22289482.5161221</v>
      </c>
      <c r="S15" s="67"/>
      <c r="T15" s="82" t="n">
        <f aca="false">'Low SIPA income'!J10</f>
        <v>85225768.2677348</v>
      </c>
      <c r="U15" s="9"/>
      <c r="V15" s="82" t="n">
        <f aca="false">'Low SIPA income'!F10</f>
        <v>137545.195244366</v>
      </c>
      <c r="W15" s="67"/>
      <c r="X15" s="82" t="n">
        <f aca="false">'Low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-0.0481924292367541</v>
      </c>
      <c r="AM15" s="9" t="n">
        <f aca="false">'Central scenario'!AM14</f>
        <v>13946867.9480024</v>
      </c>
      <c r="AN15" s="69" t="n">
        <f aca="false">AM15/AVERAGE(AG58:AG61)</f>
        <v>0.00254689380699658</v>
      </c>
      <c r="AO15" s="69" t="n">
        <f aca="false">'GDP evolution by scenario'!G57</f>
        <v>0.0296024145242835</v>
      </c>
      <c r="AP15" s="69"/>
      <c r="AQ15" s="9" t="n">
        <f aca="false">AQ14*(1+AO15)</f>
        <v>464845421.924422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344383173.850755</v>
      </c>
      <c r="AS15" s="70" t="n">
        <f aca="false">AQ15/AG61</f>
        <v>0.0840540712346518</v>
      </c>
      <c r="AT15" s="70" t="n">
        <f aca="false">AR15/AG61</f>
        <v>0.0622719004245099</v>
      </c>
      <c r="AU15" s="7"/>
      <c r="AV15" s="7"/>
      <c r="AW15" s="71" t="n">
        <f aca="false">workers_and_wage_low!C3</f>
        <v>11044406</v>
      </c>
      <c r="AX15" s="7"/>
      <c r="AY15" s="40" t="n">
        <f aca="false">(AW15-AW14)/AW14</f>
        <v>0.0112402491786035</v>
      </c>
      <c r="AZ15" s="39" t="n">
        <f aca="false">workers_and_wage_low!B3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0.0580298074436519</v>
      </c>
      <c r="BL15" s="40" t="n">
        <f aca="false">SUM(P58:P61)/AVERAGE(AG58:AG61)</f>
        <v>0.0188481435141736</v>
      </c>
      <c r="BM15" s="40" t="n">
        <f aca="false">SUM(D58:D61)/AVERAGE(AG58:AG61)</f>
        <v>0.0873740931662325</v>
      </c>
      <c r="BN15" s="40" t="n">
        <f aca="false">(SUM(H58:H61)+SUM(J58:J61))/AVERAGE(AG58:AG61)</f>
        <v>0.00472251263607291</v>
      </c>
      <c r="BO15" s="69" t="n">
        <f aca="false">AL15-BN15</f>
        <v>-0.052914941872827</v>
      </c>
      <c r="BP15" s="32" t="n">
        <f aca="false">BN15+BM15</f>
        <v>0.0920966058023054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104508533.835593</v>
      </c>
      <c r="E16" s="9"/>
      <c r="F16" s="67" t="n">
        <f aca="false">'Low pensions'!I16</f>
        <v>18995663.1156498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2964080.7181469</v>
      </c>
      <c r="M16" s="67"/>
      <c r="N16" s="82" t="n">
        <f aca="false">'Low pensions'!L16</f>
        <v>775309.268529587</v>
      </c>
      <c r="O16" s="9"/>
      <c r="P16" s="82" t="n">
        <f aca="false">'Low pensions'!X16</f>
        <v>19646151.7793445</v>
      </c>
      <c r="Q16" s="67"/>
      <c r="R16" s="82" t="n">
        <f aca="false">'Low SIPA income'!G11</f>
        <v>20131225.709457</v>
      </c>
      <c r="S16" s="67"/>
      <c r="T16" s="82" t="n">
        <f aca="false">'Low SIPA income'!J11</f>
        <v>76973486.3076642</v>
      </c>
      <c r="U16" s="9"/>
      <c r="V16" s="82" t="n">
        <f aca="false">'Low SIPA income'!F11</f>
        <v>146901.516727808</v>
      </c>
      <c r="W16" s="67"/>
      <c r="X16" s="82" t="n">
        <f aca="false">'Low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-0.0472375088300988</v>
      </c>
      <c r="AM16" s="9" t="n">
        <f aca="false">'Central scenario'!AM15</f>
        <v>13032040.9288315</v>
      </c>
      <c r="AN16" s="69" t="n">
        <f aca="false">AM16/AVERAGE(AG62:AG65)</f>
        <v>0.00232749081706658</v>
      </c>
      <c r="AO16" s="69" t="n">
        <f aca="false">'GDP evolution by scenario'!G61</f>
        <v>0.0345645412703466</v>
      </c>
      <c r="AP16" s="69"/>
      <c r="AQ16" s="9" t="n">
        <f aca="false">AQ15*(1+AO16)</f>
        <v>480912590.69486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343049391.348554</v>
      </c>
      <c r="AS16" s="70" t="n">
        <f aca="false">AQ16/AG65</f>
        <v>0.0853671057483381</v>
      </c>
      <c r="AT16" s="70" t="n">
        <f aca="false">AR16/AG65</f>
        <v>0.0608949198561043</v>
      </c>
      <c r="AU16" s="7"/>
      <c r="AV16" s="7"/>
      <c r="AW16" s="71" t="n">
        <f aca="false">workers_and_wage_low!C4</f>
        <v>11033276</v>
      </c>
      <c r="AX16" s="7"/>
      <c r="AY16" s="40" t="n">
        <f aca="false">(AW16-AW15)/AW15</f>
        <v>-0.00100774998673537</v>
      </c>
      <c r="AZ16" s="39" t="n">
        <f aca="false">workers_and_wage_low!B4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0.0581639042095846</v>
      </c>
      <c r="BL16" s="40" t="n">
        <f aca="false">SUM(P62:P65)/AVERAGE(AG62:AG65)</f>
        <v>0.0185748894934199</v>
      </c>
      <c r="BM16" s="40" t="n">
        <f aca="false">SUM(D62:D65)/AVERAGE(AG62:AG65)</f>
        <v>0.0868265235462635</v>
      </c>
      <c r="BN16" s="40" t="n">
        <f aca="false">(SUM(H62:H65)+SUM(J62:J65))/AVERAGE(AG62:AG65)</f>
        <v>0.00561721019224642</v>
      </c>
      <c r="BO16" s="69" t="n">
        <f aca="false">AL16-BN16</f>
        <v>-0.0528547190223452</v>
      </c>
      <c r="BP16" s="32" t="n">
        <f aca="false">BN16+BM16</f>
        <v>0.09244373373851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112937677.968892</v>
      </c>
      <c r="E17" s="9"/>
      <c r="F17" s="67" t="n">
        <f aca="false">'Low pensions'!I17</f>
        <v>20527759.8395527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2823292.24132232</v>
      </c>
      <c r="M17" s="67"/>
      <c r="N17" s="82" t="n">
        <f aca="false">'Low pensions'!L17</f>
        <v>840306.694912139</v>
      </c>
      <c r="O17" s="9"/>
      <c r="P17" s="82" t="n">
        <f aca="false">'Low pensions'!X17</f>
        <v>19273196.3664372</v>
      </c>
      <c r="Q17" s="67"/>
      <c r="R17" s="82" t="n">
        <f aca="false">'Low SIPA income'!G12</f>
        <v>23380651.9849074</v>
      </c>
      <c r="S17" s="67"/>
      <c r="T17" s="82" t="n">
        <f aca="false">'Low SIPA income'!J12</f>
        <v>89397949.3051482</v>
      </c>
      <c r="U17" s="9"/>
      <c r="V17" s="82" t="n">
        <f aca="false">'Low SIPA income'!F12</f>
        <v>146445.351472853</v>
      </c>
      <c r="W17" s="67"/>
      <c r="X17" s="82" t="n">
        <f aca="false">'Low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-0.0449852622405315</v>
      </c>
      <c r="AM17" s="9" t="n">
        <f aca="false">'Central scenario'!AM16</f>
        <v>12139889.4651339</v>
      </c>
      <c r="AN17" s="69" t="n">
        <f aca="false">AM17/AVERAGE(AG66:AG69)</f>
        <v>0.00211232367009963</v>
      </c>
      <c r="AO17" s="69" t="n">
        <f aca="false">'GDP evolution by scenario'!G65</f>
        <v>0.0323412791137625</v>
      </c>
      <c r="AP17" s="69"/>
      <c r="AQ17" s="9" t="n">
        <f aca="false">AQ16*(1+AO17)</f>
        <v>496465919.019845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341825241.521328</v>
      </c>
      <c r="AS17" s="70" t="n">
        <f aca="false">AQ17/AG69</f>
        <v>0.0853855005093502</v>
      </c>
      <c r="AT17" s="70" t="n">
        <f aca="false">AR17/AG69</f>
        <v>0.0587893714671306</v>
      </c>
      <c r="AU17" s="7"/>
      <c r="AV17" s="7"/>
      <c r="AW17" s="71" t="n">
        <f aca="false">workers_and_wage_low!C5</f>
        <v>11053255</v>
      </c>
      <c r="AX17" s="7"/>
      <c r="AY17" s="40" t="n">
        <f aca="false">(AW17-AW16)/AW16</f>
        <v>0.00181079490805813</v>
      </c>
      <c r="AZ17" s="39" t="n">
        <f aca="false">workers_and_wage_low!B5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0.058652470298318</v>
      </c>
      <c r="BL17" s="40" t="n">
        <f aca="false">SUM(P66:P69)/AVERAGE(AG66:AG69)</f>
        <v>0.0181591598687215</v>
      </c>
      <c r="BM17" s="40" t="n">
        <f aca="false">SUM(D66:D69)/AVERAGE(AG66:AG69)</f>
        <v>0.085478572670128</v>
      </c>
      <c r="BN17" s="40" t="n">
        <f aca="false">(SUM(H66:H69)+SUM(J66:J69))/AVERAGE(AG66:AG69)</f>
        <v>0.00635610514291985</v>
      </c>
      <c r="BO17" s="69" t="n">
        <f aca="false">AL17-BN17</f>
        <v>-0.0513413673834513</v>
      </c>
      <c r="BP17" s="32" t="n">
        <f aca="false">BN17+BM17</f>
        <v>0.0918346778130479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99002080.283282</v>
      </c>
      <c r="E18" s="6"/>
      <c r="F18" s="8" t="n">
        <f aca="false">'Low pensions'!I18</f>
        <v>17994800.0013876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2816470.50091539</v>
      </c>
      <c r="M18" s="8"/>
      <c r="N18" s="81" t="n">
        <f aca="false">'Low pensions'!L18</f>
        <v>734158.084804092</v>
      </c>
      <c r="O18" s="6"/>
      <c r="P18" s="81" t="n">
        <f aca="false">'Low pensions'!X18</f>
        <v>18653799.9891252</v>
      </c>
      <c r="Q18" s="8"/>
      <c r="R18" s="81" t="n">
        <f aca="false">'Low SIPA income'!G13</f>
        <v>19048283.0084314</v>
      </c>
      <c r="S18" s="8"/>
      <c r="T18" s="81" t="n">
        <f aca="false">'Low SIPA income'!J13</f>
        <v>72832761.0298078</v>
      </c>
      <c r="U18" s="6"/>
      <c r="V18" s="81" t="n">
        <f aca="false">'Low SIPA income'!F13</f>
        <v>140761.780403749</v>
      </c>
      <c r="W18" s="8"/>
      <c r="X18" s="81" t="n">
        <f aca="false">'Low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-0.0437710399119255</v>
      </c>
      <c r="AM18" s="6" t="n">
        <f aca="false">'Central scenario'!AM17</f>
        <v>11273018.6820578</v>
      </c>
      <c r="AN18" s="63" t="n">
        <f aca="false">AM18/AVERAGE(AG70:AG73)</f>
        <v>0.00191931062797104</v>
      </c>
      <c r="AO18" s="63" t="n">
        <f aca="false">'GDP evolution by scenario'!G69</f>
        <v>0.0233628892112265</v>
      </c>
      <c r="AP18" s="63"/>
      <c r="AQ18" s="6" t="n">
        <f aca="false">AQ17*(1+AO18)</f>
        <v>508064797.283056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338418040.040344</v>
      </c>
      <c r="AS18" s="64" t="n">
        <f aca="false">AQ18/AG73</f>
        <v>0.0862293124190501</v>
      </c>
      <c r="AT18" s="64" t="n">
        <f aca="false">AR18/AG73</f>
        <v>0.0574366794529628</v>
      </c>
      <c r="AU18" s="5"/>
      <c r="AV18" s="5"/>
      <c r="AW18" s="65" t="n">
        <f aca="false">workers_and_wage_low!C6</f>
        <v>11056328</v>
      </c>
      <c r="AX18" s="5"/>
      <c r="AY18" s="61" t="n">
        <f aca="false">(AW18-AW17)/AW17</f>
        <v>0.000278017651813877</v>
      </c>
      <c r="AZ18" s="66" t="n">
        <f aca="false">workers_and_wage_low!B6</f>
        <v>6677.50779441193</v>
      </c>
      <c r="BA18" s="61" t="n">
        <f aca="false">(AZ18-AZ17)/AZ17</f>
        <v>-0.053065011996562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0.059047429787609</v>
      </c>
      <c r="BL18" s="61" t="n">
        <f aca="false">SUM(P70:P73)/AVERAGE(AG70:AG73)</f>
        <v>0.0177320980123964</v>
      </c>
      <c r="BM18" s="61" t="n">
        <f aca="false">SUM(D70:D73)/AVERAGE(AG70:AG73)</f>
        <v>0.0850863716871381</v>
      </c>
      <c r="BN18" s="61" t="n">
        <f aca="false">(SUM(H70:H73)+SUM(J70:J73))/AVERAGE(AG70:AG73)</f>
        <v>0.00712611579515228</v>
      </c>
      <c r="BO18" s="63" t="n">
        <f aca="false">AL18-BN18</f>
        <v>-0.0508971557070778</v>
      </c>
      <c r="BP18" s="32" t="n">
        <f aca="false">BN18+BM18</f>
        <v>0.0922124874822904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102248922.817006</v>
      </c>
      <c r="E19" s="9"/>
      <c r="F19" s="67" t="n">
        <f aca="false">'Low pensions'!I19</f>
        <v>18584952.0654976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2801537.62062767</v>
      </c>
      <c r="M19" s="67"/>
      <c r="N19" s="82" t="n">
        <f aca="false">'Low pensions'!L19</f>
        <v>760025.083108328</v>
      </c>
      <c r="O19" s="9"/>
      <c r="P19" s="82" t="n">
        <f aca="false">'Low pensions'!X19</f>
        <v>18718625.7949958</v>
      </c>
      <c r="Q19" s="67"/>
      <c r="R19" s="82" t="n">
        <f aca="false">'Low SIPA income'!G14</f>
        <v>21712053.1313468</v>
      </c>
      <c r="S19" s="67"/>
      <c r="T19" s="82" t="n">
        <f aca="false">'Low SIPA income'!J14</f>
        <v>83017916.96826</v>
      </c>
      <c r="U19" s="9"/>
      <c r="V19" s="82" t="n">
        <f aca="false">'Low SIPA income'!F14</f>
        <v>140324.608319577</v>
      </c>
      <c r="W19" s="67"/>
      <c r="X19" s="82" t="n">
        <f aca="false">'Low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-0.0432647218410786</v>
      </c>
      <c r="AM19" s="9" t="n">
        <f aca="false">'Central scenario'!AM18</f>
        <v>10452476.7322336</v>
      </c>
      <c r="AN19" s="69" t="n">
        <f aca="false">AM19/AVERAGE(AG74:AG77)</f>
        <v>0.0017614838011854</v>
      </c>
      <c r="AO19" s="69" t="n">
        <f aca="false">'GDP evolution by scenario'!G73</f>
        <v>0.0246464759445684</v>
      </c>
      <c r="AP19" s="69"/>
      <c r="AQ19" s="9" t="n">
        <f aca="false">AQ18*(1+AO19)</f>
        <v>520586804.087575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336188820.124684</v>
      </c>
      <c r="AS19" s="70" t="n">
        <f aca="false">AQ19/AG77</f>
        <v>0.0872934511900415</v>
      </c>
      <c r="AT19" s="70" t="n">
        <f aca="false">AR19/AG77</f>
        <v>0.0563730815490568</v>
      </c>
      <c r="AU19" s="7"/>
      <c r="AV19" s="7"/>
      <c r="AW19" s="71" t="n">
        <f aca="false">workers_and_wage_low!C7</f>
        <v>11112610</v>
      </c>
      <c r="AX19" s="7"/>
      <c r="AY19" s="40" t="n">
        <f aca="false">(AW19-AW18)/AW18</f>
        <v>0.00509047850244674</v>
      </c>
      <c r="AZ19" s="39" t="n">
        <f aca="false">workers_and_wage_low!B7</f>
        <v>6486.76481478895</v>
      </c>
      <c r="BA19" s="40" t="n">
        <f aca="false">(AZ19-AZ18)/AZ18</f>
        <v>-0.0285649954287744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0.0590579905223106</v>
      </c>
      <c r="BL19" s="40" t="n">
        <f aca="false">SUM(P74:P77)/AVERAGE(AG74:AG77)</f>
        <v>0.0175011196164667</v>
      </c>
      <c r="BM19" s="40" t="n">
        <f aca="false">SUM(D74:D77)/AVERAGE(AG74:AG77)</f>
        <v>0.0848215927469224</v>
      </c>
      <c r="BN19" s="40" t="n">
        <f aca="false">(SUM(H74:H77)+SUM(J74:J77))/AVERAGE(AG74:AG77)</f>
        <v>0.00776147374868099</v>
      </c>
      <c r="BO19" s="69" t="n">
        <f aca="false">AL19-BN19</f>
        <v>-0.0510261955897595</v>
      </c>
      <c r="BP19" s="32" t="n">
        <f aca="false">BN19+BM19</f>
        <v>0.0925830664956034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97717546.2058051</v>
      </c>
      <c r="E20" s="9"/>
      <c r="F20" s="67" t="n">
        <f aca="false">'Low pensions'!I20</f>
        <v>17761320.7274872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2450156.14160319</v>
      </c>
      <c r="M20" s="67"/>
      <c r="N20" s="82" t="n">
        <f aca="false">'Low pensions'!L20</f>
        <v>729257.767694697</v>
      </c>
      <c r="O20" s="9"/>
      <c r="P20" s="82" t="n">
        <f aca="false">'Low pensions'!X20</f>
        <v>16726032.9383604</v>
      </c>
      <c r="Q20" s="67"/>
      <c r="R20" s="82" t="n">
        <f aca="false">'Low SIPA income'!G15</f>
        <v>18882303.844662</v>
      </c>
      <c r="S20" s="67"/>
      <c r="T20" s="82" t="n">
        <f aca="false">'Low SIPA income'!J15</f>
        <v>72198125.3114393</v>
      </c>
      <c r="U20" s="9"/>
      <c r="V20" s="82" t="n">
        <f aca="false">'Low SIPA income'!F15</f>
        <v>140646.763029675</v>
      </c>
      <c r="W20" s="67"/>
      <c r="X20" s="82" t="n">
        <f aca="false">'Low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-0.0423223551685309</v>
      </c>
      <c r="AM20" s="9" t="n">
        <f aca="false">'Central scenario'!AM19</f>
        <v>9649081.86791266</v>
      </c>
      <c r="AN20" s="69" t="n">
        <f aca="false">AM20/AVERAGE(AG78:AG81)</f>
        <v>0.00160293386515535</v>
      </c>
      <c r="AO20" s="69" t="n">
        <f aca="false">'GDP evolution by scenario'!G77</f>
        <v>0.0225417386698132</v>
      </c>
      <c r="AP20" s="69"/>
      <c r="AQ20" s="9" t="n">
        <f aca="false">AQ19*(1+AO20)</f>
        <v>532321735.78027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334018729.273955</v>
      </c>
      <c r="AS20" s="70" t="n">
        <f aca="false">AQ20/AG81</f>
        <v>0.0879756223198921</v>
      </c>
      <c r="AT20" s="70" t="n">
        <f aca="false">AR20/AG81</f>
        <v>0.055202528093847</v>
      </c>
      <c r="AU20" s="7"/>
      <c r="AV20" s="7"/>
      <c r="AW20" s="71" t="n">
        <f aca="false">workers_and_wage_low!C8</f>
        <v>11194364</v>
      </c>
      <c r="AX20" s="7"/>
      <c r="AY20" s="40" t="n">
        <f aca="false">(AW20-AW19)/AW19</f>
        <v>0.00735686755856635</v>
      </c>
      <c r="AZ20" s="39" t="n">
        <f aca="false">workers_and_wage_low!B8</f>
        <v>6521.83541945801</v>
      </c>
      <c r="BA20" s="40" t="n">
        <f aca="false">(AZ20-AZ19)/AZ19</f>
        <v>0.00540648623318338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0.0592879564488719</v>
      </c>
      <c r="BL20" s="40" t="n">
        <f aca="false">SUM(P78:P81)/AVERAGE(AG78:AG81)</f>
        <v>0.0170380412783013</v>
      </c>
      <c r="BM20" s="40" t="n">
        <f aca="false">SUM(D78:D81)/AVERAGE(AG78:AG81)</f>
        <v>0.0845722703391014</v>
      </c>
      <c r="BN20" s="40" t="n">
        <f aca="false">(SUM(H78:H81)+SUM(J78:J81))/AVERAGE(AG78:AG81)</f>
        <v>0.00868882122265753</v>
      </c>
      <c r="BO20" s="69" t="n">
        <f aca="false">AL20-BN20</f>
        <v>-0.0510111763911884</v>
      </c>
      <c r="BP20" s="32" t="n">
        <f aca="false">BN20+BM20</f>
        <v>0.0932610915617589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106674587.034117</v>
      </c>
      <c r="E21" s="9"/>
      <c r="F21" s="67" t="n">
        <f aca="false">'Low pensions'!I21</f>
        <v>19389368.9245406</v>
      </c>
      <c r="G21" s="82" t="n">
        <f aca="false">'Low pensions'!K21</f>
        <v>18171.7985793121</v>
      </c>
      <c r="H21" s="82" t="n">
        <f aca="false">'Low pensions'!V21</f>
        <v>99975.8742359993</v>
      </c>
      <c r="I21" s="83" t="n">
        <f aca="false">'Low pensions'!M21</f>
        <v>562.014389050884</v>
      </c>
      <c r="J21" s="82" t="n">
        <f aca="false">'Low pensions'!W21</f>
        <v>3092.03734750511</v>
      </c>
      <c r="K21" s="9"/>
      <c r="L21" s="82" t="n">
        <f aca="false">'Low pensions'!N21</f>
        <v>3892938.68981568</v>
      </c>
      <c r="M21" s="67"/>
      <c r="N21" s="82" t="n">
        <f aca="false">'Low pensions'!L21</f>
        <v>798385.086672671</v>
      </c>
      <c r="O21" s="9"/>
      <c r="P21" s="82" t="n">
        <f aca="false">'Low pensions'!X21</f>
        <v>24592956.552895</v>
      </c>
      <c r="Q21" s="67"/>
      <c r="R21" s="82" t="n">
        <f aca="false">'Low SIPA income'!G16</f>
        <v>22295672.9588388</v>
      </c>
      <c r="S21" s="67"/>
      <c r="T21" s="82" t="n">
        <f aca="false">'Low SIPA income'!J16</f>
        <v>85249437.9619983</v>
      </c>
      <c r="U21" s="9"/>
      <c r="V21" s="82" t="n">
        <f aca="false">'Low SIPA income'!F16</f>
        <v>145022.605646437</v>
      </c>
      <c r="W21" s="67"/>
      <c r="X21" s="82" t="n">
        <f aca="false">'Low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-0.0089052464061049</v>
      </c>
      <c r="AK21" s="68" t="n">
        <f aca="false">AK20+1</f>
        <v>2032</v>
      </c>
      <c r="AL21" s="69" t="n">
        <f aca="false">SUM(AB82:AB85)/AVERAGE(AG82:AG85)</f>
        <v>-0.0422317589052344</v>
      </c>
      <c r="AM21" s="9" t="n">
        <f aca="false">'Central scenario'!AM20</f>
        <v>8873587.4679367</v>
      </c>
      <c r="AN21" s="69" t="n">
        <f aca="false">AM21/AVERAGE(AG82:AG85)</f>
        <v>0.00145827140782666</v>
      </c>
      <c r="AO21" s="69" t="n">
        <f aca="false">'GDP evolution by scenario'!G81</f>
        <v>0.0216891821963012</v>
      </c>
      <c r="AP21" s="69"/>
      <c r="AQ21" s="9" t="n">
        <f aca="false">AQ20*(1+AO21)</f>
        <v>543867358.89466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332301865.405506</v>
      </c>
      <c r="AS21" s="70" t="n">
        <f aca="false">AQ21/AG85</f>
        <v>0.0890028913348546</v>
      </c>
      <c r="AT21" s="70" t="n">
        <f aca="false">AR21/AG85</f>
        <v>0.0543805880852361</v>
      </c>
      <c r="AU21" s="7"/>
      <c r="AW21" s="71" t="n">
        <f aca="false">workers_and_wage_low!C9</f>
        <v>11200955</v>
      </c>
      <c r="AY21" s="40" t="n">
        <f aca="false">(AW21-AW20)/AW20</f>
        <v>0.000588778424571508</v>
      </c>
      <c r="AZ21" s="39" t="n">
        <f aca="false">workers_and_wage_low!B9</f>
        <v>6617.24643359544</v>
      </c>
      <c r="BA21" s="40" t="n">
        <f aca="false">(AZ21-AZ20)/AZ20</f>
        <v>0.0146294728402334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0.0591950653175898</v>
      </c>
      <c r="BL21" s="40" t="n">
        <f aca="false">SUM(P82:P85)/AVERAGE(AG82:AG85)</f>
        <v>0.0167128735089123</v>
      </c>
      <c r="BM21" s="40" t="n">
        <f aca="false">SUM(D82:D85)/AVERAGE(AG82:AG85)</f>
        <v>0.0847139507139119</v>
      </c>
      <c r="BN21" s="40" t="n">
        <f aca="false">(SUM(H82:H85)+SUM(J82:J85))/AVERAGE(AG82:AG85)</f>
        <v>0.00954650343105351</v>
      </c>
      <c r="BO21" s="69" t="n">
        <f aca="false">AL21-BN21</f>
        <v>-0.0517782623362879</v>
      </c>
      <c r="BP21" s="32" t="n">
        <f aca="false">BN21+BM21</f>
        <v>0.0942604541449654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102446530.73687</v>
      </c>
      <c r="E22" s="6"/>
      <c r="F22" s="8" t="n">
        <f aca="false">'Low pensions'!I22</f>
        <v>18620869.6440623</v>
      </c>
      <c r="G22" s="81" t="n">
        <f aca="false">'Low pensions'!K22</f>
        <v>50798.6387637148</v>
      </c>
      <c r="H22" s="81" t="n">
        <f aca="false">'Low pensions'!V22</f>
        <v>279479.122456429</v>
      </c>
      <c r="I22" s="81" t="n">
        <f aca="false">'Low pensions'!M22</f>
        <v>1571.09192052727</v>
      </c>
      <c r="J22" s="81" t="n">
        <f aca="false">'Low pensions'!W22</f>
        <v>8643.68419968338</v>
      </c>
      <c r="K22" s="6"/>
      <c r="L22" s="81" t="n">
        <f aca="false">'Low pensions'!N22</f>
        <v>4222415.9294058</v>
      </c>
      <c r="M22" s="8"/>
      <c r="N22" s="81" t="n">
        <f aca="false">'Low pensions'!L22</f>
        <v>769319.886297978</v>
      </c>
      <c r="O22" s="6"/>
      <c r="P22" s="81" t="n">
        <f aca="false">'Low pensions'!X22</f>
        <v>26142707.358556</v>
      </c>
      <c r="Q22" s="8"/>
      <c r="R22" s="81" t="n">
        <f aca="false">'Low SIPA income'!G17</f>
        <v>19532176.7251652</v>
      </c>
      <c r="S22" s="8"/>
      <c r="T22" s="81" t="n">
        <f aca="false">'Low SIPA income'!J17</f>
        <v>74682970.5956307</v>
      </c>
      <c r="U22" s="6"/>
      <c r="V22" s="81" t="n">
        <f aca="false">'Low SIPA income'!F17</f>
        <v>119223.590103333</v>
      </c>
      <c r="W22" s="8"/>
      <c r="X22" s="81" t="n">
        <f aca="false">'Low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-0.0103240930304107</v>
      </c>
      <c r="AK22" s="62" t="n">
        <f aca="false">AK21+1</f>
        <v>2033</v>
      </c>
      <c r="AL22" s="63" t="n">
        <f aca="false">SUM(AB86:AB89)/AVERAGE(AG86:AG89)</f>
        <v>-0.0420711120620011</v>
      </c>
      <c r="AM22" s="6" t="n">
        <f aca="false">'Central scenario'!AM21</f>
        <v>8126011.66426731</v>
      </c>
      <c r="AN22" s="63" t="n">
        <f aca="false">AM22/AVERAGE(AG86:AG89)</f>
        <v>0.00132723320693799</v>
      </c>
      <c r="AO22" s="63" t="n">
        <f aca="false">'GDP evolution by scenario'!G85</f>
        <v>0.0226388176118208</v>
      </c>
      <c r="AP22" s="63"/>
      <c r="AQ22" s="6" t="n">
        <f aca="false">AQ21*(1+AO22)</f>
        <v>556179872.837699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331614799.35653</v>
      </c>
      <c r="AS22" s="64" t="n">
        <f aca="false">AQ22/AG89</f>
        <v>0.090674975842556</v>
      </c>
      <c r="AT22" s="64" t="n">
        <f aca="false">AR22/AG89</f>
        <v>0.0540637397884803</v>
      </c>
      <c r="AU22" s="5"/>
      <c r="AV22" s="5"/>
      <c r="AW22" s="65" t="n">
        <f aca="false">workers_and_wage_low!C10</f>
        <v>11131472</v>
      </c>
      <c r="AX22" s="5"/>
      <c r="AY22" s="61" t="n">
        <f aca="false">(AW22-AW21)/AW21</f>
        <v>-0.00620331034273417</v>
      </c>
      <c r="AZ22" s="66" t="n">
        <f aca="false">workers_and_wage_low!B10</f>
        <v>6732.55475099859</v>
      </c>
      <c r="BA22" s="61" t="n">
        <f aca="false">(AZ22-AZ21)/AZ21</f>
        <v>0.0174254228794832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0.0592837579214501</v>
      </c>
      <c r="BL22" s="61" t="n">
        <f aca="false">SUM(P86:P89)/AVERAGE(AG86:AG89)</f>
        <v>0.0167011810444022</v>
      </c>
      <c r="BM22" s="61" t="n">
        <f aca="false">SUM(D86:D89)/AVERAGE(AG86:AG89)</f>
        <v>0.084653688939049</v>
      </c>
      <c r="BN22" s="61" t="n">
        <f aca="false">(SUM(H86:H89)+SUM(J86:J89))/AVERAGE(AG86:AG89)</f>
        <v>0.0104286597321888</v>
      </c>
      <c r="BO22" s="63" t="n">
        <f aca="false">AL22-BN22</f>
        <v>-0.0524997717941899</v>
      </c>
      <c r="BP22" s="32" t="n">
        <f aca="false">BN22+BM22</f>
        <v>0.0950823486712378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109204030.147276</v>
      </c>
      <c r="E23" s="9"/>
      <c r="F23" s="67" t="n">
        <f aca="false">'Low pensions'!I23</f>
        <v>19849125.1519446</v>
      </c>
      <c r="G23" s="82" t="n">
        <f aca="false">'Low pensions'!K23</f>
        <v>96262.318508751</v>
      </c>
      <c r="H23" s="82" t="n">
        <f aca="false">'Low pensions'!V23</f>
        <v>529606.874459475</v>
      </c>
      <c r="I23" s="82" t="n">
        <f aca="false">'Low pensions'!M23</f>
        <v>2977.18510851808</v>
      </c>
      <c r="J23" s="82" t="n">
        <f aca="false">'Low pensions'!W23</f>
        <v>16379.5940554477</v>
      </c>
      <c r="K23" s="9"/>
      <c r="L23" s="82" t="n">
        <f aca="false">'Low pensions'!N23</f>
        <v>3867366.74910504</v>
      </c>
      <c r="M23" s="67"/>
      <c r="N23" s="82" t="n">
        <f aca="false">'Low pensions'!L23</f>
        <v>821999.111393176</v>
      </c>
      <c r="O23" s="9"/>
      <c r="P23" s="82" t="n">
        <f aca="false">'Low pensions'!X23</f>
        <v>24590181.0277321</v>
      </c>
      <c r="Q23" s="67"/>
      <c r="R23" s="82" t="n">
        <f aca="false">'Low SIPA income'!G18</f>
        <v>23289499.4397545</v>
      </c>
      <c r="S23" s="67"/>
      <c r="T23" s="82" t="n">
        <f aca="false">'Low SIPA income'!J18</f>
        <v>89049419.64841</v>
      </c>
      <c r="U23" s="9"/>
      <c r="V23" s="82" t="n">
        <f aca="false">'Low SIPA income'!F18</f>
        <v>127558.97234145</v>
      </c>
      <c r="W23" s="67"/>
      <c r="X23" s="82" t="n">
        <f aca="false">'Low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-0.00850767987229076</v>
      </c>
      <c r="AK23" s="68" t="n">
        <f aca="false">AK22+1</f>
        <v>2034</v>
      </c>
      <c r="AL23" s="69" t="n">
        <f aca="false">SUM(AB90:AB93)/AVERAGE(AG90:AG93)</f>
        <v>-0.041309914373902</v>
      </c>
      <c r="AM23" s="9" t="n">
        <f aca="false">'Central scenario'!AM22</f>
        <v>7406781.38079157</v>
      </c>
      <c r="AN23" s="69" t="n">
        <f aca="false">AM23/AVERAGE(AG90:AG93)</f>
        <v>0.00119103466957643</v>
      </c>
      <c r="AO23" s="69" t="n">
        <f aca="false">'GDP evolution by scenario'!G89</f>
        <v>0.0188570376715962</v>
      </c>
      <c r="AP23" s="69"/>
      <c r="AQ23" s="9" t="n">
        <f aca="false">AQ22*(1+AO23)</f>
        <v>566667777.651983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330397491.268556</v>
      </c>
      <c r="AS23" s="70" t="n">
        <f aca="false">AQ23/AG93</f>
        <v>0.0902692766051042</v>
      </c>
      <c r="AT23" s="70" t="n">
        <f aca="false">AR23/AG93</f>
        <v>0.0526317953925916</v>
      </c>
      <c r="AU23" s="7"/>
      <c r="AV23" s="7"/>
      <c r="AW23" s="71" t="n">
        <f aca="false">workers_and_wage_low!C11</f>
        <v>11278755</v>
      </c>
      <c r="AX23" s="7"/>
      <c r="AY23" s="40" t="n">
        <f aca="false">(AW23-AW22)/AW22</f>
        <v>0.0132312240465592</v>
      </c>
      <c r="AZ23" s="39" t="n">
        <f aca="false">workers_and_wage_low!B11</f>
        <v>6725.58191784654</v>
      </c>
      <c r="BA23" s="40" t="n">
        <f aca="false">(AZ23-AZ22)/AZ22</f>
        <v>-0.00103568903780861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0.0596280114994754</v>
      </c>
      <c r="BL23" s="40" t="n">
        <f aca="false">SUM(P90:P93)/AVERAGE(AG90:AG93)</f>
        <v>0.0165179109152213</v>
      </c>
      <c r="BM23" s="40" t="n">
        <f aca="false">SUM(D90:D93)/AVERAGE(AG90:AG93)</f>
        <v>0.0844200149581561</v>
      </c>
      <c r="BN23" s="40" t="n">
        <f aca="false">(SUM(H90:H93)+SUM(J90:J93))/AVERAGE(AG90:AG93)</f>
        <v>0.0109740503372671</v>
      </c>
      <c r="BO23" s="69" t="n">
        <f aca="false">AL23-BN23</f>
        <v>-0.052283964711169</v>
      </c>
      <c r="BP23" s="32" t="n">
        <f aca="false">BN23+BM23</f>
        <v>0.0953940652954231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104751367.675306</v>
      </c>
      <c r="E24" s="9"/>
      <c r="F24" s="67" t="n">
        <f aca="false">'Low pensions'!I24</f>
        <v>19039801.0404965</v>
      </c>
      <c r="G24" s="82" t="n">
        <f aca="false">'Low pensions'!K24</f>
        <v>113713.068782356</v>
      </c>
      <c r="H24" s="82" t="n">
        <f aca="false">'Low pensions'!V24</f>
        <v>625615.753661117</v>
      </c>
      <c r="I24" s="82" t="n">
        <f aca="false">'Low pensions'!M24</f>
        <v>3516.89903450584</v>
      </c>
      <c r="J24" s="82" t="n">
        <f aca="false">'Low pensions'!W24</f>
        <v>19348.9408348799</v>
      </c>
      <c r="K24" s="9"/>
      <c r="L24" s="82" t="n">
        <f aca="false">'Low pensions'!N24</f>
        <v>3510870.42223416</v>
      </c>
      <c r="M24" s="67"/>
      <c r="N24" s="82" t="n">
        <f aca="false">'Low pensions'!L24</f>
        <v>789308.460410219</v>
      </c>
      <c r="O24" s="9"/>
      <c r="P24" s="82" t="n">
        <f aca="false">'Low pensions'!X24</f>
        <v>22560465.5764801</v>
      </c>
      <c r="Q24" s="67"/>
      <c r="R24" s="82" t="n">
        <f aca="false">'Low SIPA income'!G19</f>
        <v>20487413.8760897</v>
      </c>
      <c r="S24" s="67"/>
      <c r="T24" s="82" t="n">
        <f aca="false">'Low SIPA income'!J19</f>
        <v>78335402.6342183</v>
      </c>
      <c r="U24" s="9"/>
      <c r="V24" s="82" t="n">
        <f aca="false">'Low SIPA income'!F19</f>
        <v>130715.43082937</v>
      </c>
      <c r="W24" s="67"/>
      <c r="X24" s="82" t="n">
        <f aca="false">'Low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-0.0399961165574876</v>
      </c>
      <c r="AM24" s="9" t="n">
        <f aca="false">'Central scenario'!AM23</f>
        <v>6738583.40306814</v>
      </c>
      <c r="AN24" s="69" t="n">
        <f aca="false">AM24/AVERAGE(AG94:AG97)</f>
        <v>0.00106776437062028</v>
      </c>
      <c r="AO24" s="69" t="n">
        <f aca="false">'GDP evolution by scenario'!G93</f>
        <v>0.0198544445565889</v>
      </c>
      <c r="AP24" s="69"/>
      <c r="AQ24" s="9" t="n">
        <f aca="false">AQ23*(1+AO24)</f>
        <v>577918651.62538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330157663.409625</v>
      </c>
      <c r="AS24" s="70" t="n">
        <f aca="false">AQ24/AG97</f>
        <v>0.0912644999648928</v>
      </c>
      <c r="AT24" s="70" t="n">
        <f aca="false">AR24/AG97</f>
        <v>0.0521382619784157</v>
      </c>
      <c r="AU24" s="7"/>
      <c r="AV24" s="7"/>
      <c r="AW24" s="71" t="n">
        <f aca="false">workers_and_wage_low!C12</f>
        <v>11441722</v>
      </c>
      <c r="AX24" s="7"/>
      <c r="AY24" s="40" t="n">
        <f aca="false">(AW24-AW23)/AW23</f>
        <v>0.0144490238505934</v>
      </c>
      <c r="AZ24" s="39" t="n">
        <f aca="false">workers_and_wage_low!B12</f>
        <v>6848.21489294141</v>
      </c>
      <c r="BA24" s="40" t="n">
        <f aca="false">(AZ24-AZ23)/AZ23</f>
        <v>0.0182338088499774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0.0596265332476905</v>
      </c>
      <c r="BL24" s="40" t="n">
        <f aca="false">SUM(P94:P97)/AVERAGE(AG94:AG97)</f>
        <v>0.0163565146058237</v>
      </c>
      <c r="BM24" s="40" t="n">
        <f aca="false">SUM(D94:D97)/AVERAGE(AG94:AG97)</f>
        <v>0.0832661351993544</v>
      </c>
      <c r="BN24" s="40" t="n">
        <f aca="false">(SUM(H94:H97)+SUM(J94:J97))/AVERAGE(AG94:AG97)</f>
        <v>0.0116563616687303</v>
      </c>
      <c r="BO24" s="69" t="n">
        <f aca="false">AL24-BN24</f>
        <v>-0.0516524782262179</v>
      </c>
      <c r="BP24" s="32" t="n">
        <f aca="false">BN24+BM24</f>
        <v>0.0949224968680848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113941937.453566</v>
      </c>
      <c r="E25" s="9"/>
      <c r="F25" s="67" t="n">
        <f aca="false">'Low pensions'!I25</f>
        <v>20710295.8885376</v>
      </c>
      <c r="G25" s="82" t="n">
        <f aca="false">'Low pensions'!K25</f>
        <v>157839.543071787</v>
      </c>
      <c r="H25" s="82" t="n">
        <f aca="false">'Low pensions'!V25</f>
        <v>868386.595786821</v>
      </c>
      <c r="I25" s="82" t="n">
        <f aca="false">'Low pensions'!M25</f>
        <v>4881.6353527357</v>
      </c>
      <c r="J25" s="82" t="n">
        <f aca="false">'Low pensions'!W25</f>
        <v>26857.3173954688</v>
      </c>
      <c r="K25" s="9"/>
      <c r="L25" s="82" t="n">
        <f aca="false">'Low pensions'!N25</f>
        <v>3990735.76895413</v>
      </c>
      <c r="M25" s="67"/>
      <c r="N25" s="82" t="n">
        <f aca="false">'Low pensions'!L25</f>
        <v>860818.224680152</v>
      </c>
      <c r="O25" s="9"/>
      <c r="P25" s="82" t="n">
        <f aca="false">'Low pensions'!X25</f>
        <v>25443914.7660156</v>
      </c>
      <c r="Q25" s="67"/>
      <c r="R25" s="82" t="n">
        <f aca="false">'Low SIPA income'!G20</f>
        <v>24322872.7154842</v>
      </c>
      <c r="S25" s="67"/>
      <c r="T25" s="82" t="n">
        <f aca="false">'Low SIPA income'!J20</f>
        <v>93000611.932381</v>
      </c>
      <c r="U25" s="9"/>
      <c r="V25" s="82" t="n">
        <f aca="false">'Low SIPA income'!F20</f>
        <v>138179.566518179</v>
      </c>
      <c r="W25" s="67"/>
      <c r="X25" s="82" t="n">
        <f aca="false">'Low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-0.00860464050561488</v>
      </c>
      <c r="AK25" s="68" t="n">
        <f aca="false">AK24+1</f>
        <v>2036</v>
      </c>
      <c r="AL25" s="69" t="n">
        <f aca="false">SUM(AB98:AB101)/AVERAGE(AG98:AG101)</f>
        <v>-0.0387272110380229</v>
      </c>
      <c r="AM25" s="9" t="n">
        <f aca="false">'Central scenario'!AM24</f>
        <v>6098422.29766839</v>
      </c>
      <c r="AN25" s="69" t="n">
        <f aca="false">AM25/AVERAGE(AG98:AG101)</f>
        <v>0.000954006672883192</v>
      </c>
      <c r="AO25" s="69" t="n">
        <f aca="false">'GDP evolution by scenario'!G97</f>
        <v>0.0155245343580319</v>
      </c>
      <c r="AP25" s="69"/>
      <c r="AQ25" s="9" t="n">
        <f aca="false">AQ24*(1+AO25)</f>
        <v>586890569.588685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329141513.013277</v>
      </c>
      <c r="AS25" s="70" t="n">
        <f aca="false">AQ25/AG101</f>
        <v>0.0912897316903475</v>
      </c>
      <c r="AT25" s="70" t="n">
        <f aca="false">AR25/AG101</f>
        <v>0.0511973474581391</v>
      </c>
      <c r="AU25" s="7"/>
      <c r="AV25" s="7"/>
      <c r="AW25" s="71" t="n">
        <f aca="false">workers_and_wage_low!C13</f>
        <v>11559243</v>
      </c>
      <c r="AX25" s="7"/>
      <c r="AY25" s="40" t="n">
        <f aca="false">(AW25-AW24)/AW24</f>
        <v>0.0102712686079945</v>
      </c>
      <c r="AZ25" s="39" t="n">
        <f aca="false">workers_and_wage_low!B13</f>
        <v>6864.12219168918</v>
      </c>
      <c r="BA25" s="40" t="n">
        <f aca="false">(AZ25-AZ24)/AZ24</f>
        <v>0.00232283872460808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0.0598085584842696</v>
      </c>
      <c r="BL25" s="40" t="n">
        <f aca="false">SUM(P98:P101)/AVERAGE(AG98:AG101)</f>
        <v>0.0160566276949948</v>
      </c>
      <c r="BM25" s="40" t="n">
        <f aca="false">SUM(D98:D101)/AVERAGE(AG98:AG101)</f>
        <v>0.0824791418272977</v>
      </c>
      <c r="BN25" s="40" t="n">
        <f aca="false">(SUM(H98:H101)+SUM(J98:J101))/AVERAGE(AG98:AG101)</f>
        <v>0.0122863065982057</v>
      </c>
      <c r="BO25" s="69" t="n">
        <f aca="false">AL25-BN25</f>
        <v>-0.0510135176362286</v>
      </c>
      <c r="BP25" s="32" t="n">
        <f aca="false">BN25+BM25</f>
        <v>0.0947654484255034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81" t="n">
        <f aca="false">'Low pensions'!Q26</f>
        <v>105874611.755873</v>
      </c>
      <c r="E26" s="6"/>
      <c r="F26" s="8" t="n">
        <f aca="false">'Low pensions'!I26</f>
        <v>19243963.9482325</v>
      </c>
      <c r="G26" s="81" t="n">
        <f aca="false">'Low pensions'!K26</f>
        <v>170259.213945529</v>
      </c>
      <c r="H26" s="81" t="n">
        <f aca="false">'Low pensions'!V26</f>
        <v>936715.960538819</v>
      </c>
      <c r="I26" s="81" t="n">
        <f aca="false">'Low pensions'!M26</f>
        <v>5265.74888491325</v>
      </c>
      <c r="J26" s="81" t="n">
        <f aca="false">'Low pensions'!W26</f>
        <v>28970.5967176954</v>
      </c>
      <c r="K26" s="6"/>
      <c r="L26" s="81" t="n">
        <f aca="false">'Low pensions'!N26</f>
        <v>4233942.08809355</v>
      </c>
      <c r="M26" s="8"/>
      <c r="N26" s="81" t="n">
        <f aca="false">'Low pensions'!L26</f>
        <v>799400.042047985</v>
      </c>
      <c r="O26" s="6"/>
      <c r="P26" s="81" t="n">
        <f aca="false">'Low pensions'!X26</f>
        <v>26368008.7926355</v>
      </c>
      <c r="Q26" s="8"/>
      <c r="R26" s="81" t="n">
        <f aca="false">'Low SIPA income'!G21</f>
        <v>19358859.2211606</v>
      </c>
      <c r="S26" s="8"/>
      <c r="T26" s="81" t="n">
        <f aca="false">'Low SIPA income'!J21</f>
        <v>74020276.0973463</v>
      </c>
      <c r="U26" s="6"/>
      <c r="V26" s="81" t="n">
        <f aca="false">'Low SIPA income'!F21</f>
        <v>125820.310106618</v>
      </c>
      <c r="W26" s="8"/>
      <c r="X26" s="81" t="n">
        <f aca="false">'Low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-0.0382926362169719</v>
      </c>
      <c r="AM26" s="6" t="n">
        <f aca="false">'Central scenario'!AM25</f>
        <v>5493111.4769607</v>
      </c>
      <c r="AN26" s="63" t="n">
        <f aca="false">AM26/AVERAGE(AG102:AG105)</f>
        <v>0.000850623549119731</v>
      </c>
      <c r="AO26" s="63" t="n">
        <f aca="false">'GDP evolution by scenario'!G101</f>
        <v>0.0134171303023325</v>
      </c>
      <c r="AP26" s="63"/>
      <c r="AQ26" s="6" t="n">
        <f aca="false">AQ25*(1+AO26)</f>
        <v>594764956.834067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328030837.405036</v>
      </c>
      <c r="AS26" s="64" t="n">
        <f aca="false">AQ26/AG105</f>
        <v>0.0915157093434573</v>
      </c>
      <c r="AT26" s="64" t="n">
        <f aca="false">AR26/AG105</f>
        <v>0.0504736777557415</v>
      </c>
      <c r="AU26" s="61" t="n">
        <f aca="false">AVERAGE(AH26:AH29)</f>
        <v>-0.0157471676160662</v>
      </c>
      <c r="AV26" s="5"/>
      <c r="AW26" s="65" t="n">
        <f aca="false">workers_and_wage_low!C14</f>
        <v>11499225</v>
      </c>
      <c r="AX26" s="5"/>
      <c r="AY26" s="61" t="n">
        <f aca="false">(AW26-AW25)/AW25</f>
        <v>-0.00519220852092131</v>
      </c>
      <c r="AZ26" s="66" t="n">
        <f aca="false">workers_and_wage_low!B14</f>
        <v>6811.86864411163</v>
      </c>
      <c r="BA26" s="61" t="n">
        <f aca="false">(AZ26-AZ25)/AZ25</f>
        <v>-0.00761256080796605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0.0599762906638647</v>
      </c>
      <c r="BL26" s="61" t="n">
        <f aca="false">SUM(P102:P105)/AVERAGE(AG102:AG105)</f>
        <v>0.0158343612605526</v>
      </c>
      <c r="BM26" s="61" t="n">
        <f aca="false">SUM(D102:D105)/AVERAGE(AG102:AG105)</f>
        <v>0.082434565620284</v>
      </c>
      <c r="BN26" s="61" t="n">
        <f aca="false">(SUM(H102:H105)+SUM(J102:J105))/AVERAGE(AG102:AG105)</f>
        <v>0.0131184370770961</v>
      </c>
      <c r="BO26" s="63" t="n">
        <f aca="false">AL26-BN26</f>
        <v>-0.051411073294068</v>
      </c>
      <c r="BP26" s="32" t="n">
        <f aca="false">BN26+BM26</f>
        <v>0.0955530026973801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</v>
      </c>
      <c r="D27" s="82" t="n">
        <f aca="false">'Low pensions'!Q27</f>
        <v>106201919.122204</v>
      </c>
      <c r="E27" s="9"/>
      <c r="F27" s="67" t="n">
        <f aca="false">'Low pensions'!I27</f>
        <v>19303455.936474</v>
      </c>
      <c r="G27" s="82" t="n">
        <f aca="false">'Low pensions'!K27</f>
        <v>196660.371118102</v>
      </c>
      <c r="H27" s="82" t="n">
        <f aca="false">'Low pensions'!V27</f>
        <v>1081967.33770162</v>
      </c>
      <c r="I27" s="82" t="n">
        <f aca="false">'Low pensions'!M27</f>
        <v>6082.27951911654</v>
      </c>
      <c r="J27" s="82" t="n">
        <f aca="false">'Low pensions'!W27</f>
        <v>33462.9073515963</v>
      </c>
      <c r="K27" s="9"/>
      <c r="L27" s="82" t="n">
        <f aca="false">'Low pensions'!N27</f>
        <v>3588608.991979</v>
      </c>
      <c r="M27" s="67"/>
      <c r="N27" s="82" t="n">
        <f aca="false">'Low pensions'!L27</f>
        <v>789825.597726565</v>
      </c>
      <c r="O27" s="9"/>
      <c r="P27" s="82" t="n">
        <f aca="false">'Low pensions'!X27</f>
        <v>22966696.521374</v>
      </c>
      <c r="Q27" s="67"/>
      <c r="R27" s="82" t="n">
        <f aca="false">'Low SIPA income'!G22</f>
        <v>21880038.93955</v>
      </c>
      <c r="S27" s="67"/>
      <c r="T27" s="82" t="n">
        <f aca="false">'Low SIPA income'!J22</f>
        <v>83660225.2655404</v>
      </c>
      <c r="U27" s="9"/>
      <c r="V27" s="82" t="n">
        <f aca="false">'Low SIPA income'!F22</f>
        <v>128561.943141318</v>
      </c>
      <c r="W27" s="67"/>
      <c r="X27" s="82" t="n">
        <f aca="false">'Low SIPA income'!M22</f>
        <v>322910.535734287</v>
      </c>
      <c r="Y27" s="9"/>
      <c r="Z27" s="9" t="n">
        <f aca="false">R27+V27-N27-L27-F27</f>
        <v>-1673289.64348822</v>
      </c>
      <c r="AA27" s="9"/>
      <c r="AB27" s="9" t="n">
        <f aca="false">T27-P27-D27</f>
        <v>-45508390.3780373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-0.00890476566505875</v>
      </c>
      <c r="AK27" s="68" t="n">
        <f aca="false">AK26+1</f>
        <v>2038</v>
      </c>
      <c r="AL27" s="69" t="n">
        <f aca="false">SUM(AB106:AB109)/AVERAGE(AG106:AG109)</f>
        <v>-0.036562695324115</v>
      </c>
      <c r="AM27" s="9" t="n">
        <f aca="false">'Central scenario'!AM26</f>
        <v>4920541.96276278</v>
      </c>
      <c r="AN27" s="69" t="n">
        <f aca="false">AM27/AVERAGE(AG106:AG109)</f>
        <v>0.000749055252216556</v>
      </c>
      <c r="AO27" s="69" t="n">
        <f aca="false">'GDP evolution by scenario'!G105</f>
        <v>0.0201542936243235</v>
      </c>
      <c r="AP27" s="69"/>
      <c r="AQ27" s="9" t="n">
        <f aca="false">AQ26*(1+AO27)</f>
        <v>606752024.411559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329676236.07478</v>
      </c>
      <c r="AS27" s="70" t="n">
        <f aca="false">AQ27/AG109</f>
        <v>0.0920029396969513</v>
      </c>
      <c r="AT27" s="70" t="n">
        <f aca="false">AR27/AG109</f>
        <v>0.049989421784825</v>
      </c>
      <c r="AU27" s="7"/>
      <c r="AV27" s="7"/>
      <c r="AW27" s="71" t="n">
        <f aca="false">workers_and_wage_low!C15</f>
        <v>11454332</v>
      </c>
      <c r="AX27" s="7"/>
      <c r="AY27" s="40" t="n">
        <f aca="false">(AW27-AW26)/AW26</f>
        <v>-0.00390400222623699</v>
      </c>
      <c r="AZ27" s="39" t="n">
        <f aca="false">workers_and_wage_low!B15</f>
        <v>6712.55529028831</v>
      </c>
      <c r="BA27" s="40" t="n">
        <f aca="false">(AZ27-AZ26)/AZ26</f>
        <v>-0.0145794581504698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0.0129413054853603</v>
      </c>
      <c r="BJ27" s="7" t="n">
        <f aca="false">BJ26+1</f>
        <v>2038</v>
      </c>
      <c r="BK27" s="40" t="n">
        <f aca="false">SUM(T106:T109)/AVERAGE(AG106:AG109)</f>
        <v>0.0602251473308991</v>
      </c>
      <c r="BL27" s="40" t="n">
        <f aca="false">SUM(P106:P109)/AVERAGE(AG106:AG109)</f>
        <v>0.0153610589437575</v>
      </c>
      <c r="BM27" s="40" t="n">
        <f aca="false">SUM(D106:D109)/AVERAGE(AG106:AG109)</f>
        <v>0.0814267837112567</v>
      </c>
      <c r="BN27" s="40" t="n">
        <f aca="false">(SUM(H106:H109)+SUM(J106:J109))/AVERAGE(AG106:AG109)</f>
        <v>0.0136906269458386</v>
      </c>
      <c r="BO27" s="69" t="n">
        <f aca="false">AL27-BN27</f>
        <v>-0.0502533222699536</v>
      </c>
      <c r="BP27" s="32" t="n">
        <f aca="false">BN27+BM27</f>
        <v>0.0951174106570953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82" t="n">
        <f aca="false">'Low pensions'!Q28</f>
        <v>99166306.7787895</v>
      </c>
      <c r="E28" s="9"/>
      <c r="F28" s="67" t="n">
        <f aca="false">'Low pensions'!I28</f>
        <v>18024650.110932</v>
      </c>
      <c r="G28" s="82" t="n">
        <f aca="false">'Low pensions'!K28</f>
        <v>216176.440065739</v>
      </c>
      <c r="H28" s="82" t="n">
        <f aca="false">'Low pensions'!V28</f>
        <v>1189338.99088026</v>
      </c>
      <c r="I28" s="82" t="n">
        <f aca="false">'Low pensions'!M28</f>
        <v>6685.86928038366</v>
      </c>
      <c r="J28" s="82" t="n">
        <f aca="false">'Low pensions'!W28</f>
        <v>36783.6801303172</v>
      </c>
      <c r="K28" s="9"/>
      <c r="L28" s="82" t="n">
        <f aca="false">'Low pensions'!N28</f>
        <v>3273414.78527882</v>
      </c>
      <c r="M28" s="67"/>
      <c r="N28" s="82" t="n">
        <f aca="false">'Low pensions'!L28</f>
        <v>749459.692106318</v>
      </c>
      <c r="O28" s="9"/>
      <c r="P28" s="82" t="n">
        <f aca="false">'Low pensions'!X28</f>
        <v>21109070.9815816</v>
      </c>
      <c r="Q28" s="67"/>
      <c r="R28" s="82" t="n">
        <f aca="false">'Low SIPA income'!G23</f>
        <v>17977125.6593717</v>
      </c>
      <c r="S28" s="67"/>
      <c r="T28" s="82" t="n">
        <f aca="false">'Low SIPA income'!J23</f>
        <v>68737098.0666499</v>
      </c>
      <c r="U28" s="9"/>
      <c r="V28" s="82" t="n">
        <f aca="false">'Low SIPA income'!F23</f>
        <v>121117.384087286</v>
      </c>
      <c r="W28" s="67"/>
      <c r="X28" s="82" t="n">
        <f aca="false">'Low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-0.0362897156947548</v>
      </c>
      <c r="AM28" s="9" t="n">
        <f aca="false">'Central scenario'!AM27</f>
        <v>4379286.21321994</v>
      </c>
      <c r="AN28" s="69" t="n">
        <f aca="false">AM28/AVERAGE(AG110:AG113)</f>
        <v>0.000658675635073437</v>
      </c>
      <c r="AO28" s="69" t="n">
        <f aca="false">'GDP evolution by scenario'!G109</f>
        <v>0.0154690595297424</v>
      </c>
      <c r="AP28" s="69"/>
      <c r="AQ28" s="9" t="n">
        <f aca="false">AQ27*(1+AO28)</f>
        <v>616137907.596973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330365768.163262</v>
      </c>
      <c r="AS28" s="70" t="n">
        <f aca="false">AQ28/AG113</f>
        <v>0.092352137865452</v>
      </c>
      <c r="AT28" s="70" t="n">
        <f aca="false">AR28/AG113</f>
        <v>0.0495181104607455</v>
      </c>
      <c r="AU28" s="9"/>
      <c r="AV28" s="7"/>
      <c r="AW28" s="71" t="n">
        <f aca="false">workers_and_wage_low!C16</f>
        <v>11583591</v>
      </c>
      <c r="AX28" s="7"/>
      <c r="AY28" s="40" t="n">
        <f aca="false">(AW28-AW27)/AW27</f>
        <v>0.0112847261629923</v>
      </c>
      <c r="AZ28" s="39" t="n">
        <f aca="false">workers_and_wage_low!B16</f>
        <v>6331.53688578529</v>
      </c>
      <c r="BA28" s="40" t="n">
        <f aca="false">(AZ28-AZ27)/AZ27</f>
        <v>-0.0567620508175585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0.017413231329073</v>
      </c>
      <c r="BJ28" s="7" t="n">
        <f aca="false">BJ27+1</f>
        <v>2039</v>
      </c>
      <c r="BK28" s="40" t="n">
        <f aca="false">SUM(T110:T113)/AVERAGE(AG110:AG113)</f>
        <v>0.0602987991748944</v>
      </c>
      <c r="BL28" s="40" t="n">
        <f aca="false">SUM(P110:P113)/AVERAGE(AG110:AG113)</f>
        <v>0.0153896802295911</v>
      </c>
      <c r="BM28" s="40" t="n">
        <f aca="false">SUM(D110:D113)/AVERAGE(AG110:AG113)</f>
        <v>0.0811988346400581</v>
      </c>
      <c r="BN28" s="40" t="n">
        <f aca="false">(SUM(H110:H113)+SUM(J110:J113))/AVERAGE(AG110:AG113)</f>
        <v>0.0146189622562674</v>
      </c>
      <c r="BO28" s="69" t="n">
        <f aca="false">AL28-BN28</f>
        <v>-0.0509086779510222</v>
      </c>
      <c r="BP28" s="32" t="n">
        <f aca="false">BN28+BM28</f>
        <v>0.0958177968963255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82" t="n">
        <f aca="false">'Low pensions'!Q29</f>
        <v>90641207.294696</v>
      </c>
      <c r="E29" s="9"/>
      <c r="F29" s="67" t="n">
        <f aca="false">'Low pensions'!I29</f>
        <v>16475112.3661772</v>
      </c>
      <c r="G29" s="82" t="n">
        <f aca="false">'Low pensions'!K29</f>
        <v>224042.162428257</v>
      </c>
      <c r="H29" s="82" t="n">
        <f aca="false">'Low pensions'!V29</f>
        <v>1232613.87455554</v>
      </c>
      <c r="I29" s="82" t="n">
        <f aca="false">'Low pensions'!M29</f>
        <v>6929.13904417286</v>
      </c>
      <c r="J29" s="82" t="n">
        <f aca="false">'Low pensions'!W29</f>
        <v>38122.0785945011</v>
      </c>
      <c r="K29" s="9"/>
      <c r="L29" s="82" t="n">
        <f aca="false">'Low pensions'!N29</f>
        <v>3038125.44366606</v>
      </c>
      <c r="M29" s="67"/>
      <c r="N29" s="82" t="n">
        <f aca="false">'Low pensions'!L29</f>
        <v>683434.677769862</v>
      </c>
      <c r="O29" s="9"/>
      <c r="P29" s="82" t="n">
        <f aca="false">'Low pensions'!X29</f>
        <v>19524903.3210839</v>
      </c>
      <c r="Q29" s="67"/>
      <c r="R29" s="82" t="n">
        <f aca="false">'Low SIPA income'!G24</f>
        <v>19735769.6864861</v>
      </c>
      <c r="S29" s="67"/>
      <c r="T29" s="82" t="n">
        <f aca="false">'Low SIPA income'!J24</f>
        <v>75461425.9289891</v>
      </c>
      <c r="U29" s="9"/>
      <c r="V29" s="82" t="n">
        <f aca="false">'Low SIPA income'!F24</f>
        <v>117488.447629411</v>
      </c>
      <c r="W29" s="67"/>
      <c r="X29" s="82" t="n">
        <f aca="false">'Low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-0.00686596778596435</v>
      </c>
      <c r="AK29" s="68" t="n">
        <f aca="false">AK28+1</f>
        <v>2040</v>
      </c>
      <c r="AL29" s="69" t="n">
        <f aca="false">SUM(AB114:AB117)/AVERAGE(AG114:AG117)</f>
        <v>-0.0352617938167524</v>
      </c>
      <c r="AM29" s="9" t="n">
        <f aca="false">'Central scenario'!AM28</f>
        <v>3887732.69163583</v>
      </c>
      <c r="AN29" s="69" t="n">
        <f aca="false">AM29/AVERAGE(AG114:AG117)</f>
        <v>0.000581693223519149</v>
      </c>
      <c r="AO29" s="69" t="n">
        <f aca="false">'GDP evolution by scenario'!G113</f>
        <v>0.0119451709741552</v>
      </c>
      <c r="AP29" s="69"/>
      <c r="AQ29" s="9" t="n">
        <f aca="false">AQ28*(1+AO29)</f>
        <v>623497780.246877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330403071.859444</v>
      </c>
      <c r="AS29" s="70" t="n">
        <f aca="false">AQ29/AG117</f>
        <v>0.0927123277834703</v>
      </c>
      <c r="AT29" s="70" t="n">
        <f aca="false">AR29/AG117</f>
        <v>0.0491299870975791</v>
      </c>
      <c r="AV29" s="7"/>
      <c r="AW29" s="71" t="n">
        <f aca="false">workers_and_wage_low!C17</f>
        <v>11552257</v>
      </c>
      <c r="AX29" s="7"/>
      <c r="AY29" s="40" t="n">
        <f aca="false">(AW29-AW28)/AW28</f>
        <v>-0.00270503335278326</v>
      </c>
      <c r="AZ29" s="39" t="n">
        <f aca="false">workers_and_wage_low!B17</f>
        <v>6012.82687189068</v>
      </c>
      <c r="BA29" s="40" t="n">
        <f aca="false">(AZ29-AZ28)/AZ28</f>
        <v>-0.0503369118183828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0.0134541829165057</v>
      </c>
      <c r="BJ29" s="7" t="n">
        <f aca="false">BJ28+1</f>
        <v>2040</v>
      </c>
      <c r="BK29" s="40" t="n">
        <f aca="false">SUM(T114:T117)/AVERAGE(AG114:AG117)</f>
        <v>0.0602562682067782</v>
      </c>
      <c r="BL29" s="40" t="n">
        <f aca="false">SUM(P114:P117)/AVERAGE(AG114:AG117)</f>
        <v>0.0151897429572587</v>
      </c>
      <c r="BM29" s="40" t="n">
        <f aca="false">SUM(D114:D117)/AVERAGE(AG114:AG117)</f>
        <v>0.0803283190662719</v>
      </c>
      <c r="BN29" s="40" t="n">
        <f aca="false">(SUM(H114:H117)+SUM(J114:J117))/AVERAGE(AG114:AG117)</f>
        <v>0.0153753905773673</v>
      </c>
      <c r="BO29" s="69" t="n">
        <f aca="false">AL29-BN29</f>
        <v>-0.0506371843941197</v>
      </c>
      <c r="BP29" s="32" t="n">
        <f aca="false">BN29+BM29</f>
        <v>0.0957037096436392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89965868.98707</v>
      </c>
      <c r="E30" s="6"/>
      <c r="F30" s="8" t="n">
        <f aca="false">'Low pensions'!I30</f>
        <v>16352361.6346346</v>
      </c>
      <c r="G30" s="81" t="n">
        <f aca="false">'Low pensions'!K30</f>
        <v>189722.850050616</v>
      </c>
      <c r="H30" s="81" t="n">
        <f aca="false">'Low pensions'!V30</f>
        <v>1043799.14368794</v>
      </c>
      <c r="I30" s="81" t="n">
        <f aca="false">'Low pensions'!M30</f>
        <v>5867.71701187475</v>
      </c>
      <c r="J30" s="81" t="n">
        <f aca="false">'Low pensions'!W30</f>
        <v>32282.4477429262</v>
      </c>
      <c r="K30" s="6"/>
      <c r="L30" s="81" t="n">
        <f aca="false">'Low pensions'!N30</f>
        <v>3559515.16025304</v>
      </c>
      <c r="M30" s="8"/>
      <c r="N30" s="81" t="n">
        <f aca="false">'Low pensions'!L30</f>
        <v>678706.000540201</v>
      </c>
      <c r="O30" s="6"/>
      <c r="P30" s="81" t="n">
        <f aca="false">'Low pensions'!X30</f>
        <v>22204381.2521039</v>
      </c>
      <c r="Q30" s="8"/>
      <c r="R30" s="81" t="n">
        <f aca="false">'Low SIPA income'!G25</f>
        <v>15771872.8967792</v>
      </c>
      <c r="S30" s="8"/>
      <c r="T30" s="81" t="n">
        <f aca="false">'Low SIPA income'!J25</f>
        <v>60305122.9958713</v>
      </c>
      <c r="U30" s="6"/>
      <c r="V30" s="81" t="n">
        <f aca="false">'Low SIPA income'!F25</f>
        <v>113588.720787944</v>
      </c>
      <c r="W30" s="8"/>
      <c r="X30" s="81" t="n">
        <f aca="false">'Low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-0.431002237085104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11484302</v>
      </c>
      <c r="AX30" s="5"/>
      <c r="AY30" s="61" t="n">
        <f aca="false">(AW30-AW29)/AW29</f>
        <v>-0.00588240029632305</v>
      </c>
      <c r="AZ30" s="66" t="n">
        <f aca="false">workers_and_wage_low!B18</f>
        <v>5980.7396309251</v>
      </c>
      <c r="BA30" s="61" t="n">
        <f aca="false">(AZ30-AZ29)/AZ29</f>
        <v>-0.0053364651351568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0.0152658760747095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90945332.7709491</v>
      </c>
      <c r="E31" s="9"/>
      <c r="F31" s="67" t="n">
        <f aca="false">'Low pensions'!I31</f>
        <v>16530390.7714879</v>
      </c>
      <c r="G31" s="82" t="n">
        <f aca="false">'Low pensions'!K31</f>
        <v>183815.225100467</v>
      </c>
      <c r="H31" s="82" t="n">
        <f aca="false">'Low pensions'!V31</f>
        <v>1011297.13424338</v>
      </c>
      <c r="I31" s="82" t="n">
        <f aca="false">'Low pensions'!M31</f>
        <v>5685.00696187009</v>
      </c>
      <c r="J31" s="82" t="n">
        <f aca="false">'Low pensions'!W31</f>
        <v>31277.2309559807</v>
      </c>
      <c r="K31" s="9"/>
      <c r="L31" s="82" t="n">
        <f aca="false">'Low pensions'!N31</f>
        <v>3292886.12995688</v>
      </c>
      <c r="M31" s="67"/>
      <c r="N31" s="82" t="n">
        <f aca="false">'Low pensions'!L31</f>
        <v>687168.922397811</v>
      </c>
      <c r="O31" s="9"/>
      <c r="P31" s="82" t="n">
        <f aca="false">'Low pensions'!X31</f>
        <v>20867402.445491</v>
      </c>
      <c r="Q31" s="67"/>
      <c r="R31" s="82" t="n">
        <f aca="false">'Low SIPA income'!G26</f>
        <v>18768315.1400203</v>
      </c>
      <c r="S31" s="67"/>
      <c r="T31" s="82" t="n">
        <f aca="false">'Low SIPA income'!J26</f>
        <v>71762279.6196469</v>
      </c>
      <c r="U31" s="9"/>
      <c r="V31" s="82" t="n">
        <f aca="false">'Low SIPA income'!F26</f>
        <v>109525.592719891</v>
      </c>
      <c r="W31" s="67"/>
      <c r="X31" s="82" t="n">
        <f aca="false">'Low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-0.00794259424464266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11534098</v>
      </c>
      <c r="AX31" s="7"/>
      <c r="AY31" s="40" t="n">
        <f aca="false">(AW31-AW30)/AW30</f>
        <v>0.00433600579295111</v>
      </c>
      <c r="AZ31" s="39" t="n">
        <f aca="false">workers_and_wage_low!B19</f>
        <v>5964.69692516812</v>
      </c>
      <c r="BA31" s="40" t="n">
        <f aca="false">(AZ31-AZ30)/AZ30</f>
        <v>-0.00268239494560594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0.013218106942747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82" t="n">
        <f aca="false">'Low pensions'!Q32</f>
        <v>93446727.1350574</v>
      </c>
      <c r="E32" s="9"/>
      <c r="F32" s="67" t="n">
        <f aca="false">'Low pensions'!I32</f>
        <v>16985048.8067325</v>
      </c>
      <c r="G32" s="82" t="n">
        <f aca="false">'Low pensions'!K32</f>
        <v>198428.68944272</v>
      </c>
      <c r="H32" s="82" t="n">
        <f aca="false">'Low pensions'!V32</f>
        <v>1091696.10338541</v>
      </c>
      <c r="I32" s="82" t="n">
        <f aca="false">'Low pensions'!M32</f>
        <v>6136.96977657895</v>
      </c>
      <c r="J32" s="82" t="n">
        <f aca="false">'Low pensions'!W32</f>
        <v>33763.7970119198</v>
      </c>
      <c r="K32" s="9"/>
      <c r="L32" s="82" t="n">
        <f aca="false">'Low pensions'!N32</f>
        <v>3222133.25828742</v>
      </c>
      <c r="M32" s="67"/>
      <c r="N32" s="82" t="n">
        <f aca="false">'Low pensions'!L32</f>
        <v>708181.443971694</v>
      </c>
      <c r="O32" s="9"/>
      <c r="P32" s="82" t="n">
        <f aca="false">'Low pensions'!X32</f>
        <v>20615870.1520565</v>
      </c>
      <c r="Q32" s="67"/>
      <c r="R32" s="82" t="n">
        <f aca="false">'Low SIPA income'!G27</f>
        <v>15636784.0553688</v>
      </c>
      <c r="S32" s="67"/>
      <c r="T32" s="82" t="n">
        <f aca="false">'Low SIPA income'!J27</f>
        <v>59788599.1023591</v>
      </c>
      <c r="U32" s="9"/>
      <c r="V32" s="82" t="n">
        <f aca="false">'Low SIPA income'!F27</f>
        <v>104871.150029721</v>
      </c>
      <c r="W32" s="67"/>
      <c r="X32" s="82" t="n">
        <f aca="false">'Low SIPA income'!M27</f>
        <v>263406.093683137</v>
      </c>
      <c r="Y32" s="9"/>
      <c r="Z32" s="9" t="n">
        <f aca="false">R32+V32-N32-L32-F32</f>
        <v>-5173708.30359314</v>
      </c>
      <c r="AA32" s="9"/>
      <c r="AB32" s="9" t="n">
        <f aca="false">T32-P32-D32</f>
        <v>-54273998.1847549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-0.0106762277279252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11625552</v>
      </c>
      <c r="AX32" s="7"/>
      <c r="AY32" s="40" t="n">
        <f aca="false">(AW32-AW31)/AW31</f>
        <v>0.00792901187418383</v>
      </c>
      <c r="AZ32" s="39" t="n">
        <f aca="false">workers_and_wage_low!B20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0.0153944856550934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91889156.339889</v>
      </c>
      <c r="E33" s="9"/>
      <c r="F33" s="67" t="n">
        <f aca="false">'Low pensions'!I33</f>
        <v>16701941.8773947</v>
      </c>
      <c r="G33" s="82" t="n">
        <f aca="false">'Low pensions'!K33</f>
        <v>215995.281422386</v>
      </c>
      <c r="H33" s="82" t="n">
        <f aca="false">'Low pensions'!V33</f>
        <v>1188342.30947497</v>
      </c>
      <c r="I33" s="82" t="n">
        <f aca="false">'Low pensions'!M33</f>
        <v>6680.26643574389</v>
      </c>
      <c r="J33" s="82" t="n">
        <f aca="false">'Low pensions'!W33</f>
        <v>36752.8549322156</v>
      </c>
      <c r="K33" s="9"/>
      <c r="L33" s="82" t="n">
        <f aca="false">'Low pensions'!N33</f>
        <v>3291310.39926659</v>
      </c>
      <c r="M33" s="67"/>
      <c r="N33" s="82" t="n">
        <f aca="false">'Low pensions'!L33</f>
        <v>696535.736105228</v>
      </c>
      <c r="O33" s="9"/>
      <c r="P33" s="82" t="n">
        <f aca="false">'Low pensions'!X33</f>
        <v>20910759.4168098</v>
      </c>
      <c r="Q33" s="67"/>
      <c r="R33" s="82" t="n">
        <f aca="false">'Low SIPA income'!G28</f>
        <v>17828312.0424552</v>
      </c>
      <c r="S33" s="67"/>
      <c r="T33" s="82" t="n">
        <f aca="false">'Low SIPA income'!J28</f>
        <v>68168096.3044403</v>
      </c>
      <c r="U33" s="9"/>
      <c r="V33" s="82" t="n">
        <f aca="false">'Low SIPA income'!F28</f>
        <v>105328.863710972</v>
      </c>
      <c r="W33" s="67"/>
      <c r="X33" s="82" t="n">
        <f aca="false">'Low SIPA income'!M28</f>
        <v>264555.738487923</v>
      </c>
      <c r="Y33" s="9"/>
      <c r="Z33" s="9" t="n">
        <f aca="false">R33+V33-N33-L33-F33</f>
        <v>-2756147.1066003</v>
      </c>
      <c r="AA33" s="9"/>
      <c r="AB33" s="9" t="n">
        <f aca="false">T33-P33-D33</f>
        <v>-44631819.4522584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-0.00885950804579042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11738891</v>
      </c>
      <c r="AX33" s="7"/>
      <c r="AY33" s="40" t="n">
        <f aca="false">(AW33-AW32)/AW32</f>
        <v>0.00974912847149107</v>
      </c>
      <c r="AZ33" s="39" t="n">
        <f aca="false">workers_and_wage_low!B21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0.0137520563895482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105372882.10363</v>
      </c>
      <c r="E34" s="6"/>
      <c r="F34" s="8" t="n">
        <f aca="false">'Low pensions'!I34</f>
        <v>19152768.6448504</v>
      </c>
      <c r="G34" s="81" t="n">
        <f aca="false">'Low pensions'!K34</f>
        <v>236635.046227798</v>
      </c>
      <c r="H34" s="81" t="n">
        <f aca="false">'Low pensions'!V34</f>
        <v>1301896.20571922</v>
      </c>
      <c r="I34" s="81" t="n">
        <f aca="false">'Low pensions'!M34</f>
        <v>7318.60967714837</v>
      </c>
      <c r="J34" s="81" t="n">
        <f aca="false">'Low pensions'!W34</f>
        <v>40264.8311047179</v>
      </c>
      <c r="K34" s="6"/>
      <c r="L34" s="81" t="n">
        <f aca="false">'Low pensions'!N34</f>
        <v>3800653.12600273</v>
      </c>
      <c r="M34" s="8"/>
      <c r="N34" s="81" t="n">
        <f aca="false">'Low pensions'!L34</f>
        <v>713098.773585796</v>
      </c>
      <c r="O34" s="6"/>
      <c r="P34" s="81" t="n">
        <f aca="false">'Low pensions'!X34</f>
        <v>23644866.1924891</v>
      </c>
      <c r="Q34" s="8"/>
      <c r="R34" s="81" t="n">
        <f aca="false">'Low SIPA income'!G29</f>
        <v>16224717.6650484</v>
      </c>
      <c r="S34" s="8"/>
      <c r="T34" s="81" t="n">
        <f aca="false">'Low SIPA income'!J29</f>
        <v>62036614.2161745</v>
      </c>
      <c r="U34" s="6"/>
      <c r="V34" s="81" t="n">
        <f aca="false">'Low SIPA income'!F29</f>
        <v>114087.683183919</v>
      </c>
      <c r="W34" s="8"/>
      <c r="X34" s="81" t="n">
        <f aca="false">'Low SIPA income'!M29</f>
        <v>286555.367766241</v>
      </c>
      <c r="Y34" s="6"/>
      <c r="Z34" s="6" t="n">
        <f aca="false">R34+V34-N34-L34-F34</f>
        <v>-7327715.19620662</v>
      </c>
      <c r="AA34" s="6"/>
      <c r="AB34" s="6" t="n">
        <f aca="false">T34-P34-D34</f>
        <v>-66981134.0799441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-0.0139727696109249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-0.0108497126224255</v>
      </c>
      <c r="AV34" s="5"/>
      <c r="AW34" s="65" t="n">
        <f aca="false">workers_and_wage_low!C22</f>
        <v>11516503</v>
      </c>
      <c r="AX34" s="5"/>
      <c r="AY34" s="61" t="n">
        <f aca="false">(AW34-AW33)/AW33</f>
        <v>-0.0189445493616049</v>
      </c>
      <c r="AZ34" s="66" t="n">
        <f aca="false">workers_and_wage_low!B22</f>
        <v>5930.04634320402</v>
      </c>
      <c r="BA34" s="61" t="n">
        <f aca="false">(AZ34-AZ33)/AZ33</f>
        <v>0.0526873550899733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0.0159639403975716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96899526.9183279</v>
      </c>
      <c r="E35" s="9"/>
      <c r="F35" s="67" t="n">
        <f aca="false">'Low pensions'!I35</f>
        <v>17612636.0389099</v>
      </c>
      <c r="G35" s="82" t="n">
        <f aca="false">'Low pensions'!K35</f>
        <v>282672.159803461</v>
      </c>
      <c r="H35" s="82" t="n">
        <f aca="false">'Low pensions'!V35</f>
        <v>1555178.82146804</v>
      </c>
      <c r="I35" s="82" t="n">
        <f aca="false">'Low pensions'!M35</f>
        <v>8742.43793206581</v>
      </c>
      <c r="J35" s="82" t="n">
        <f aca="false">'Low pensions'!W35</f>
        <v>48098.3140660218</v>
      </c>
      <c r="K35" s="9"/>
      <c r="L35" s="82" t="n">
        <f aca="false">'Low pensions'!N35</f>
        <v>2966221.31103036</v>
      </c>
      <c r="M35" s="67"/>
      <c r="N35" s="82" t="n">
        <f aca="false">'Low pensions'!L35</f>
        <v>723828.627010088</v>
      </c>
      <c r="O35" s="9"/>
      <c r="P35" s="82" t="n">
        <f aca="false">'Low pensions'!X35</f>
        <v>19374028.0255973</v>
      </c>
      <c r="Q35" s="67"/>
      <c r="R35" s="82" t="n">
        <f aca="false">'Low SIPA income'!G30</f>
        <v>18307499.3796205</v>
      </c>
      <c r="S35" s="67"/>
      <c r="T35" s="82" t="n">
        <f aca="false">'Low SIPA income'!J30</f>
        <v>70000310.6200729</v>
      </c>
      <c r="U35" s="9"/>
      <c r="V35" s="82" t="n">
        <f aca="false">'Low SIPA income'!F30</f>
        <v>82776.6429695547</v>
      </c>
      <c r="W35" s="67"/>
      <c r="X35" s="82" t="n">
        <f aca="false">'Low SIPA income'!M30</f>
        <v>207911.06197114</v>
      </c>
      <c r="Y35" s="9"/>
      <c r="Z35" s="9" t="n">
        <f aca="false">R35+V35-N35-L35-F35</f>
        <v>-2912409.95436028</v>
      </c>
      <c r="AA35" s="9"/>
      <c r="AB35" s="9" t="n">
        <f aca="false">T35-P35-D35</f>
        <v>-46273244.3238523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-0.0115109018891539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9403544</v>
      </c>
      <c r="AX35" s="7"/>
      <c r="AY35" s="40" t="n">
        <f aca="false">(AW35-AW34)/AW34</f>
        <v>-0.183472274526391</v>
      </c>
      <c r="AZ35" s="39" t="n">
        <f aca="false">workers_and_wage_low!B23</f>
        <v>6361.98249860395</v>
      </c>
      <c r="BA35" s="40" t="n">
        <f aca="false">(AZ35-AZ34)/AZ34</f>
        <v>0.0728385800719643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0.0135705166503349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96311413.2237297</v>
      </c>
      <c r="E36" s="9"/>
      <c r="F36" s="67" t="n">
        <f aca="false">'Low pensions'!I36</f>
        <v>17505739.4132825</v>
      </c>
      <c r="G36" s="82" t="n">
        <f aca="false">'Low pensions'!K36</f>
        <v>289199.53333468</v>
      </c>
      <c r="H36" s="82" t="n">
        <f aca="false">'Low pensions'!V36</f>
        <v>1591090.50475026</v>
      </c>
      <c r="I36" s="82" t="n">
        <f aca="false">'Low pensions'!M36</f>
        <v>8944.31546395912</v>
      </c>
      <c r="J36" s="82" t="n">
        <f aca="false">'Low pensions'!W36</f>
        <v>49208.9846829974</v>
      </c>
      <c r="K36" s="9"/>
      <c r="L36" s="82" t="n">
        <f aca="false">'Low pensions'!N36</f>
        <v>2955333.46344503</v>
      </c>
      <c r="M36" s="67"/>
      <c r="N36" s="82" t="n">
        <f aca="false">'Low pensions'!L36</f>
        <v>721495.393636607</v>
      </c>
      <c r="O36" s="9"/>
      <c r="P36" s="82" t="n">
        <f aca="false">'Low pensions'!X36</f>
        <v>19304694.1711126</v>
      </c>
      <c r="Q36" s="67"/>
      <c r="R36" s="82" t="n">
        <f aca="false">'Low SIPA income'!G31</f>
        <v>15706934.747487</v>
      </c>
      <c r="S36" s="67"/>
      <c r="T36" s="82" t="n">
        <f aca="false">'Low SIPA income'!J31</f>
        <v>60056826.3537529</v>
      </c>
      <c r="U36" s="9"/>
      <c r="V36" s="82" t="n">
        <f aca="false">'Low SIPA income'!F31</f>
        <v>82795.0471390435</v>
      </c>
      <c r="W36" s="67"/>
      <c r="X36" s="82" t="n">
        <f aca="false">'Low SIPA income'!M31</f>
        <v>207957.287938827</v>
      </c>
      <c r="Y36" s="9"/>
      <c r="Z36" s="9" t="n">
        <f aca="false">R36+V36-N36-L36-F36</f>
        <v>-5392838.47573811</v>
      </c>
      <c r="AA36" s="9"/>
      <c r="AB36" s="9" t="n">
        <f aca="false">T36-P36-D36</f>
        <v>-55559281.0410894</v>
      </c>
      <c r="AC36" s="50"/>
      <c r="AD36" s="9"/>
      <c r="AE36" s="9"/>
      <c r="AF36" s="9"/>
      <c r="AG36" s="9" t="n">
        <f aca="false">AG35*'Pessimist macro hypothesis'!B18/'Pessimist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-0.0124466238930665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9907200</v>
      </c>
      <c r="AX36" s="7"/>
      <c r="AY36" s="40" t="n">
        <f aca="false">(AW36-AW35)/AW35</f>
        <v>0.0535602321848018</v>
      </c>
      <c r="AZ36" s="39" t="n">
        <f aca="false">workers_and_wage_low!B24</f>
        <v>6091.38137580562</v>
      </c>
      <c r="BA36" s="40" t="n">
        <f aca="false">(AZ36-AZ35)/AZ35</f>
        <v>-0.0425340878975552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0.0157247764089845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93612482.1206137</v>
      </c>
      <c r="E37" s="9"/>
      <c r="F37" s="67" t="n">
        <f aca="false">'Low pensions'!I37</f>
        <v>17015176.7374364</v>
      </c>
      <c r="G37" s="82" t="n">
        <f aca="false">'Low pensions'!K37</f>
        <v>288840.643858838</v>
      </c>
      <c r="H37" s="82" t="n">
        <f aca="false">'Low pensions'!V37</f>
        <v>1589116.00074369</v>
      </c>
      <c r="I37" s="82" t="n">
        <f aca="false">'Low pensions'!M37</f>
        <v>8933.21578944864</v>
      </c>
      <c r="J37" s="82" t="n">
        <f aca="false">'Low pensions'!W37</f>
        <v>49147.9175487742</v>
      </c>
      <c r="K37" s="9"/>
      <c r="L37" s="82" t="n">
        <f aca="false">'Low pensions'!N37</f>
        <v>2959625.64826466</v>
      </c>
      <c r="M37" s="67"/>
      <c r="N37" s="82" t="n">
        <f aca="false">'Low pensions'!L37</f>
        <v>702900.179704681</v>
      </c>
      <c r="O37" s="9"/>
      <c r="P37" s="82" t="n">
        <f aca="false">'Low pensions'!X37</f>
        <v>19224660.9579675</v>
      </c>
      <c r="Q37" s="67"/>
      <c r="R37" s="82" t="n">
        <f aca="false">'Low SIPA income'!G32</f>
        <v>18820703.7509114</v>
      </c>
      <c r="S37" s="67"/>
      <c r="T37" s="82" t="n">
        <f aca="false">'Low SIPA income'!J32</f>
        <v>71962592.0139991</v>
      </c>
      <c r="U37" s="9"/>
      <c r="V37" s="82" t="n">
        <f aca="false">'Low SIPA income'!F32</f>
        <v>86723.0332802837</v>
      </c>
      <c r="W37" s="67"/>
      <c r="X37" s="82" t="n">
        <f aca="false">'Low SIPA income'!M32</f>
        <v>217823.256655794</v>
      </c>
      <c r="Y37" s="9"/>
      <c r="Z37" s="9" t="n">
        <f aca="false">R37+V37-N37-L37-F37</f>
        <v>-1770275.78121405</v>
      </c>
      <c r="AA37" s="9"/>
      <c r="AB37" s="9" t="n">
        <f aca="false">T37-P37-D37</f>
        <v>-40874551.0645821</v>
      </c>
      <c r="AC37" s="50"/>
      <c r="AD37" s="9"/>
      <c r="AE37" s="9"/>
      <c r="AF37" s="9"/>
      <c r="AG37" s="9" t="n">
        <f aca="false">AG36*'Pessimist macro hypothesis'!B19/'Pessimist macro hypothesis'!B18</f>
        <v>4713951014.78764</v>
      </c>
      <c r="AH37" s="40" t="n">
        <f aca="false">(AG37-AG36)/AG36</f>
        <v>0.0560391393115557</v>
      </c>
      <c r="AI37" s="40" t="n">
        <f aca="false">(AG37-AG33)/AG33</f>
        <v>-0.0642710188490931</v>
      </c>
      <c r="AJ37" s="40" t="n">
        <f aca="false">AB37/AG37</f>
        <v>-0.00867097492875061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10446968</v>
      </c>
      <c r="AX37" s="7"/>
      <c r="AY37" s="40" t="n">
        <f aca="false">(AW37-AW36)/AW36</f>
        <v>0.0544823966408269</v>
      </c>
      <c r="AZ37" s="39" t="n">
        <f aca="false">workers_and_wage_low!B25</f>
        <v>6014.1058130688</v>
      </c>
      <c r="BA37" s="40" t="n">
        <f aca="false">(AZ37-AZ36)/AZ36</f>
        <v>-0.0126860490206298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0.0135855413075301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90274911.5662074</v>
      </c>
      <c r="E38" s="6"/>
      <c r="F38" s="8" t="n">
        <f aca="false">'Low pensions'!I38</f>
        <v>16408533.7815994</v>
      </c>
      <c r="G38" s="81" t="n">
        <f aca="false">'Low pensions'!K38</f>
        <v>290312.337255526</v>
      </c>
      <c r="H38" s="81" t="n">
        <f aca="false">'Low pensions'!V38</f>
        <v>1597212.82359252</v>
      </c>
      <c r="I38" s="81" t="n">
        <f aca="false">'Low pensions'!M38</f>
        <v>8978.7320800678</v>
      </c>
      <c r="J38" s="81" t="n">
        <f aca="false">'Low pensions'!W38</f>
        <v>49398.3347502839</v>
      </c>
      <c r="K38" s="6"/>
      <c r="L38" s="81" t="n">
        <f aca="false">'Low pensions'!N38</f>
        <v>3387776.75125744</v>
      </c>
      <c r="M38" s="8"/>
      <c r="N38" s="81" t="n">
        <f aca="false">'Low pensions'!L38</f>
        <v>679961.039452331</v>
      </c>
      <c r="O38" s="6"/>
      <c r="P38" s="81" t="n">
        <f aca="false">'Low pensions'!X38</f>
        <v>21320134.6852139</v>
      </c>
      <c r="Q38" s="8"/>
      <c r="R38" s="81" t="n">
        <f aca="false">'Low SIPA income'!G33</f>
        <v>16323171.7737646</v>
      </c>
      <c r="S38" s="8"/>
      <c r="T38" s="81" t="n">
        <f aca="false">'Low SIPA income'!J33</f>
        <v>62413062.0340358</v>
      </c>
      <c r="U38" s="6"/>
      <c r="V38" s="81" t="n">
        <f aca="false">'Low SIPA income'!F33</f>
        <v>91815.6113983522</v>
      </c>
      <c r="W38" s="8"/>
      <c r="X38" s="81" t="n">
        <f aca="false">'Low SIPA income'!M33</f>
        <v>230614.34465737</v>
      </c>
      <c r="Y38" s="6"/>
      <c r="Z38" s="6" t="n">
        <f aca="false">R38+V38-N38-L38-F38</f>
        <v>-4061284.18714629</v>
      </c>
      <c r="AA38" s="6"/>
      <c r="AB38" s="6" t="n">
        <f aca="false">T38-P38-D38</f>
        <v>-49181984.2173855</v>
      </c>
      <c r="AC38" s="50"/>
      <c r="AD38" s="6"/>
      <c r="AE38" s="6"/>
      <c r="AF38" s="6"/>
      <c r="AG38" s="6" t="n">
        <f aca="false">AG37*'Pessimist macro hypothesis'!B20/'Pessimist macro hypothesis'!B19</f>
        <v>4721785222.67767</v>
      </c>
      <c r="AH38" s="61" t="n">
        <f aca="false">(AG38-AG37)/AG37</f>
        <v>0.00166191966472523</v>
      </c>
      <c r="AI38" s="61"/>
      <c r="AJ38" s="61" t="n">
        <f aca="false">AB38/AG38</f>
        <v>-0.0104159723278339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0.00370472580002059</v>
      </c>
      <c r="AV38" s="5"/>
      <c r="AW38" s="65" t="n">
        <f aca="false">workers_and_wage_low!C26</f>
        <v>10786830</v>
      </c>
      <c r="AX38" s="5"/>
      <c r="AY38" s="61" t="n">
        <f aca="false">(AW38-AW37)/AW37</f>
        <v>0.0325321184098582</v>
      </c>
      <c r="AZ38" s="66" t="n">
        <f aca="false">workers_and_wage_low!B26</f>
        <v>5910.5527030064</v>
      </c>
      <c r="BA38" s="61" t="n">
        <f aca="false">(AZ38-AZ37)/AZ37</f>
        <v>-0.0172183718213558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0.0155263338969361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92050507.5339961</v>
      </c>
      <c r="E39" s="9"/>
      <c r="F39" s="67" t="n">
        <f aca="false">'Low pensions'!I39</f>
        <v>16731269.366874</v>
      </c>
      <c r="G39" s="82" t="n">
        <f aca="false">'Low pensions'!K39</f>
        <v>313398.254848709</v>
      </c>
      <c r="H39" s="82" t="n">
        <f aca="false">'Low pensions'!V39</f>
        <v>1724224.73074332</v>
      </c>
      <c r="I39" s="82" t="n">
        <f aca="false">'Low pensions'!M39</f>
        <v>9692.72953140352</v>
      </c>
      <c r="J39" s="82" t="n">
        <f aca="false">'Low pensions'!W39</f>
        <v>53326.5380642272</v>
      </c>
      <c r="K39" s="9"/>
      <c r="L39" s="82" t="n">
        <f aca="false">'Low pensions'!N39</f>
        <v>2908367.11344014</v>
      </c>
      <c r="M39" s="67"/>
      <c r="N39" s="82" t="n">
        <f aca="false">'Low pensions'!L39</f>
        <v>694620.000840349</v>
      </c>
      <c r="O39" s="9"/>
      <c r="P39" s="82" t="n">
        <f aca="false">'Low pensions'!X39</f>
        <v>18913125.0760264</v>
      </c>
      <c r="Q39" s="67"/>
      <c r="R39" s="82" t="n">
        <f aca="false">'Low SIPA income'!G34</f>
        <v>19098394.0246281</v>
      </c>
      <c r="S39" s="67"/>
      <c r="T39" s="82" t="n">
        <f aca="false">'Low SIPA income'!J34</f>
        <v>73024364.8434429</v>
      </c>
      <c r="U39" s="9"/>
      <c r="V39" s="82" t="n">
        <f aca="false">'Low SIPA income'!F34</f>
        <v>94342.9958357811</v>
      </c>
      <c r="W39" s="67"/>
      <c r="X39" s="82" t="n">
        <f aca="false">'Low SIPA income'!M34</f>
        <v>236962.405699039</v>
      </c>
      <c r="Y39" s="9"/>
      <c r="Z39" s="9" t="n">
        <f aca="false">R39+V39-N39-L39-F39</f>
        <v>-1141519.46069063</v>
      </c>
      <c r="AA39" s="9"/>
      <c r="AB39" s="9" t="n">
        <f aca="false">T39-P39-D39</f>
        <v>-37939267.7665796</v>
      </c>
      <c r="AC39" s="50"/>
      <c r="AD39" s="9"/>
      <c r="AE39" s="9"/>
      <c r="AF39" s="9"/>
      <c r="AG39" s="9" t="n">
        <f aca="false">AG38*'Pessimist macro hypothesis'!B21/'Pessimist macro hypothesis'!B20</f>
        <v>4743540413.07527</v>
      </c>
      <c r="AH39" s="40" t="n">
        <f aca="false">(AG39-AG38)/AG38</f>
        <v>0.00460740787046303</v>
      </c>
      <c r="AI39" s="40"/>
      <c r="AJ39" s="40" t="n">
        <f aca="false">AB39/AG39</f>
        <v>-0.00799809097483442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11100673</v>
      </c>
      <c r="AX39" s="7"/>
      <c r="AY39" s="40" t="n">
        <f aca="false">(AW39-AW38)/AW38</f>
        <v>0.029095016793627</v>
      </c>
      <c r="AZ39" s="39" t="n">
        <f aca="false">workers_and_wage_low!B27</f>
        <v>5851.33248865162</v>
      </c>
      <c r="BA39" s="40" t="n">
        <f aca="false">(AZ39-AZ38)/AZ38</f>
        <v>-0.010019403824055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0.0133525879000217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93651455.9863391</v>
      </c>
      <c r="E40" s="9"/>
      <c r="F40" s="67" t="n">
        <f aca="false">'Low pensions'!I40</f>
        <v>17022260.6988744</v>
      </c>
      <c r="G40" s="82" t="n">
        <f aca="false">'Low pensions'!K40</f>
        <v>328888.895967731</v>
      </c>
      <c r="H40" s="82" t="n">
        <f aca="false">'Low pensions'!V40</f>
        <v>1809449.66770214</v>
      </c>
      <c r="I40" s="82" t="n">
        <f aca="false">'Low pensions'!M40</f>
        <v>10171.8215247752</v>
      </c>
      <c r="J40" s="82" t="n">
        <f aca="false">'Low pensions'!W40</f>
        <v>55962.3608567673</v>
      </c>
      <c r="K40" s="9"/>
      <c r="L40" s="82" t="n">
        <f aca="false">'Low pensions'!N40</f>
        <v>2980301.289177</v>
      </c>
      <c r="M40" s="67"/>
      <c r="N40" s="82" t="n">
        <f aca="false">'Low pensions'!L40</f>
        <v>707648.261633478</v>
      </c>
      <c r="O40" s="9"/>
      <c r="P40" s="82" t="n">
        <f aca="false">'Low pensions'!X40</f>
        <v>19358069.5028111</v>
      </c>
      <c r="Q40" s="67"/>
      <c r="R40" s="82" t="n">
        <f aca="false">'Low SIPA income'!G35</f>
        <v>17017964.8155939</v>
      </c>
      <c r="S40" s="67"/>
      <c r="T40" s="82" t="n">
        <f aca="false">'Low SIPA income'!J35</f>
        <v>65069663.4483645</v>
      </c>
      <c r="U40" s="9"/>
      <c r="V40" s="82" t="n">
        <f aca="false">'Low SIPA income'!F35</f>
        <v>98492.8689248921</v>
      </c>
      <c r="W40" s="67"/>
      <c r="X40" s="82" t="n">
        <f aca="false">'Low SIPA income'!M35</f>
        <v>247385.690457275</v>
      </c>
      <c r="Y40" s="9"/>
      <c r="Z40" s="9" t="n">
        <f aca="false">R40+V40-N40-L40-F40</f>
        <v>-3593752.56516608</v>
      </c>
      <c r="AA40" s="9"/>
      <c r="AB40" s="9" t="n">
        <f aca="false">T40-P40-D40</f>
        <v>-47939862.0407857</v>
      </c>
      <c r="AC40" s="50"/>
      <c r="AD40" s="9"/>
      <c r="AE40" s="9"/>
      <c r="AF40" s="9"/>
      <c r="AG40" s="9" t="n">
        <f aca="false">AG39*'Pessimist macro hypothesis'!B22/'Pessimist macro hypothesis'!B21</f>
        <v>4731631517.87382</v>
      </c>
      <c r="AH40" s="40" t="n">
        <f aca="false">(AG40-AG39)/AG39</f>
        <v>-0.00251054996150583</v>
      </c>
      <c r="AI40" s="40"/>
      <c r="AJ40" s="40" t="n">
        <f aca="false">AB40/AG40</f>
        <v>-0.0101317826334726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11581669</v>
      </c>
      <c r="AX40" s="7"/>
      <c r="AY40" s="40" t="n">
        <f aca="false">(AW40-AW39)/AW39</f>
        <v>0.0433303458267801</v>
      </c>
      <c r="AZ40" s="39" t="n">
        <f aca="false">workers_and_wage_low!B28</f>
        <v>5817.14611849524</v>
      </c>
      <c r="BA40" s="40" t="n">
        <f aca="false">(AZ40-AZ39)/AZ39</f>
        <v>-0.00584249317957621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0.0153717782805706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97018988.9617234</v>
      </c>
      <c r="E41" s="9"/>
      <c r="F41" s="67" t="n">
        <f aca="false">'Low pensions'!I41</f>
        <v>17634349.6793961</v>
      </c>
      <c r="G41" s="82" t="n">
        <f aca="false">'Low pensions'!K41</f>
        <v>342962.837481902</v>
      </c>
      <c r="H41" s="82" t="n">
        <f aca="false">'Low pensions'!V41</f>
        <v>1886880.34142904</v>
      </c>
      <c r="I41" s="82" t="n">
        <f aca="false">'Low pensions'!M41</f>
        <v>10607.0980664506</v>
      </c>
      <c r="J41" s="82" t="n">
        <f aca="false">'Low pensions'!W41</f>
        <v>58357.1239617231</v>
      </c>
      <c r="K41" s="9"/>
      <c r="L41" s="82" t="n">
        <f aca="false">'Low pensions'!N41</f>
        <v>3093667.46491895</v>
      </c>
      <c r="M41" s="67"/>
      <c r="N41" s="82" t="n">
        <f aca="false">'Low pensions'!L41</f>
        <v>734993.273684967</v>
      </c>
      <c r="O41" s="9"/>
      <c r="P41" s="82" t="n">
        <f aca="false">'Low pensions'!X41</f>
        <v>20096771.3158806</v>
      </c>
      <c r="Q41" s="67"/>
      <c r="R41" s="82" t="n">
        <f aca="false">'Low SIPA income'!G36</f>
        <v>19973632.6201277</v>
      </c>
      <c r="S41" s="67"/>
      <c r="T41" s="82" t="n">
        <f aca="false">'Low SIPA income'!J36</f>
        <v>76370915.4717528</v>
      </c>
      <c r="U41" s="9"/>
      <c r="V41" s="82" t="n">
        <f aca="false">'Low SIPA income'!F36</f>
        <v>97139.161211628</v>
      </c>
      <c r="W41" s="67"/>
      <c r="X41" s="82" t="n">
        <f aca="false">'Low SIPA income'!M36</f>
        <v>243985.566966319</v>
      </c>
      <c r="Y41" s="9"/>
      <c r="Z41" s="9" t="n">
        <f aca="false">R41+V41-N41-L41-F41</f>
        <v>-1392238.63666064</v>
      </c>
      <c r="AA41" s="9"/>
      <c r="AB41" s="9" t="n">
        <f aca="false">T41-P41-D41</f>
        <v>-40744844.8058512</v>
      </c>
      <c r="AC41" s="50"/>
      <c r="AD41" s="9"/>
      <c r="AE41" s="9"/>
      <c r="AF41" s="9"/>
      <c r="AG41" s="9" t="n">
        <f aca="false">AG40*'Pessimist macro hypothesis'!B23/'Pessimist macro hypothesis'!B22</f>
        <v>4783963956.87934</v>
      </c>
      <c r="AH41" s="40" t="n">
        <f aca="false">(AG41-AG40)/AG40</f>
        <v>0.0110601256264</v>
      </c>
      <c r="AI41" s="40" t="n">
        <f aca="false">(AG41-AG37)/AG37</f>
        <v>0.0148522846062822</v>
      </c>
      <c r="AJ41" s="40" t="n">
        <f aca="false">AB41/AG41</f>
        <v>-0.00851696316550632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11629790</v>
      </c>
      <c r="AX41" s="7"/>
      <c r="AY41" s="40" t="n">
        <f aca="false">(AW41-AW40)/AW40</f>
        <v>0.00415492792964468</v>
      </c>
      <c r="AZ41" s="39" t="n">
        <f aca="false">workers_and_wage_low!B29</f>
        <v>5855.85970001429</v>
      </c>
      <c r="BA41" s="40" t="n">
        <f aca="false">(AZ41-AZ40)/AZ40</f>
        <v>0.00665508150052408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0.0134167592006502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100292931.976498</v>
      </c>
      <c r="E42" s="6"/>
      <c r="F42" s="8" t="n">
        <f aca="false">'Low pensions'!I42</f>
        <v>18229427.5767316</v>
      </c>
      <c r="G42" s="81" t="n">
        <f aca="false">'Low pensions'!K42</f>
        <v>387612.500446623</v>
      </c>
      <c r="H42" s="81" t="n">
        <f aca="false">'Low pensions'!V42</f>
        <v>2132529.61328057</v>
      </c>
      <c r="I42" s="81" t="n">
        <f aca="false">'Low pensions'!M42</f>
        <v>11988.0154777306</v>
      </c>
      <c r="J42" s="81" t="n">
        <f aca="false">'Low pensions'!W42</f>
        <v>65954.5241220795</v>
      </c>
      <c r="K42" s="6"/>
      <c r="L42" s="81" t="n">
        <f aca="false">'Low pensions'!N42</f>
        <v>3883989.04072065</v>
      </c>
      <c r="M42" s="8"/>
      <c r="N42" s="81" t="n">
        <f aca="false">'Low pensions'!L42</f>
        <v>760841.479689013</v>
      </c>
      <c r="O42" s="6"/>
      <c r="P42" s="81" t="n">
        <f aca="false">'Low pensions'!X42</f>
        <v>24339962.9327269</v>
      </c>
      <c r="Q42" s="8"/>
      <c r="R42" s="81" t="n">
        <f aca="false">'Low SIPA income'!G37</f>
        <v>17261117.0087111</v>
      </c>
      <c r="S42" s="8"/>
      <c r="T42" s="81" t="n">
        <f aca="false">'Low SIPA income'!J37</f>
        <v>65999376.9331621</v>
      </c>
      <c r="U42" s="6"/>
      <c r="V42" s="81" t="n">
        <f aca="false">'Low SIPA income'!F37</f>
        <v>98942.6178367341</v>
      </c>
      <c r="W42" s="8"/>
      <c r="X42" s="81" t="n">
        <f aca="false">'Low SIPA income'!M37</f>
        <v>248515.330057613</v>
      </c>
      <c r="Y42" s="6"/>
      <c r="Z42" s="6" t="n">
        <f aca="false">R42+V42-N42-L42-F42</f>
        <v>-5514198.47059335</v>
      </c>
      <c r="AA42" s="6"/>
      <c r="AB42" s="6" t="n">
        <f aca="false">T42-P42-D42</f>
        <v>-58633517.976063</v>
      </c>
      <c r="AC42" s="50"/>
      <c r="AD42" s="6"/>
      <c r="AE42" s="6"/>
      <c r="AF42" s="6"/>
      <c r="AG42" s="6" t="n">
        <f aca="false">AG41*'Pessimist macro hypothesis'!B24/'Pessimist macro hypothesis'!B23</f>
        <v>4863438779.35799</v>
      </c>
      <c r="AH42" s="61" t="n">
        <f aca="false">(AG42-AG41)/AG41</f>
        <v>0.0166127552788857</v>
      </c>
      <c r="AI42" s="61"/>
      <c r="AJ42" s="61" t="n">
        <f aca="false">AB42/AG42</f>
        <v>-0.0120559794491343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0.0146419632440873</v>
      </c>
      <c r="AV42" s="5"/>
      <c r="AW42" s="65" t="n">
        <f aca="false">workers_and_wage_low!C30</f>
        <v>11635341</v>
      </c>
      <c r="AX42" s="5"/>
      <c r="AY42" s="61" t="n">
        <f aca="false">(AW42-AW41)/AW41</f>
        <v>0.000477308704628373</v>
      </c>
      <c r="AZ42" s="66" t="n">
        <f aca="false">workers_and_wage_low!B30</f>
        <v>5847.77347857268</v>
      </c>
      <c r="BA42" s="61" t="n">
        <f aca="false">(AZ42-AZ41)/AZ41</f>
        <v>-0.00138087690891624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0.0157167717647169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101479307.104622</v>
      </c>
      <c r="E43" s="9"/>
      <c r="F43" s="67" t="n">
        <f aca="false">'Low pensions'!I43</f>
        <v>18445065.2996574</v>
      </c>
      <c r="G43" s="82" t="n">
        <f aca="false">'Low pensions'!K43</f>
        <v>399963.045671886</v>
      </c>
      <c r="H43" s="82" t="n">
        <f aca="false">'Low pensions'!V43</f>
        <v>2200478.66911001</v>
      </c>
      <c r="I43" s="82" t="n">
        <f aca="false">'Low pensions'!M43</f>
        <v>12369.9911032542</v>
      </c>
      <c r="J43" s="82" t="n">
        <f aca="false">'Low pensions'!W43</f>
        <v>68056.0413126806</v>
      </c>
      <c r="K43" s="9"/>
      <c r="L43" s="82" t="n">
        <f aca="false">'Low pensions'!N43</f>
        <v>3245086.67331795</v>
      </c>
      <c r="M43" s="67"/>
      <c r="N43" s="82" t="n">
        <f aca="false">'Low pensions'!L43</f>
        <v>770487.182063684</v>
      </c>
      <c r="O43" s="9"/>
      <c r="P43" s="82" t="n">
        <f aca="false">'Low pensions'!X43</f>
        <v>21077763.3195833</v>
      </c>
      <c r="Q43" s="67"/>
      <c r="R43" s="82" t="n">
        <f aca="false">'Low SIPA income'!G38</f>
        <v>20288478.7343929</v>
      </c>
      <c r="S43" s="67"/>
      <c r="T43" s="82" t="n">
        <f aca="false">'Low SIPA income'!J38</f>
        <v>77574756.8778937</v>
      </c>
      <c r="U43" s="9"/>
      <c r="V43" s="82" t="n">
        <f aca="false">'Low SIPA income'!F38</f>
        <v>97659.0718886218</v>
      </c>
      <c r="W43" s="67"/>
      <c r="X43" s="82" t="n">
        <f aca="false">'Low SIPA income'!M38</f>
        <v>245291.43269252</v>
      </c>
      <c r="Y43" s="9"/>
      <c r="Z43" s="9" t="n">
        <f aca="false">R43+V43-N43-L43-F43</f>
        <v>-2074501.34875749</v>
      </c>
      <c r="AA43" s="9"/>
      <c r="AB43" s="9" t="n">
        <f aca="false">T43-P43-D43</f>
        <v>-44982313.5463116</v>
      </c>
      <c r="AC43" s="50"/>
      <c r="AD43" s="9"/>
      <c r="AE43" s="9"/>
      <c r="AF43" s="9"/>
      <c r="AG43" s="9" t="n">
        <f aca="false">AG42*'Pessimist macro hypothesis'!B25/'Pessimist macro hypothesis'!B24</f>
        <v>4933282029.59826</v>
      </c>
      <c r="AH43" s="40" t="n">
        <f aca="false">(AG43-AG42)/AG42</f>
        <v>0.0143608778497862</v>
      </c>
      <c r="AI43" s="40"/>
      <c r="AJ43" s="40" t="n">
        <f aca="false">AB43/AG43</f>
        <v>-0.00911813135280545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11689050</v>
      </c>
      <c r="AX43" s="7"/>
      <c r="AY43" s="40" t="n">
        <f aca="false">(AW43-AW42)/AW42</f>
        <v>0.0046160228565712</v>
      </c>
      <c r="AZ43" s="39" t="n">
        <f aca="false">workers_and_wage_low!B31</f>
        <v>5865.21223491134</v>
      </c>
      <c r="BA43" s="40" t="n">
        <f aca="false">(AZ43-AZ42)/AZ42</f>
        <v>0.0029821189898265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0.0136284258570212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102925290.143122</v>
      </c>
      <c r="E44" s="9"/>
      <c r="F44" s="67" t="n">
        <f aca="false">'Low pensions'!I44</f>
        <v>18707889.8333314</v>
      </c>
      <c r="G44" s="82" t="n">
        <f aca="false">'Low pensions'!K44</f>
        <v>423631.557261243</v>
      </c>
      <c r="H44" s="82" t="n">
        <f aca="false">'Low pensions'!V44</f>
        <v>2330695.83653474</v>
      </c>
      <c r="I44" s="82" t="n">
        <f aca="false">'Low pensions'!M44</f>
        <v>13102.0069256055</v>
      </c>
      <c r="J44" s="82" t="n">
        <f aca="false">'Low pensions'!W44</f>
        <v>72083.3763876728</v>
      </c>
      <c r="K44" s="9"/>
      <c r="L44" s="82" t="n">
        <f aca="false">'Low pensions'!N44</f>
        <v>3282617.75724916</v>
      </c>
      <c r="M44" s="67"/>
      <c r="N44" s="82" t="n">
        <f aca="false">'Low pensions'!L44</f>
        <v>783761.314698834</v>
      </c>
      <c r="O44" s="9"/>
      <c r="P44" s="82" t="n">
        <f aca="false">'Low pensions'!X44</f>
        <v>21345542.6537739</v>
      </c>
      <c r="Q44" s="67"/>
      <c r="R44" s="82" t="n">
        <f aca="false">'Low SIPA income'!G39</f>
        <v>17652500.1275782</v>
      </c>
      <c r="S44" s="67"/>
      <c r="T44" s="82" t="n">
        <f aca="false">'Low SIPA income'!J39</f>
        <v>67495864.2099905</v>
      </c>
      <c r="U44" s="9"/>
      <c r="V44" s="82" t="n">
        <f aca="false">'Low SIPA income'!F39</f>
        <v>97569.4953671001</v>
      </c>
      <c r="W44" s="67"/>
      <c r="X44" s="82" t="n">
        <f aca="false">'Low SIPA income'!M39</f>
        <v>245066.442296085</v>
      </c>
      <c r="Y44" s="9"/>
      <c r="Z44" s="9" t="n">
        <f aca="false">R44+V44-N44-L44-F44</f>
        <v>-5024199.28233408</v>
      </c>
      <c r="AA44" s="9"/>
      <c r="AB44" s="9" t="n">
        <f aca="false">T44-P44-D44</f>
        <v>-56774968.5869055</v>
      </c>
      <c r="AC44" s="50"/>
      <c r="AD44" s="9"/>
      <c r="AE44" s="9"/>
      <c r="AF44" s="9"/>
      <c r="AG44" s="9" t="n">
        <f aca="false">AG43*'Pessimist macro hypothesis'!B26/'Pessimist macro hypothesis'!B25</f>
        <v>4968213093.76751</v>
      </c>
      <c r="AH44" s="40" t="n">
        <f aca="false">(AG44-AG43)/AG43</f>
        <v>0.00708069475040695</v>
      </c>
      <c r="AI44" s="40"/>
      <c r="AJ44" s="40" t="n">
        <f aca="false">AB44/AG44</f>
        <v>-0.0114276436045242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11724566</v>
      </c>
      <c r="AX44" s="7"/>
      <c r="AY44" s="40" t="n">
        <f aca="false">(AW44-AW43)/AW43</f>
        <v>0.00303839918556256</v>
      </c>
      <c r="AZ44" s="39" t="n">
        <f aca="false">workers_and_wage_low!B32</f>
        <v>5881.3578743779</v>
      </c>
      <c r="BA44" s="40" t="n">
        <f aca="false">(AZ44-AZ43)/AZ43</f>
        <v>0.00275278009045523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0.0155476599058883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104486919.626099</v>
      </c>
      <c r="E45" s="9"/>
      <c r="F45" s="67" t="n">
        <f aca="false">'Low pensions'!I45</f>
        <v>18991734.4772221</v>
      </c>
      <c r="G45" s="82" t="n">
        <f aca="false">'Low pensions'!K45</f>
        <v>443056.141529935</v>
      </c>
      <c r="H45" s="82" t="n">
        <f aca="false">'Low pensions'!V45</f>
        <v>2437564.16800217</v>
      </c>
      <c r="I45" s="82" t="n">
        <f aca="false">'Low pensions'!M45</f>
        <v>13702.7672638124</v>
      </c>
      <c r="J45" s="82" t="n">
        <f aca="false">'Low pensions'!W45</f>
        <v>75388.5825155311</v>
      </c>
      <c r="K45" s="9"/>
      <c r="L45" s="82" t="n">
        <f aca="false">'Low pensions'!N45</f>
        <v>3364009.97787014</v>
      </c>
      <c r="M45" s="67"/>
      <c r="N45" s="82" t="n">
        <f aca="false">'Low pensions'!L45</f>
        <v>797084.937082909</v>
      </c>
      <c r="O45" s="9"/>
      <c r="P45" s="82" t="n">
        <f aca="false">'Low pensions'!X45</f>
        <v>21841189.9127516</v>
      </c>
      <c r="Q45" s="67"/>
      <c r="R45" s="82" t="n">
        <f aca="false">'Low SIPA income'!G40</f>
        <v>20588132.8709963</v>
      </c>
      <c r="S45" s="67" t="n">
        <f aca="false">SUM(T42:T45)/AVERAGE(AG42:AG45)</f>
        <v>0.0584400492971836</v>
      </c>
      <c r="T45" s="82" t="n">
        <f aca="false">'Low SIPA income'!J40</f>
        <v>78720510.4407301</v>
      </c>
      <c r="U45" s="9"/>
      <c r="V45" s="82" t="n">
        <f aca="false">'Low SIPA income'!F40</f>
        <v>100330.603791432</v>
      </c>
      <c r="W45" s="67"/>
      <c r="X45" s="82" t="n">
        <f aca="false">'Low SIPA income'!M40</f>
        <v>252001.55060836</v>
      </c>
      <c r="Y45" s="9"/>
      <c r="Z45" s="9" t="n">
        <f aca="false">R45+V45-N45-L45-F45</f>
        <v>-2464365.9173874</v>
      </c>
      <c r="AA45" s="9"/>
      <c r="AB45" s="9" t="n">
        <f aca="false">T45-P45-D45</f>
        <v>-47607599.0981208</v>
      </c>
      <c r="AC45" s="50"/>
      <c r="AD45" s="9"/>
      <c r="AE45" s="9"/>
      <c r="AF45" s="9"/>
      <c r="AG45" s="9" t="n">
        <f aca="false">AG44*'Pessimist macro hypothesis'!B27/'Pessimist macro hypothesis'!B26</f>
        <v>5070128657.7551</v>
      </c>
      <c r="AH45" s="40" t="n">
        <f aca="false">(AG45-AG44)/AG44</f>
        <v>0.0205135250972703</v>
      </c>
      <c r="AI45" s="40" t="n">
        <f aca="false">(AG45-AG41)/AG41</f>
        <v>0.059817486806993</v>
      </c>
      <c r="AJ45" s="40" t="n">
        <f aca="false">AB45/AG45</f>
        <v>-0.00938982071496387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11813895</v>
      </c>
      <c r="AX45" s="7"/>
      <c r="AY45" s="40" t="n">
        <f aca="false">(AW45-AW44)/AW44</f>
        <v>0.00761896005361734</v>
      </c>
      <c r="AZ45" s="39" t="n">
        <f aca="false">workers_and_wage_low!B33</f>
        <v>5865.06426210169</v>
      </c>
      <c r="BA45" s="40" t="n">
        <f aca="false">(AZ45-AZ44)/AZ44</f>
        <v>-0.00277038272865286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0.0134647302508538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105827272.367935</v>
      </c>
      <c r="E46" s="6"/>
      <c r="F46" s="8" t="n">
        <f aca="false">'Low pensions'!I46</f>
        <v>19235359.4541077</v>
      </c>
      <c r="G46" s="81" t="n">
        <f aca="false">'Low pensions'!K46</f>
        <v>470193.815461459</v>
      </c>
      <c r="H46" s="81" t="n">
        <f aca="false">'Low pensions'!V46</f>
        <v>2586867.64306514</v>
      </c>
      <c r="I46" s="81" t="n">
        <f aca="false">'Low pensions'!M46</f>
        <v>14542.0767668494</v>
      </c>
      <c r="J46" s="81" t="n">
        <f aca="false">'Low pensions'!W46</f>
        <v>80006.215764902</v>
      </c>
      <c r="K46" s="6"/>
      <c r="L46" s="81" t="n">
        <f aca="false">'Low pensions'!N46</f>
        <v>4123072.11279938</v>
      </c>
      <c r="M46" s="8"/>
      <c r="N46" s="81" t="n">
        <f aca="false">'Low pensions'!L46</f>
        <v>808711.572273716</v>
      </c>
      <c r="O46" s="6"/>
      <c r="P46" s="81" t="n">
        <f aca="false">'Low pensions'!X46</f>
        <v>25843933.2557368</v>
      </c>
      <c r="Q46" s="8"/>
      <c r="R46" s="81" t="n">
        <f aca="false">'Low SIPA income'!G41</f>
        <v>17833117.0030267</v>
      </c>
      <c r="S46" s="8"/>
      <c r="T46" s="81" t="n">
        <f aca="false">'Low SIPA income'!J41</f>
        <v>68186468.4876397</v>
      </c>
      <c r="U46" s="6"/>
      <c r="V46" s="81" t="n">
        <f aca="false">'Low SIPA income'!F41</f>
        <v>101702.87906168</v>
      </c>
      <c r="W46" s="8"/>
      <c r="X46" s="81" t="n">
        <f aca="false">'Low SIPA income'!M41</f>
        <v>255448.310449283</v>
      </c>
      <c r="Y46" s="6"/>
      <c r="Z46" s="6" t="n">
        <f aca="false">R46+V46-N46-L46-F46</f>
        <v>-6232323.25709237</v>
      </c>
      <c r="AA46" s="6"/>
      <c r="AB46" s="6" t="n">
        <f aca="false">T46-P46-D46</f>
        <v>-63484737.1360321</v>
      </c>
      <c r="AC46" s="50"/>
      <c r="AD46" s="6"/>
      <c r="AE46" s="6"/>
      <c r="AF46" s="6"/>
      <c r="AG46" s="6" t="n">
        <f aca="false">AG45*'Pessimist macro hypothesis'!B28/'Pessimist macro hypothesis'!B27</f>
        <v>5106610718.3259</v>
      </c>
      <c r="AH46" s="61" t="n">
        <f aca="false">(AG46-AG45)/AG45</f>
        <v>0.00719549010161704</v>
      </c>
      <c r="AI46" s="61"/>
      <c r="AJ46" s="61" t="n">
        <f aca="false">AB46/AG46</f>
        <v>-0.0124318732399567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0.0039160512177093</v>
      </c>
      <c r="AV46" s="5"/>
      <c r="AW46" s="65" t="n">
        <f aca="false">workers_and_wage_low!C34</f>
        <v>11803978</v>
      </c>
      <c r="AX46" s="5"/>
      <c r="AY46" s="61" t="n">
        <f aca="false">(AW46-AW45)/AW45</f>
        <v>-0.000839435258227706</v>
      </c>
      <c r="AZ46" s="66" t="n">
        <f aca="false">workers_and_wage_low!B34</f>
        <v>5873.7859564311</v>
      </c>
      <c r="BA46" s="61" t="n">
        <f aca="false">(AZ46-AZ45)/AZ45</f>
        <v>0.00148705861345186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0.0154239218728799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107146898.702114</v>
      </c>
      <c r="E47" s="9"/>
      <c r="F47" s="67" t="n">
        <f aca="false">'Low pensions'!I47</f>
        <v>19475217.1610585</v>
      </c>
      <c r="G47" s="82" t="n">
        <f aca="false">'Low pensions'!K47</f>
        <v>482289.659004941</v>
      </c>
      <c r="H47" s="82" t="n">
        <f aca="false">'Low pensions'!V47</f>
        <v>2653415.40539056</v>
      </c>
      <c r="I47" s="82" t="n">
        <f aca="false">'Low pensions'!M47</f>
        <v>14916.1750207714</v>
      </c>
      <c r="J47" s="82" t="n">
        <f aca="false">'Low pensions'!W47</f>
        <v>82064.3939811515</v>
      </c>
      <c r="K47" s="9"/>
      <c r="L47" s="82" t="n">
        <f aca="false">'Low pensions'!N47</f>
        <v>3410850.0312381</v>
      </c>
      <c r="M47" s="67"/>
      <c r="N47" s="82" t="n">
        <f aca="false">'Low pensions'!L47</f>
        <v>820478.478178058</v>
      </c>
      <c r="O47" s="9"/>
      <c r="P47" s="82" t="n">
        <f aca="false">'Low pensions'!X47</f>
        <v>22212947.5332412</v>
      </c>
      <c r="Q47" s="67"/>
      <c r="R47" s="82" t="n">
        <f aca="false">'Low SIPA income'!G42</f>
        <v>20626353.4812522</v>
      </c>
      <c r="S47" s="67"/>
      <c r="T47" s="82" t="n">
        <f aca="false">'Low SIPA income'!J42</f>
        <v>78866650.2566887</v>
      </c>
      <c r="U47" s="9"/>
      <c r="V47" s="82" t="n">
        <f aca="false">'Low SIPA income'!F42</f>
        <v>100577.248133328</v>
      </c>
      <c r="W47" s="67"/>
      <c r="X47" s="82" t="n">
        <f aca="false">'Low SIPA income'!M42</f>
        <v>252621.050085665</v>
      </c>
      <c r="Y47" s="9"/>
      <c r="Z47" s="9" t="n">
        <f aca="false">R47+V47-N47-L47-F47</f>
        <v>-2979614.94108917</v>
      </c>
      <c r="AA47" s="9"/>
      <c r="AB47" s="9" t="n">
        <f aca="false">T47-P47-D47</f>
        <v>-50493195.9786661</v>
      </c>
      <c r="AC47" s="50"/>
      <c r="AD47" s="9"/>
      <c r="AE47" s="9"/>
      <c r="AF47" s="9"/>
      <c r="AG47" s="9" t="n">
        <f aca="false">AG46*'Pessimist macro hypothesis'!B29/'Pessimist macro hypothesis'!B28</f>
        <v>5130613310.78222</v>
      </c>
      <c r="AH47" s="40" t="n">
        <f aca="false">(AG47-AG46)/AG46</f>
        <v>0.00470029806074231</v>
      </c>
      <c r="AI47" s="40"/>
      <c r="AJ47" s="40" t="n">
        <f aca="false">AB47/AG47</f>
        <v>-0.00984155166645521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11794933</v>
      </c>
      <c r="AX47" s="7"/>
      <c r="AY47" s="40" t="n">
        <f aca="false">(AW47-AW46)/AW46</f>
        <v>-0.000766267100802797</v>
      </c>
      <c r="AZ47" s="39" t="n">
        <f aca="false">workers_and_wage_low!B35</f>
        <v>5886.24837544774</v>
      </c>
      <c r="BA47" s="40" t="n">
        <f aca="false">(AZ47-AZ46)/AZ46</f>
        <v>0.00212170125181253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0.0132397273049537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108502701.70527</v>
      </c>
      <c r="E48" s="9"/>
      <c r="F48" s="67" t="n">
        <f aca="false">'Low pensions'!I48</f>
        <v>19721650.4058274</v>
      </c>
      <c r="G48" s="82" t="n">
        <f aca="false">'Low pensions'!K48</f>
        <v>502127.380026748</v>
      </c>
      <c r="H48" s="82" t="n">
        <f aca="false">'Low pensions'!V48</f>
        <v>2762556.69337859</v>
      </c>
      <c r="I48" s="82" t="n">
        <f aca="false">'Low pensions'!M48</f>
        <v>15529.7127843325</v>
      </c>
      <c r="J48" s="82" t="n">
        <f aca="false">'Low pensions'!W48</f>
        <v>85439.8977333588</v>
      </c>
      <c r="K48" s="9"/>
      <c r="L48" s="82" t="n">
        <f aca="false">'Low pensions'!N48</f>
        <v>3399508.23673979</v>
      </c>
      <c r="M48" s="67"/>
      <c r="N48" s="82" t="n">
        <f aca="false">'Low pensions'!L48</f>
        <v>832764.222263888</v>
      </c>
      <c r="O48" s="9"/>
      <c r="P48" s="82" t="n">
        <f aca="false">'Low pensions'!X48</f>
        <v>22221687.4467525</v>
      </c>
      <c r="Q48" s="67"/>
      <c r="R48" s="82" t="n">
        <f aca="false">'Low SIPA income'!G43</f>
        <v>18043353.2219902</v>
      </c>
      <c r="S48" s="67"/>
      <c r="T48" s="82" t="n">
        <f aca="false">'Low SIPA income'!J43</f>
        <v>68990324.8923769</v>
      </c>
      <c r="U48" s="9"/>
      <c r="V48" s="82" t="n">
        <f aca="false">'Low SIPA income'!F43</f>
        <v>98602.1469854017</v>
      </c>
      <c r="W48" s="67"/>
      <c r="X48" s="82" t="n">
        <f aca="false">'Low SIPA income'!M43</f>
        <v>247660.165439536</v>
      </c>
      <c r="Y48" s="9"/>
      <c r="Z48" s="9" t="n">
        <f aca="false">R48+V48-N48-L48-F48</f>
        <v>-5811967.49585547</v>
      </c>
      <c r="AA48" s="9"/>
      <c r="AB48" s="9" t="n">
        <f aca="false">T48-P48-D48</f>
        <v>-61734064.2596454</v>
      </c>
      <c r="AC48" s="50"/>
      <c r="AD48" s="9"/>
      <c r="AE48" s="9"/>
      <c r="AF48" s="9"/>
      <c r="AG48" s="9" t="n">
        <f aca="false">AG47*'Pessimist macro hypothesis'!B30/'Pessimist macro hypothesis'!B29</f>
        <v>5142100552.04938</v>
      </c>
      <c r="AH48" s="40" t="n">
        <f aca="false">(AG48-AG47)/AG47</f>
        <v>0.0022389606410252</v>
      </c>
      <c r="AI48" s="40"/>
      <c r="AJ48" s="40" t="n">
        <f aca="false">AB48/AG48</f>
        <v>-0.0120056120324293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11820455</v>
      </c>
      <c r="AX48" s="7"/>
      <c r="AY48" s="40" t="n">
        <f aca="false">(AW48-AW47)/AW47</f>
        <v>0.00216381051083546</v>
      </c>
      <c r="AZ48" s="39" t="n">
        <f aca="false">workers_and_wage_low!B36</f>
        <v>5893.64397868758</v>
      </c>
      <c r="BA48" s="40" t="n">
        <f aca="false">(AZ48-AZ47)/AZ47</f>
        <v>0.00125642051916986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0.0153704198417248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109745063.927517</v>
      </c>
      <c r="E49" s="9"/>
      <c r="F49" s="67" t="n">
        <f aca="false">'Low pensions'!I49</f>
        <v>19947464.445842</v>
      </c>
      <c r="G49" s="82" t="n">
        <f aca="false">'Low pensions'!K49</f>
        <v>520626.129486073</v>
      </c>
      <c r="H49" s="82" t="n">
        <f aca="false">'Low pensions'!V49</f>
        <v>2864331.35489031</v>
      </c>
      <c r="I49" s="82" t="n">
        <f aca="false">'Low pensions'!M49</f>
        <v>16101.8390562704</v>
      </c>
      <c r="J49" s="82" t="n">
        <f aca="false">'Low pensions'!W49</f>
        <v>88587.5676770203</v>
      </c>
      <c r="K49" s="9"/>
      <c r="L49" s="82" t="n">
        <f aca="false">'Low pensions'!N49</f>
        <v>3504452.24851443</v>
      </c>
      <c r="M49" s="67"/>
      <c r="N49" s="82" t="n">
        <f aca="false">'Low pensions'!L49</f>
        <v>843232.17773328</v>
      </c>
      <c r="O49" s="9"/>
      <c r="P49" s="82" t="n">
        <f aca="false">'Low pensions'!X49</f>
        <v>22823834.0251804</v>
      </c>
      <c r="Q49" s="67"/>
      <c r="R49" s="82" t="n">
        <f aca="false">'Low SIPA income'!G44</f>
        <v>21168822.3927341</v>
      </c>
      <c r="S49" s="67"/>
      <c r="T49" s="82" t="n">
        <f aca="false">'Low SIPA income'!J44</f>
        <v>80940827.1564427</v>
      </c>
      <c r="U49" s="9"/>
      <c r="V49" s="82" t="n">
        <f aca="false">'Low SIPA income'!F44</f>
        <v>98488.4700061213</v>
      </c>
      <c r="W49" s="67"/>
      <c r="X49" s="82" t="n">
        <f aca="false">'Low SIPA income'!M44</f>
        <v>247374.641641566</v>
      </c>
      <c r="Y49" s="9"/>
      <c r="Z49" s="9" t="n">
        <f aca="false">R49+V49-N49-L49-F49</f>
        <v>-3027838.00934947</v>
      </c>
      <c r="AA49" s="9"/>
      <c r="AB49" s="9" t="n">
        <f aca="false">T49-P49-D49</f>
        <v>-51628070.7962548</v>
      </c>
      <c r="AC49" s="50"/>
      <c r="AD49" s="9"/>
      <c r="AE49" s="9"/>
      <c r="AF49" s="9"/>
      <c r="AG49" s="9" t="n">
        <f aca="false">AG48*'Pessimist macro hypothesis'!B31/'Pessimist macro hypothesis'!B30</f>
        <v>5149965168.93816</v>
      </c>
      <c r="AH49" s="40" t="n">
        <f aca="false">(AG49-AG48)/AG48</f>
        <v>0.00152945606745263</v>
      </c>
      <c r="AI49" s="40" t="n">
        <f aca="false">(AG49-AG45)/AG45</f>
        <v>0.0157464468009001</v>
      </c>
      <c r="AJ49" s="40" t="n">
        <f aca="false">AB49/AG49</f>
        <v>-0.0100249359175568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11869700</v>
      </c>
      <c r="AX49" s="7"/>
      <c r="AY49" s="40" t="n">
        <f aca="false">(AW49-AW48)/AW48</f>
        <v>0.00416608328528809</v>
      </c>
      <c r="AZ49" s="39" t="n">
        <f aca="false">workers_and_wage_low!B37</f>
        <v>5934.66034960802</v>
      </c>
      <c r="BA49" s="40" t="n">
        <f aca="false">(AZ49-AZ48)/AZ48</f>
        <v>0.00695942460534822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0.0134506241985892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111050459.904824</v>
      </c>
      <c r="E50" s="6"/>
      <c r="F50" s="8" t="n">
        <f aca="false">'Low pensions'!I50</f>
        <v>20184735.6169834</v>
      </c>
      <c r="G50" s="81" t="n">
        <f aca="false">'Low pensions'!K50</f>
        <v>555862.265645439</v>
      </c>
      <c r="H50" s="81" t="n">
        <f aca="false">'Low pensions'!V50</f>
        <v>3058190.17969821</v>
      </c>
      <c r="I50" s="81" t="n">
        <f aca="false">'Low pensions'!M50</f>
        <v>17191.616463261</v>
      </c>
      <c r="J50" s="81" t="n">
        <f aca="false">'Low pensions'!W50</f>
        <v>94583.201433965</v>
      </c>
      <c r="K50" s="6"/>
      <c r="L50" s="81" t="n">
        <f aca="false">'Low pensions'!N50</f>
        <v>4270126.7208558</v>
      </c>
      <c r="M50" s="8"/>
      <c r="N50" s="81" t="n">
        <f aca="false">'Low pensions'!L50</f>
        <v>854566.37253385</v>
      </c>
      <c r="O50" s="6"/>
      <c r="P50" s="81" t="n">
        <f aca="false">'Low pensions'!X50</f>
        <v>26859279.8976877</v>
      </c>
      <c r="Q50" s="8"/>
      <c r="R50" s="81" t="n">
        <f aca="false">'Low SIPA income'!G45</f>
        <v>18565544.07198</v>
      </c>
      <c r="S50" s="8"/>
      <c r="T50" s="81" t="n">
        <f aca="false">'Low SIPA income'!J45</f>
        <v>70986966.8664815</v>
      </c>
      <c r="U50" s="6"/>
      <c r="V50" s="81" t="n">
        <f aca="false">'Low SIPA income'!F45</f>
        <v>97576.1789986409</v>
      </c>
      <c r="W50" s="8"/>
      <c r="X50" s="81" t="n">
        <f aca="false">'Low SIPA income'!M45</f>
        <v>245083.229651571</v>
      </c>
      <c r="Y50" s="6"/>
      <c r="Z50" s="6" t="n">
        <f aca="false">R50+V50-N50-L50-F50</f>
        <v>-6646308.45939449</v>
      </c>
      <c r="AA50" s="6"/>
      <c r="AB50" s="6" t="n">
        <f aca="false">T50-P50-D50</f>
        <v>-66922772.9360301</v>
      </c>
      <c r="AC50" s="50"/>
      <c r="AD50" s="6"/>
      <c r="AE50" s="6"/>
      <c r="AF50" s="6"/>
      <c r="AG50" s="6" t="n">
        <f aca="false">AG49*'Pessimist macro hypothesis'!B32/'Pessimist macro hypothesis'!B31</f>
        <v>5208742932.69241</v>
      </c>
      <c r="AH50" s="61" t="n">
        <f aca="false">(AG50-AG49)/AG49</f>
        <v>0.0114132352018147</v>
      </c>
      <c r="AI50" s="61"/>
      <c r="AJ50" s="61" t="n">
        <f aca="false">AB50/AG50</f>
        <v>-0.0128481619847262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0.009843420707859</v>
      </c>
      <c r="AV50" s="5"/>
      <c r="AW50" s="65" t="n">
        <f aca="false">workers_and_wage_low!C38</f>
        <v>11918450</v>
      </c>
      <c r="AX50" s="5"/>
      <c r="AY50" s="61" t="n">
        <f aca="false">(AW50-AW49)/AW49</f>
        <v>0.00410709621978652</v>
      </c>
      <c r="AZ50" s="66" t="n">
        <f aca="false">workers_and_wage_low!B38</f>
        <v>5963.00262126213</v>
      </c>
      <c r="BA50" s="61" t="n">
        <f aca="false">(AZ50-AZ49)/AZ49</f>
        <v>0.00477571924667633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0.0154872965623393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112103967.13223</v>
      </c>
      <c r="E51" s="9"/>
      <c r="F51" s="67" t="n">
        <f aca="false">'Low pensions'!I51</f>
        <v>20376223.0261666</v>
      </c>
      <c r="G51" s="82" t="n">
        <f aca="false">'Low pensions'!K51</f>
        <v>594050.902985748</v>
      </c>
      <c r="H51" s="82" t="n">
        <f aca="false">'Low pensions'!V51</f>
        <v>3268292.79487498</v>
      </c>
      <c r="I51" s="82" t="n">
        <f aca="false">'Low pensions'!M51</f>
        <v>18372.7083397654</v>
      </c>
      <c r="J51" s="82" t="n">
        <f aca="false">'Low pensions'!W51</f>
        <v>101081.220460051</v>
      </c>
      <c r="K51" s="9"/>
      <c r="L51" s="82" t="n">
        <f aca="false">'Low pensions'!N51</f>
        <v>3639298.77392128</v>
      </c>
      <c r="M51" s="67"/>
      <c r="N51" s="82" t="n">
        <f aca="false">'Low pensions'!L51</f>
        <v>865426.603670675</v>
      </c>
      <c r="O51" s="9"/>
      <c r="P51" s="82" t="n">
        <f aca="false">'Low pensions'!X51</f>
        <v>23645660.4696432</v>
      </c>
      <c r="Q51" s="67"/>
      <c r="R51" s="82" t="n">
        <f aca="false">'Low SIPA income'!G46</f>
        <v>21488227.8983557</v>
      </c>
      <c r="S51" s="67"/>
      <c r="T51" s="82" t="n">
        <f aca="false">'Low SIPA income'!J46</f>
        <v>82162101.790605</v>
      </c>
      <c r="U51" s="9"/>
      <c r="V51" s="82" t="n">
        <f aca="false">'Low SIPA income'!F46</f>
        <v>100137.818520863</v>
      </c>
      <c r="W51" s="67"/>
      <c r="X51" s="82" t="n">
        <f aca="false">'Low SIPA income'!M46</f>
        <v>251517.329590226</v>
      </c>
      <c r="Y51" s="9"/>
      <c r="Z51" s="9" t="n">
        <f aca="false">R51+V51-N51-L51-F51</f>
        <v>-3292582.68688202</v>
      </c>
      <c r="AA51" s="9"/>
      <c r="AB51" s="9" t="n">
        <f aca="false">T51-P51-D51</f>
        <v>-53587525.8112684</v>
      </c>
      <c r="AC51" s="50"/>
      <c r="AD51" s="9"/>
      <c r="AE51" s="9"/>
      <c r="AF51" s="9"/>
      <c r="AG51" s="9" t="n">
        <f aca="false">AG50*'Pessimist macro hypothesis'!B33/'Pessimist macro hypothesis'!B32</f>
        <v>5284531710.10566</v>
      </c>
      <c r="AH51" s="40" t="n">
        <f aca="false">(AG51-AG50)/AG50</f>
        <v>0.0145503009829048</v>
      </c>
      <c r="AI51" s="40"/>
      <c r="AJ51" s="40" t="n">
        <f aca="false">AB51/AG51</f>
        <v>-0.0101404492868862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11993587</v>
      </c>
      <c r="AX51" s="7"/>
      <c r="AY51" s="40" t="n">
        <f aca="false">(AW51-AW50)/AW50</f>
        <v>0.0063042593625849</v>
      </c>
      <c r="AZ51" s="39" t="n">
        <f aca="false">workers_and_wage_low!B39</f>
        <v>5967.49374863265</v>
      </c>
      <c r="BA51" s="40" t="n">
        <f aca="false">(AZ51-AZ50)/AZ50</f>
        <v>0.000753165419465616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0.0134421625432988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113055965.705334</v>
      </c>
      <c r="E52" s="9"/>
      <c r="F52" s="67" t="n">
        <f aca="false">'Low pensions'!I52</f>
        <v>20549260.0358496</v>
      </c>
      <c r="G52" s="82" t="n">
        <f aca="false">'Low pensions'!K52</f>
        <v>607854.404479588</v>
      </c>
      <c r="H52" s="82" t="n">
        <f aca="false">'Low pensions'!V52</f>
        <v>3344235.58740272</v>
      </c>
      <c r="I52" s="82" t="n">
        <f aca="false">'Low pensions'!M52</f>
        <v>18799.6207571006</v>
      </c>
      <c r="J52" s="82" t="n">
        <f aca="false">'Low pensions'!W52</f>
        <v>103429.966620702</v>
      </c>
      <c r="K52" s="9"/>
      <c r="L52" s="82" t="n">
        <f aca="false">'Low pensions'!N52</f>
        <v>3643785.27310009</v>
      </c>
      <c r="M52" s="67"/>
      <c r="N52" s="82" t="n">
        <f aca="false">'Low pensions'!L52</f>
        <v>874230.617130965</v>
      </c>
      <c r="O52" s="9"/>
      <c r="P52" s="82" t="n">
        <f aca="false">'Low pensions'!X52</f>
        <v>23717378.0196645</v>
      </c>
      <c r="Q52" s="67"/>
      <c r="R52" s="82" t="n">
        <f aca="false">'Low SIPA income'!G47</f>
        <v>18651102.4556135</v>
      </c>
      <c r="S52" s="67"/>
      <c r="T52" s="82" t="n">
        <f aca="false">'Low SIPA income'!J47</f>
        <v>71314106.7617947</v>
      </c>
      <c r="U52" s="9"/>
      <c r="V52" s="82" t="n">
        <f aca="false">'Low SIPA income'!F47</f>
        <v>100006.437861065</v>
      </c>
      <c r="W52" s="67"/>
      <c r="X52" s="82" t="n">
        <f aca="false">'Low SIPA income'!M47</f>
        <v>251187.339250909</v>
      </c>
      <c r="Y52" s="9"/>
      <c r="Z52" s="9" t="n">
        <f aca="false">R52+V52-N52-L52-F52</f>
        <v>-6316167.03260611</v>
      </c>
      <c r="AA52" s="9"/>
      <c r="AB52" s="9" t="n">
        <f aca="false">T52-P52-D52</f>
        <v>-65459236.9632038</v>
      </c>
      <c r="AC52" s="50"/>
      <c r="AD52" s="9"/>
      <c r="AE52" s="9"/>
      <c r="AF52" s="9"/>
      <c r="AG52" s="9" t="n">
        <f aca="false">AG51*'Pessimist macro hypothesis'!B34/'Pessimist macro hypothesis'!B33</f>
        <v>5296363568.61086</v>
      </c>
      <c r="AH52" s="40" t="n">
        <f aca="false">(AG52-AG51)/AG51</f>
        <v>0.0022389606410296</v>
      </c>
      <c r="AI52" s="40"/>
      <c r="AJ52" s="40" t="n">
        <f aca="false">AB52/AG52</f>
        <v>-0.0123592793650253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12026844</v>
      </c>
      <c r="AX52" s="7"/>
      <c r="AY52" s="40" t="n">
        <f aca="false">(AW52-AW51)/AW51</f>
        <v>0.00277289854986669</v>
      </c>
      <c r="AZ52" s="39" t="n">
        <f aca="false">workers_and_wage_low!B40</f>
        <v>5953.31545693175</v>
      </c>
      <c r="BA52" s="40" t="n">
        <f aca="false">(AZ52-AZ51)/AZ51</f>
        <v>-0.00237592066253169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0.0154852498984093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114199049.348643</v>
      </c>
      <c r="E53" s="9"/>
      <c r="F53" s="67" t="n">
        <f aca="false">'Low pensions'!I53</f>
        <v>20757029.0189593</v>
      </c>
      <c r="G53" s="82" t="n">
        <f aca="false">'Low pensions'!K53</f>
        <v>682180.073532171</v>
      </c>
      <c r="H53" s="82" t="n">
        <f aca="false">'Low pensions'!V53</f>
        <v>3753153.48891232</v>
      </c>
      <c r="I53" s="82" t="n">
        <f aca="false">'Low pensions'!M53</f>
        <v>21098.3527896549</v>
      </c>
      <c r="J53" s="82" t="n">
        <f aca="false">'Low pensions'!W53</f>
        <v>116076.912028217</v>
      </c>
      <c r="K53" s="9"/>
      <c r="L53" s="82" t="n">
        <f aca="false">'Low pensions'!N53</f>
        <v>3680221.65388619</v>
      </c>
      <c r="M53" s="67"/>
      <c r="N53" s="82" t="n">
        <f aca="false">'Low pensions'!L53</f>
        <v>885647.829573646</v>
      </c>
      <c r="O53" s="9"/>
      <c r="P53" s="82" t="n">
        <f aca="false">'Low pensions'!X53</f>
        <v>23969260.7070122</v>
      </c>
      <c r="Q53" s="67"/>
      <c r="R53" s="82" t="n">
        <f aca="false">'Low SIPA income'!G48</f>
        <v>21603611.2075335</v>
      </c>
      <c r="S53" s="67"/>
      <c r="T53" s="82" t="n">
        <f aca="false">'Low SIPA income'!J48</f>
        <v>82603279.873714</v>
      </c>
      <c r="U53" s="9"/>
      <c r="V53" s="82" t="n">
        <f aca="false">'Low SIPA income'!F48</f>
        <v>101190.900921692</v>
      </c>
      <c r="W53" s="67"/>
      <c r="X53" s="82" t="n">
        <f aca="false">'Low SIPA income'!M48</f>
        <v>254162.368969028</v>
      </c>
      <c r="Y53" s="9"/>
      <c r="Z53" s="9" t="n">
        <f aca="false">R53+V53-N53-L53-F53</f>
        <v>-3618096.39396392</v>
      </c>
      <c r="AA53" s="9"/>
      <c r="AB53" s="9" t="n">
        <f aca="false">T53-P53-D53</f>
        <v>-55565030.1819415</v>
      </c>
      <c r="AC53" s="50"/>
      <c r="AD53" s="9"/>
      <c r="AE53" s="9"/>
      <c r="AF53" s="9"/>
      <c r="AG53" s="9" t="n">
        <f aca="false">AG52*'Pessimist macro hypothesis'!B35/'Pessimist macro hypothesis'!B34</f>
        <v>5355530231.18955</v>
      </c>
      <c r="AH53" s="40" t="n">
        <f aca="false">(AG53-AG52)/AG52</f>
        <v>0.0111711860056869</v>
      </c>
      <c r="AI53" s="40" t="n">
        <f aca="false">(AG53-AG49)/AG49</f>
        <v>0.0399158160313881</v>
      </c>
      <c r="AJ53" s="40" t="n">
        <f aca="false">AB53/AG53</f>
        <v>-0.0103752621651432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12054352</v>
      </c>
      <c r="AX53" s="7"/>
      <c r="AY53" s="40" t="n">
        <f aca="false">(AW53-AW52)/AW52</f>
        <v>0.00228721682928622</v>
      </c>
      <c r="AZ53" s="39" t="n">
        <f aca="false">workers_and_wage_low!B41</f>
        <v>5951.66998784796</v>
      </c>
      <c r="BA53" s="40" t="n">
        <f aca="false">(AZ53-AZ52)/AZ52</f>
        <v>-0.000276395412890091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0.0135412595853126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115187676.508658</v>
      </c>
      <c r="E54" s="6"/>
      <c r="F54" s="8" t="n">
        <f aca="false">'Low pensions'!I54</f>
        <v>20936723.7078942</v>
      </c>
      <c r="G54" s="81" t="n">
        <f aca="false">'Low pensions'!K54</f>
        <v>768718.618180579</v>
      </c>
      <c r="H54" s="81" t="n">
        <f aca="false">'Low pensions'!V54</f>
        <v>4229263.02856931</v>
      </c>
      <c r="I54" s="81" t="n">
        <f aca="false">'Low pensions'!M54</f>
        <v>23774.8026241414</v>
      </c>
      <c r="J54" s="81" t="n">
        <f aca="false">'Low pensions'!W54</f>
        <v>130801.949337194</v>
      </c>
      <c r="K54" s="6"/>
      <c r="L54" s="81" t="n">
        <f aca="false">'Low pensions'!N54</f>
        <v>4431907.19338631</v>
      </c>
      <c r="M54" s="8"/>
      <c r="N54" s="81" t="n">
        <f aca="false">'Low pensions'!L54</f>
        <v>894638.172038622</v>
      </c>
      <c r="O54" s="6"/>
      <c r="P54" s="81" t="n">
        <f aca="false">'Low pensions'!X54</f>
        <v>27919222.7565035</v>
      </c>
      <c r="Q54" s="8"/>
      <c r="R54" s="81" t="n">
        <f aca="false">'Low SIPA income'!G49</f>
        <v>18667294.3285954</v>
      </c>
      <c r="S54" s="8"/>
      <c r="T54" s="81" t="n">
        <f aca="false">'Low SIPA income'!J49</f>
        <v>71376017.7915183</v>
      </c>
      <c r="U54" s="6"/>
      <c r="V54" s="81" t="n">
        <f aca="false">'Low SIPA income'!F49</f>
        <v>99822.2873282684</v>
      </c>
      <c r="W54" s="8"/>
      <c r="X54" s="81" t="n">
        <f aca="false">'Low SIPA income'!M49</f>
        <v>250724.806204595</v>
      </c>
      <c r="Y54" s="6"/>
      <c r="Z54" s="6" t="n">
        <f aca="false">R54+V54-N54-L54-F54</f>
        <v>-7496152.45739549</v>
      </c>
      <c r="AA54" s="6"/>
      <c r="AB54" s="6" t="n">
        <f aca="false">T54-P54-D54</f>
        <v>-71730881.4736435</v>
      </c>
      <c r="AC54" s="50"/>
      <c r="AD54" s="6"/>
      <c r="AE54" s="6"/>
      <c r="AF54" s="6"/>
      <c r="AG54" s="6" t="n">
        <f aca="false">AG53*'Pessimist macro hypothesis'!B36/'Pessimist macro hypothesis'!B35</f>
        <v>5391048935.33666</v>
      </c>
      <c r="AH54" s="61" t="n">
        <f aca="false">(AG54-AG53)/AG53</f>
        <v>0.00663215454190847</v>
      </c>
      <c r="AI54" s="61"/>
      <c r="AJ54" s="61" t="n">
        <f aca="false">AB54/AG54</f>
        <v>-0.0133055519128142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0.00379887167381773</v>
      </c>
      <c r="AV54" s="5"/>
      <c r="AW54" s="65" t="n">
        <f aca="false">workers_and_wage_low!C42</f>
        <v>12085743</v>
      </c>
      <c r="AX54" s="5"/>
      <c r="AY54" s="61" t="n">
        <f aca="false">(AW54-AW53)/AW53</f>
        <v>0.00260412173130501</v>
      </c>
      <c r="AZ54" s="66" t="n">
        <f aca="false">workers_and_wage_low!B42</f>
        <v>5931.68576335419</v>
      </c>
      <c r="BA54" s="61" t="n">
        <f aca="false">(AZ54-AZ53)/AZ53</f>
        <v>-0.0033577507715608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0.0155584091035626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116002759.101998</v>
      </c>
      <c r="E55" s="9"/>
      <c r="F55" s="67" t="n">
        <f aca="false">'Low pensions'!I55</f>
        <v>21084874.6175497</v>
      </c>
      <c r="G55" s="82" t="n">
        <f aca="false">'Low pensions'!K55</f>
        <v>836930.401117685</v>
      </c>
      <c r="H55" s="82" t="n">
        <f aca="false">'Low pensions'!V55</f>
        <v>4604544.1325596</v>
      </c>
      <c r="I55" s="82" t="n">
        <f aca="false">'Low pensions'!M55</f>
        <v>25884.4453953924</v>
      </c>
      <c r="J55" s="82" t="n">
        <f aca="false">'Low pensions'!W55</f>
        <v>142408.581419369</v>
      </c>
      <c r="K55" s="9"/>
      <c r="L55" s="82" t="n">
        <f aca="false">'Low pensions'!N55</f>
        <v>3657874.83148604</v>
      </c>
      <c r="M55" s="67"/>
      <c r="N55" s="82" t="n">
        <f aca="false">'Low pensions'!L55</f>
        <v>902248.766438611</v>
      </c>
      <c r="O55" s="9"/>
      <c r="P55" s="82" t="n">
        <f aca="false">'Low pensions'!X55</f>
        <v>23944636.3959083</v>
      </c>
      <c r="Q55" s="67"/>
      <c r="R55" s="82" t="n">
        <f aca="false">'Low SIPA income'!G50</f>
        <v>21774348.2693165</v>
      </c>
      <c r="S55" s="67"/>
      <c r="T55" s="82" t="n">
        <f aca="false">'Low SIPA income'!J50</f>
        <v>83256107.8275124</v>
      </c>
      <c r="U55" s="9"/>
      <c r="V55" s="82" t="n">
        <f aca="false">'Low SIPA income'!F50</f>
        <v>100191.306351241</v>
      </c>
      <c r="W55" s="67"/>
      <c r="X55" s="82" t="n">
        <f aca="false">'Low SIPA income'!M50</f>
        <v>251651.675599166</v>
      </c>
      <c r="Y55" s="9"/>
      <c r="Z55" s="9" t="n">
        <f aca="false">R55+V55-N55-L55-F55</f>
        <v>-3770458.6398067</v>
      </c>
      <c r="AA55" s="9"/>
      <c r="AB55" s="9" t="n">
        <f aca="false">T55-P55-D55</f>
        <v>-56691287.6703939</v>
      </c>
      <c r="AC55" s="50"/>
      <c r="AD55" s="9"/>
      <c r="AE55" s="9"/>
      <c r="AF55" s="9"/>
      <c r="AG55" s="9" t="n">
        <f aca="false">AG54*'Pessimist macro hypothesis'!B37/'Pessimist macro hypothesis'!B36</f>
        <v>5416645002.85829</v>
      </c>
      <c r="AH55" s="40" t="n">
        <f aca="false">(AG55-AG54)/AG54</f>
        <v>0.00474788261591344</v>
      </c>
      <c r="AI55" s="40"/>
      <c r="AJ55" s="40" t="n">
        <f aca="false">AB55/AG55</f>
        <v>-0.0104661257365913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12115510</v>
      </c>
      <c r="AX55" s="7"/>
      <c r="AY55" s="40" t="n">
        <f aca="false">(AW55-AW54)/AW54</f>
        <v>0.00246298469196308</v>
      </c>
      <c r="AZ55" s="39" t="n">
        <f aca="false">workers_and_wage_low!B43</f>
        <v>5965.62382074294</v>
      </c>
      <c r="BA55" s="40" t="n">
        <f aca="false">(AZ55-AZ54)/AZ54</f>
        <v>0.00572148605686669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0.0135173194017287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116650163.308606</v>
      </c>
      <c r="E56" s="9"/>
      <c r="F56" s="67" t="n">
        <f aca="false">'Low pensions'!I56</f>
        <v>21202547.99557</v>
      </c>
      <c r="G56" s="82" t="n">
        <f aca="false">'Low pensions'!K56</f>
        <v>883137.546806418</v>
      </c>
      <c r="H56" s="82" t="n">
        <f aca="false">'Low pensions'!V56</f>
        <v>4858762.21482694</v>
      </c>
      <c r="I56" s="82" t="n">
        <f aca="false">'Low pensions'!M56</f>
        <v>27313.5323754562</v>
      </c>
      <c r="J56" s="82" t="n">
        <f aca="false">'Low pensions'!W56</f>
        <v>150270.996334854</v>
      </c>
      <c r="K56" s="9"/>
      <c r="L56" s="82" t="n">
        <f aca="false">'Low pensions'!N56</f>
        <v>3726570.64573238</v>
      </c>
      <c r="M56" s="67"/>
      <c r="N56" s="82" t="n">
        <f aca="false">'Low pensions'!L56</f>
        <v>907950.567035798</v>
      </c>
      <c r="O56" s="9"/>
      <c r="P56" s="82" t="n">
        <f aca="false">'Low pensions'!X56</f>
        <v>24332468.9271813</v>
      </c>
      <c r="Q56" s="67"/>
      <c r="R56" s="82" t="n">
        <f aca="false">'Low SIPA income'!G51</f>
        <v>19097352.0805611</v>
      </c>
      <c r="S56" s="67"/>
      <c r="T56" s="82" t="n">
        <f aca="false">'Low SIPA income'!J51</f>
        <v>73020380.8799957</v>
      </c>
      <c r="U56" s="9"/>
      <c r="V56" s="82" t="n">
        <f aca="false">'Low SIPA income'!F51</f>
        <v>101967.960944737</v>
      </c>
      <c r="W56" s="67"/>
      <c r="X56" s="82" t="n">
        <f aca="false">'Low SIPA income'!M51</f>
        <v>256114.119714296</v>
      </c>
      <c r="Y56" s="9"/>
      <c r="Z56" s="9" t="n">
        <f aca="false">R56+V56-N56-L56-F56</f>
        <v>-6637749.16683235</v>
      </c>
      <c r="AA56" s="9"/>
      <c r="AB56" s="9" t="n">
        <f aca="false">T56-P56-D56</f>
        <v>-67962251.3557916</v>
      </c>
      <c r="AC56" s="50"/>
      <c r="AD56" s="9"/>
      <c r="AE56" s="9"/>
      <c r="AF56" s="9"/>
      <c r="AG56" s="9" t="n">
        <f aca="false">AG55*'Pessimist macro hypothesis'!B38/'Pessimist macro hypothesis'!B37</f>
        <v>5428772657.82613</v>
      </c>
      <c r="AH56" s="40" t="n">
        <f aca="false">(AG56-AG55)/AG55</f>
        <v>0.00223896064103142</v>
      </c>
      <c r="AI56" s="40"/>
      <c r="AJ56" s="40" t="n">
        <f aca="false">AB56/AG56</f>
        <v>-0.0125188980344972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12196410</v>
      </c>
      <c r="AX56" s="7"/>
      <c r="AY56" s="40" t="n">
        <f aca="false">(AW56-AW55)/AW55</f>
        <v>0.00667739121176079</v>
      </c>
      <c r="AZ56" s="39" t="n">
        <f aca="false">workers_and_wage_low!B44</f>
        <v>5978.47593674846</v>
      </c>
      <c r="BA56" s="40" t="n">
        <f aca="false">(AZ56-AZ55)/AZ55</f>
        <v>0.00215436245926874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0.0155092063679293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116924410.667415</v>
      </c>
      <c r="E57" s="9"/>
      <c r="F57" s="67" t="n">
        <f aca="false">'Low pensions'!I57</f>
        <v>21252395.6993613</v>
      </c>
      <c r="G57" s="82" t="n">
        <f aca="false">'Low pensions'!K57</f>
        <v>948711.126973433</v>
      </c>
      <c r="H57" s="82" t="n">
        <f aca="false">'Low pensions'!V57</f>
        <v>5219528.70557185</v>
      </c>
      <c r="I57" s="82" t="n">
        <f aca="false">'Low pensions'!M57</f>
        <v>29341.5812466012</v>
      </c>
      <c r="J57" s="82" t="n">
        <f aca="false">'Low pensions'!W57</f>
        <v>161428.722852739</v>
      </c>
      <c r="K57" s="9"/>
      <c r="L57" s="82" t="n">
        <f aca="false">'Low pensions'!N57</f>
        <v>3726747.80504391</v>
      </c>
      <c r="M57" s="67"/>
      <c r="N57" s="82" t="n">
        <f aca="false">'Low pensions'!L57</f>
        <v>910981.289769489</v>
      </c>
      <c r="O57" s="9"/>
      <c r="P57" s="82" t="n">
        <f aca="false">'Low pensions'!X57</f>
        <v>24350062.349964</v>
      </c>
      <c r="Q57" s="67"/>
      <c r="R57" s="82" t="n">
        <f aca="false">'Low SIPA income'!G52</f>
        <v>22023708.5824669</v>
      </c>
      <c r="S57" s="67"/>
      <c r="T57" s="82" t="n">
        <f aca="false">'Low SIPA income'!J52</f>
        <v>84209558.5973252</v>
      </c>
      <c r="U57" s="9"/>
      <c r="V57" s="82" t="n">
        <f aca="false">'Low SIPA income'!F52</f>
        <v>102922.871353143</v>
      </c>
      <c r="W57" s="67"/>
      <c r="X57" s="82" t="n">
        <f aca="false">'Low SIPA income'!M52</f>
        <v>258512.5793519</v>
      </c>
      <c r="Y57" s="9"/>
      <c r="Z57" s="9" t="n">
        <f aca="false">R57+V57-N57-L57-F57</f>
        <v>-3763493.34035465</v>
      </c>
      <c r="AA57" s="9"/>
      <c r="AB57" s="9" t="n">
        <f aca="false">T57-P57-D57</f>
        <v>-57064914.4200539</v>
      </c>
      <c r="AC57" s="50"/>
      <c r="AD57" s="9"/>
      <c r="AE57" s="9"/>
      <c r="AF57" s="9"/>
      <c r="AG57" s="9" t="n">
        <f aca="false">AG56*'Pessimist macro hypothesis'!B39/'Pessimist macro hypothesis'!B38</f>
        <v>5437331057.64237</v>
      </c>
      <c r="AH57" s="40" t="n">
        <f aca="false">(AG57-AG56)/AG56</f>
        <v>0.00157648889641761</v>
      </c>
      <c r="AI57" s="40" t="n">
        <f aca="false">(AG57-AG53)/AG53</f>
        <v>0.0152740854633629</v>
      </c>
      <c r="AJ57" s="40" t="n">
        <f aca="false">AB57/AG57</f>
        <v>-0.0104950229837205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12218550</v>
      </c>
      <c r="AX57" s="7"/>
      <c r="AY57" s="40" t="n">
        <f aca="false">(AW57-AW56)/AW56</f>
        <v>0.001815288269253</v>
      </c>
      <c r="AZ57" s="39" t="n">
        <f aca="false">workers_and_wage_low!B45</f>
        <v>5965.55652528325</v>
      </c>
      <c r="BA57" s="40" t="n">
        <f aca="false">(AZ57-AZ56)/AZ56</f>
        <v>-0.0021609874492927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0.0135314414811523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117874003.849569</v>
      </c>
      <c r="E58" s="6"/>
      <c r="F58" s="8" t="n">
        <f aca="false">'Low pensions'!I58</f>
        <v>21424995.5007658</v>
      </c>
      <c r="G58" s="81" t="n">
        <f aca="false">'Low pensions'!K58</f>
        <v>1041956.084563</v>
      </c>
      <c r="H58" s="81" t="n">
        <f aca="false">'Low pensions'!V58</f>
        <v>5732534.95051939</v>
      </c>
      <c r="I58" s="81" t="n">
        <f aca="false">'Low pensions'!M58</f>
        <v>32225.4459143195</v>
      </c>
      <c r="J58" s="81" t="n">
        <f aca="false">'Low pensions'!W58</f>
        <v>177294.895376887</v>
      </c>
      <c r="K58" s="6"/>
      <c r="L58" s="81" t="n">
        <f aca="false">'Low pensions'!N58</f>
        <v>4515603.17179869</v>
      </c>
      <c r="M58" s="8"/>
      <c r="N58" s="81" t="n">
        <f aca="false">'Low pensions'!L58</f>
        <v>919942.672891397</v>
      </c>
      <c r="O58" s="6"/>
      <c r="P58" s="81" t="n">
        <f aca="false">'Low pensions'!X58</f>
        <v>28492739.4840165</v>
      </c>
      <c r="Q58" s="8"/>
      <c r="R58" s="81" t="n">
        <f aca="false">'Low SIPA income'!G53</f>
        <v>19127784.8122209</v>
      </c>
      <c r="S58" s="8"/>
      <c r="T58" s="81" t="n">
        <f aca="false">'Low SIPA income'!J53</f>
        <v>73136743.0671534</v>
      </c>
      <c r="U58" s="6"/>
      <c r="V58" s="81" t="n">
        <f aca="false">'Low SIPA income'!F53</f>
        <v>105796.966229144</v>
      </c>
      <c r="W58" s="8"/>
      <c r="X58" s="81" t="n">
        <f aca="false">'Low SIPA income'!M53</f>
        <v>265731.47705587</v>
      </c>
      <c r="Y58" s="6"/>
      <c r="Z58" s="6" t="n">
        <f aca="false">R58+V58-N58-L58-F58</f>
        <v>-7626959.56700592</v>
      </c>
      <c r="AA58" s="6"/>
      <c r="AB58" s="6" t="n">
        <f aca="false">T58-P58-D58</f>
        <v>-73230000.2664317</v>
      </c>
      <c r="AC58" s="50"/>
      <c r="AD58" s="6"/>
      <c r="AE58" s="6"/>
      <c r="AF58" s="6"/>
      <c r="AG58" s="6" t="n">
        <f aca="false">BF58/100*$AG$57</f>
        <v>5440846503.05123</v>
      </c>
      <c r="AH58" s="61" t="n">
        <f aca="false">(AG58-AG57)/AG57</f>
        <v>0.000646538783751105</v>
      </c>
      <c r="AI58" s="61"/>
      <c r="AJ58" s="61" t="n">
        <f aca="false">AB58/AG58</f>
        <v>-0.013459302743675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0.00427039357947218</v>
      </c>
      <c r="AV58" s="5"/>
      <c r="AW58" s="65" t="n">
        <f aca="false">workers_and_wage_low!C46</f>
        <v>12256273</v>
      </c>
      <c r="AX58" s="5"/>
      <c r="AY58" s="61" t="n">
        <f aca="false">(AW58-AW57)/AW57</f>
        <v>0.00308735488253516</v>
      </c>
      <c r="AZ58" s="66" t="n">
        <f aca="false">workers_and_wage_low!B46</f>
        <v>5951.0405149535</v>
      </c>
      <c r="BA58" s="61" t="n">
        <f aca="false">(AZ58-AZ57)/AZ57</f>
        <v>-0.00243330362695071</v>
      </c>
      <c r="BB58" s="61"/>
      <c r="BC58" s="61"/>
      <c r="BD58" s="61"/>
      <c r="BE58" s="61"/>
      <c r="BF58" s="5" t="n">
        <f aca="false">BF57*(1+AY58)*(1+BA58)*(1-BE58)</f>
        <v>100.064653878375</v>
      </c>
      <c r="BG58" s="5"/>
      <c r="BH58" s="5"/>
      <c r="BI58" s="61" t="n">
        <f aca="false">T65/AG65</f>
        <v>0.0155986644764682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119126139.397224</v>
      </c>
      <c r="E59" s="9"/>
      <c r="F59" s="67" t="n">
        <f aca="false">'Low pensions'!I59</f>
        <v>21652585.9583625</v>
      </c>
      <c r="G59" s="82" t="n">
        <f aca="false">'Low pensions'!K59</f>
        <v>1133348.6933864</v>
      </c>
      <c r="H59" s="82" t="n">
        <f aca="false">'Low pensions'!V59</f>
        <v>6235350.1190867</v>
      </c>
      <c r="I59" s="82" t="n">
        <f aca="false">'Low pensions'!M59</f>
        <v>35052.0214449402</v>
      </c>
      <c r="J59" s="82" t="n">
        <f aca="false">'Low pensions'!W59</f>
        <v>192845.879971754</v>
      </c>
      <c r="K59" s="9"/>
      <c r="L59" s="82" t="n">
        <f aca="false">'Low pensions'!N59</f>
        <v>3787430.25669248</v>
      </c>
      <c r="M59" s="67"/>
      <c r="N59" s="82" t="n">
        <f aca="false">'Low pensions'!L59</f>
        <v>931105.492942929</v>
      </c>
      <c r="O59" s="9"/>
      <c r="P59" s="82" t="n">
        <f aca="false">'Low pensions'!X59</f>
        <v>24775661.3083011</v>
      </c>
      <c r="Q59" s="67"/>
      <c r="R59" s="82" t="n">
        <f aca="false">'Low SIPA income'!G54</f>
        <v>21973247.6005451</v>
      </c>
      <c r="S59" s="67"/>
      <c r="T59" s="82" t="n">
        <f aca="false">'Low SIPA income'!J54</f>
        <v>84016616.6594084</v>
      </c>
      <c r="U59" s="9"/>
      <c r="V59" s="82" t="n">
        <f aca="false">'Low SIPA income'!F54</f>
        <v>102886.690734096</v>
      </c>
      <c r="W59" s="67"/>
      <c r="X59" s="82" t="n">
        <f aca="false">'Low SIPA income'!M54</f>
        <v>258421.704068017</v>
      </c>
      <c r="Y59" s="9"/>
      <c r="Z59" s="9" t="n">
        <f aca="false">R59+V59-N59-L59-F59</f>
        <v>-4294987.41671868</v>
      </c>
      <c r="AA59" s="9"/>
      <c r="AB59" s="9" t="n">
        <f aca="false">T59-P59-D59</f>
        <v>-59885184.0461171</v>
      </c>
      <c r="AC59" s="50"/>
      <c r="AD59" s="9"/>
      <c r="AE59" s="9"/>
      <c r="AF59" s="9"/>
      <c r="AG59" s="9" t="n">
        <f aca="false">BF59/100*$AG$57</f>
        <v>5425589978.24367</v>
      </c>
      <c r="AH59" s="40" t="n">
        <f aca="false">(AG59-AG58)/AG58</f>
        <v>-0.00280407190296746</v>
      </c>
      <c r="AI59" s="40"/>
      <c r="AJ59" s="40" t="n">
        <f aca="false">AB59/AG59</f>
        <v>-0.0110375432508268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12236098</v>
      </c>
      <c r="AX59" s="7"/>
      <c r="AY59" s="40" t="n">
        <f aca="false">(AW59-AW58)/AW58</f>
        <v>-0.00164609584006492</v>
      </c>
      <c r="AZ59" s="39" t="n">
        <f aca="false">workers_and_wage_low!B47</f>
        <v>5944.13799027066</v>
      </c>
      <c r="BA59" s="40" t="n">
        <f aca="false">(AZ59-AZ58)/AZ58</f>
        <v>-0.00115988534534435</v>
      </c>
      <c r="BB59" s="40"/>
      <c r="BC59" s="40"/>
      <c r="BD59" s="40"/>
      <c r="BE59" s="40"/>
      <c r="BF59" s="7" t="n">
        <f aca="false">BF58*(1+AY59)*(1+BA59)*(1-BE59)</f>
        <v>99.7840653939546</v>
      </c>
      <c r="BG59" s="7"/>
      <c r="BH59" s="7"/>
      <c r="BI59" s="40" t="n">
        <f aca="false">T66/AG66</f>
        <v>0.0136021445667656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120213821.742497</v>
      </c>
      <c r="E60" s="9"/>
      <c r="F60" s="67" t="n">
        <f aca="false">'Low pensions'!I60</f>
        <v>21850285.0997565</v>
      </c>
      <c r="G60" s="82" t="n">
        <f aca="false">'Low pensions'!K60</f>
        <v>1165896.24731729</v>
      </c>
      <c r="H60" s="82" t="n">
        <f aca="false">'Low pensions'!V60</f>
        <v>6414417.15773351</v>
      </c>
      <c r="I60" s="82" t="n">
        <f aca="false">'Low pensions'!M60</f>
        <v>36058.6468242463</v>
      </c>
      <c r="J60" s="82" t="n">
        <f aca="false">'Low pensions'!W60</f>
        <v>198384.035806192</v>
      </c>
      <c r="K60" s="9"/>
      <c r="L60" s="82" t="n">
        <f aca="false">'Low pensions'!N60</f>
        <v>3793111.05522485</v>
      </c>
      <c r="M60" s="67"/>
      <c r="N60" s="82" t="n">
        <f aca="false">'Low pensions'!L60</f>
        <v>940750.511360373</v>
      </c>
      <c r="O60" s="9"/>
      <c r="P60" s="82" t="n">
        <f aca="false">'Low pensions'!X60</f>
        <v>24858203.0444832</v>
      </c>
      <c r="Q60" s="67"/>
      <c r="R60" s="82" t="n">
        <f aca="false">'Low SIPA income'!G55</f>
        <v>19504393.8286051</v>
      </c>
      <c r="S60" s="67"/>
      <c r="T60" s="82" t="n">
        <f aca="false">'Low SIPA income'!J55</f>
        <v>74576740.2826423</v>
      </c>
      <c r="U60" s="9"/>
      <c r="V60" s="82" t="n">
        <f aca="false">'Low SIPA income'!F55</f>
        <v>101573.416006074</v>
      </c>
      <c r="W60" s="67"/>
      <c r="X60" s="82" t="n">
        <f aca="false">'Low SIPA income'!M55</f>
        <v>255123.136578837</v>
      </c>
      <c r="Y60" s="9"/>
      <c r="Z60" s="9" t="n">
        <f aca="false">R60+V60-N60-L60-F60</f>
        <v>-6978179.42173057</v>
      </c>
      <c r="AA60" s="9"/>
      <c r="AB60" s="9" t="n">
        <f aca="false">T60-P60-D60</f>
        <v>-70495284.5043384</v>
      </c>
      <c r="AC60" s="50"/>
      <c r="AD60" s="9"/>
      <c r="AE60" s="9"/>
      <c r="AF60" s="9"/>
      <c r="AG60" s="9" t="n">
        <f aca="false">BF60/100*$AG$57</f>
        <v>5507370995.4967</v>
      </c>
      <c r="AH60" s="40" t="n">
        <f aca="false">(AG60-AG59)/AG59</f>
        <v>0.0150732026527936</v>
      </c>
      <c r="AI60" s="40"/>
      <c r="AJ60" s="40" t="n">
        <f aca="false">AB60/AG60</f>
        <v>-0.0128001699108307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12352557</v>
      </c>
      <c r="AX60" s="7"/>
      <c r="AY60" s="40" t="n">
        <f aca="false">(AW60-AW59)/AW59</f>
        <v>0.00951765832539099</v>
      </c>
      <c r="AZ60" s="39" t="n">
        <f aca="false">workers_and_wage_low!B48</f>
        <v>5976.84957468011</v>
      </c>
      <c r="BA60" s="40" t="n">
        <f aca="false">(AZ60-AZ59)/AZ59</f>
        <v>0.00550316706358357</v>
      </c>
      <c r="BB60" s="40"/>
      <c r="BC60" s="40"/>
      <c r="BD60" s="40"/>
      <c r="BE60" s="40"/>
      <c r="BF60" s="7" t="n">
        <f aca="false">BF59*(1+AY60)*(1+BA60)*(1-BE60)</f>
        <v>101.288130833157</v>
      </c>
      <c r="BG60" s="7"/>
      <c r="BH60" s="7"/>
      <c r="BI60" s="40" t="n">
        <f aca="false">T67/AG67</f>
        <v>0.0156470612812845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121249226.573035</v>
      </c>
      <c r="E61" s="9"/>
      <c r="F61" s="67" t="n">
        <f aca="false">'Low pensions'!I61</f>
        <v>22038482.1840266</v>
      </c>
      <c r="G61" s="82" t="n">
        <f aca="false">'Low pensions'!K61</f>
        <v>1218259.06169578</v>
      </c>
      <c r="H61" s="82" t="n">
        <f aca="false">'Low pensions'!V61</f>
        <v>6702501.91291602</v>
      </c>
      <c r="I61" s="82" t="n">
        <f aca="false">'Low pensions'!M61</f>
        <v>37678.1153101784</v>
      </c>
      <c r="J61" s="82" t="n">
        <f aca="false">'Low pensions'!W61</f>
        <v>207293.873595339</v>
      </c>
      <c r="K61" s="9"/>
      <c r="L61" s="82" t="n">
        <f aca="false">'Low pensions'!N61</f>
        <v>3827386.41546504</v>
      </c>
      <c r="M61" s="67"/>
      <c r="N61" s="82" t="n">
        <f aca="false">'Low pensions'!L61</f>
        <v>949901.35468433</v>
      </c>
      <c r="O61" s="9"/>
      <c r="P61" s="82" t="n">
        <f aca="false">'Low pensions'!X61</f>
        <v>25086403.2917409</v>
      </c>
      <c r="Q61" s="67"/>
      <c r="R61" s="82" t="n">
        <f aca="false">'Low SIPA income'!G56</f>
        <v>22503188.1975924</v>
      </c>
      <c r="S61" s="67"/>
      <c r="T61" s="82" t="n">
        <f aca="false">'Low SIPA income'!J56</f>
        <v>86042890.4630711</v>
      </c>
      <c r="U61" s="9"/>
      <c r="V61" s="82" t="n">
        <f aca="false">'Low SIPA income'!F56</f>
        <v>104800.142196064</v>
      </c>
      <c r="W61" s="67"/>
      <c r="X61" s="82" t="n">
        <f aca="false">'Low SIPA income'!M56</f>
        <v>263227.742477118</v>
      </c>
      <c r="Y61" s="9"/>
      <c r="Z61" s="9" t="n">
        <f aca="false">R61+V61-N61-L61-F61</f>
        <v>-4207781.61438755</v>
      </c>
      <c r="AA61" s="9"/>
      <c r="AB61" s="9" t="n">
        <f aca="false">T61-P61-D61</f>
        <v>-60292739.4017045</v>
      </c>
      <c r="AC61" s="50"/>
      <c r="AD61" s="9"/>
      <c r="AE61" s="9"/>
      <c r="AF61" s="9"/>
      <c r="AG61" s="9" t="n">
        <f aca="false">BF61/100*$AG$57</f>
        <v>5530314178.67582</v>
      </c>
      <c r="AH61" s="40" t="n">
        <f aca="false">(AG61-AG60)/AG60</f>
        <v>0.00416590478431151</v>
      </c>
      <c r="AI61" s="40" t="n">
        <f aca="false">(AG61-AG57)/AG57</f>
        <v>0.017100875419891</v>
      </c>
      <c r="AJ61" s="40" t="n">
        <f aca="false">AB61/AG61</f>
        <v>-0.0109022267910539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12393138</v>
      </c>
      <c r="AX61" s="7"/>
      <c r="AY61" s="40" t="n">
        <f aca="false">(AW61-AW60)/AW60</f>
        <v>0.00328523074210465</v>
      </c>
      <c r="AZ61" s="39" t="n">
        <f aca="false">workers_and_wage_low!B49</f>
        <v>5982.09599525255</v>
      </c>
      <c r="BA61" s="40" t="n">
        <f aca="false">(AZ61-AZ60)/AZ60</f>
        <v>0.000877790298532877</v>
      </c>
      <c r="BB61" s="40"/>
      <c r="BC61" s="40"/>
      <c r="BD61" s="40"/>
      <c r="BE61" s="40"/>
      <c r="BF61" s="7" t="n">
        <f aca="false">BF60*(1+AY61)*(1+BA61)*(1-BE61)</f>
        <v>101.710087541989</v>
      </c>
      <c r="BG61" s="7"/>
      <c r="BH61" s="7"/>
      <c r="BI61" s="40" t="n">
        <f aca="false">T68/AG68</f>
        <v>0.0136298722260507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121188264.428043</v>
      </c>
      <c r="E62" s="6"/>
      <c r="F62" s="8" t="n">
        <f aca="false">'Low pensions'!I62</f>
        <v>22027401.5925518</v>
      </c>
      <c r="G62" s="81" t="n">
        <f aca="false">'Low pensions'!K62</f>
        <v>1271742.02351965</v>
      </c>
      <c r="H62" s="81" t="n">
        <f aca="false">'Low pensions'!V62</f>
        <v>6996749.38884609</v>
      </c>
      <c r="I62" s="81" t="n">
        <f aca="false">'Low pensions'!M62</f>
        <v>39332.2275315356</v>
      </c>
      <c r="J62" s="81" t="n">
        <f aca="false">'Low pensions'!W62</f>
        <v>216394.31099524</v>
      </c>
      <c r="K62" s="6"/>
      <c r="L62" s="81" t="n">
        <f aca="false">'Low pensions'!N62</f>
        <v>4558132.11157113</v>
      </c>
      <c r="M62" s="8"/>
      <c r="N62" s="81" t="n">
        <f aca="false">'Low pensions'!L62</f>
        <v>950030.183640741</v>
      </c>
      <c r="O62" s="6"/>
      <c r="P62" s="81" t="n">
        <f aca="false">'Low pensions'!X62</f>
        <v>28878954.9615617</v>
      </c>
      <c r="Q62" s="8"/>
      <c r="R62" s="81" t="n">
        <f aca="false">'Low SIPA income'!G57</f>
        <v>19684302.2104042</v>
      </c>
      <c r="S62" s="8"/>
      <c r="T62" s="81" t="n">
        <f aca="false">'Low SIPA income'!J57</f>
        <v>75264635.5734162</v>
      </c>
      <c r="U62" s="6"/>
      <c r="V62" s="81" t="n">
        <f aca="false">'Low SIPA income'!F57</f>
        <v>103795.985410124</v>
      </c>
      <c r="W62" s="8"/>
      <c r="X62" s="81" t="n">
        <f aca="false">'Low SIPA income'!M57</f>
        <v>260705.590137269</v>
      </c>
      <c r="Y62" s="6"/>
      <c r="Z62" s="6" t="n">
        <f aca="false">R62+V62-N62-L62-F62</f>
        <v>-7747465.69194933</v>
      </c>
      <c r="AA62" s="6"/>
      <c r="AB62" s="6" t="n">
        <f aca="false">T62-P62-D62</f>
        <v>-74802583.8161884</v>
      </c>
      <c r="AC62" s="50"/>
      <c r="AD62" s="6"/>
      <c r="AE62" s="6"/>
      <c r="AF62" s="6"/>
      <c r="AG62" s="6" t="n">
        <f aca="false">BF62/100*$AG$57</f>
        <v>5568014880.50884</v>
      </c>
      <c r="AH62" s="61" t="n">
        <f aca="false">(AG62-AG61)/AG61</f>
        <v>0.00681709946577611</v>
      </c>
      <c r="AI62" s="61"/>
      <c r="AJ62" s="61" t="n">
        <f aca="false">AB62/AG62</f>
        <v>-0.0134343361900916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0.00463178523603686</v>
      </c>
      <c r="AV62" s="5"/>
      <c r="AW62" s="65" t="n">
        <f aca="false">workers_and_wage_low!C50</f>
        <v>12442577</v>
      </c>
      <c r="AX62" s="5"/>
      <c r="AY62" s="61" t="n">
        <f aca="false">(AW62-AW61)/AW61</f>
        <v>0.00398922371396171</v>
      </c>
      <c r="AZ62" s="66" t="n">
        <f aca="false">workers_and_wage_low!B50</f>
        <v>5998.94540340399</v>
      </c>
      <c r="BA62" s="61" t="n">
        <f aca="false">(AZ62-AZ61)/AZ61</f>
        <v>0.00281663954654173</v>
      </c>
      <c r="BB62" s="61"/>
      <c r="BC62" s="61"/>
      <c r="BD62" s="61"/>
      <c r="BE62" s="61"/>
      <c r="BF62" s="5" t="n">
        <f aca="false">BF61*(1+AY62)*(1+BA62)*(1-BE62)</f>
        <v>102.403455325436</v>
      </c>
      <c r="BG62" s="5"/>
      <c r="BH62" s="5"/>
      <c r="BI62" s="61" t="n">
        <f aca="false">T69/AG69</f>
        <v>0.0157552737735523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121115515.319972</v>
      </c>
      <c r="E63" s="9"/>
      <c r="F63" s="67" t="n">
        <f aca="false">'Low pensions'!I63</f>
        <v>22014178.5810123</v>
      </c>
      <c r="G63" s="82" t="n">
        <f aca="false">'Low pensions'!K63</f>
        <v>1353797.94319289</v>
      </c>
      <c r="H63" s="82" t="n">
        <f aca="false">'Low pensions'!V63</f>
        <v>7448196.84847785</v>
      </c>
      <c r="I63" s="82" t="n">
        <f aca="false">'Low pensions'!M63</f>
        <v>41870.0394801921</v>
      </c>
      <c r="J63" s="82" t="n">
        <f aca="false">'Low pensions'!W63</f>
        <v>230356.603561169</v>
      </c>
      <c r="K63" s="9"/>
      <c r="L63" s="82" t="n">
        <f aca="false">'Low pensions'!N63</f>
        <v>3823347.0841249</v>
      </c>
      <c r="M63" s="67"/>
      <c r="N63" s="82" t="n">
        <f aca="false">'Low pensions'!L63</f>
        <v>950823.167170256</v>
      </c>
      <c r="O63" s="9"/>
      <c r="P63" s="82" t="n">
        <f aca="false">'Low pensions'!X63</f>
        <v>25070514.7225337</v>
      </c>
      <c r="Q63" s="67"/>
      <c r="R63" s="82" t="n">
        <f aca="false">'Low SIPA income'!G58</f>
        <v>22648612.7253777</v>
      </c>
      <c r="S63" s="67"/>
      <c r="T63" s="82" t="n">
        <f aca="false">'Low SIPA income'!J58</f>
        <v>86598933.7492491</v>
      </c>
      <c r="U63" s="9"/>
      <c r="V63" s="82" t="n">
        <f aca="false">'Low SIPA income'!F58</f>
        <v>107049.519814534</v>
      </c>
      <c r="W63" s="67"/>
      <c r="X63" s="82" t="n">
        <f aca="false">'Low SIPA income'!M58</f>
        <v>268877.53054115</v>
      </c>
      <c r="Y63" s="9"/>
      <c r="Z63" s="9" t="n">
        <f aca="false">R63+V63-N63-L63-F63</f>
        <v>-4032686.58711524</v>
      </c>
      <c r="AA63" s="9"/>
      <c r="AB63" s="9" t="n">
        <f aca="false">T63-P63-D63</f>
        <v>-59587096.2932564</v>
      </c>
      <c r="AC63" s="50"/>
      <c r="AD63" s="9"/>
      <c r="AE63" s="9"/>
      <c r="AF63" s="9"/>
      <c r="AG63" s="9" t="n">
        <f aca="false">BF63/100*$AG$57</f>
        <v>5583711486.89612</v>
      </c>
      <c r="AH63" s="40" t="n">
        <f aca="false">(AG63-AG62)/AG62</f>
        <v>0.00281906688903244</v>
      </c>
      <c r="AI63" s="40"/>
      <c r="AJ63" s="40" t="n">
        <f aca="false">AB63/AG63</f>
        <v>-0.0106715929777346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12454312</v>
      </c>
      <c r="AX63" s="7"/>
      <c r="AY63" s="40" t="n">
        <f aca="false">(AW63-AW62)/AW62</f>
        <v>0.000943132600264399</v>
      </c>
      <c r="AZ63" s="39" t="n">
        <f aca="false">workers_and_wage_low!B51</f>
        <v>6010.18842712049</v>
      </c>
      <c r="BA63" s="40" t="n">
        <f aca="false">(AZ63-AZ62)/AZ62</f>
        <v>0.00187416670105387</v>
      </c>
      <c r="BB63" s="40"/>
      <c r="BC63" s="40"/>
      <c r="BD63" s="40"/>
      <c r="BE63" s="40"/>
      <c r="BF63" s="7" t="n">
        <f aca="false">BF62*(1+AY63)*(1+BA63)*(1-BE63)</f>
        <v>102.692137515666</v>
      </c>
      <c r="BG63" s="7"/>
      <c r="BH63" s="7"/>
      <c r="BI63" s="40" t="n">
        <f aca="false">T70/AG70</f>
        <v>0.0137255123528148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121802921.638513</v>
      </c>
      <c r="E64" s="9"/>
      <c r="F64" s="67" t="n">
        <f aca="false">'Low pensions'!I64</f>
        <v>22139122.8163903</v>
      </c>
      <c r="G64" s="82" t="n">
        <f aca="false">'Low pensions'!K64</f>
        <v>1436000.07268439</v>
      </c>
      <c r="H64" s="82" t="n">
        <f aca="false">'Low pensions'!V64</f>
        <v>7900448.71139085</v>
      </c>
      <c r="I64" s="82" t="n">
        <f aca="false">'Low pensions'!M64</f>
        <v>44412.3733819919</v>
      </c>
      <c r="J64" s="82" t="n">
        <f aca="false">'Low pensions'!W64</f>
        <v>244343.774579101</v>
      </c>
      <c r="K64" s="9"/>
      <c r="L64" s="82" t="n">
        <f aca="false">'Low pensions'!N64</f>
        <v>3783104.47616098</v>
      </c>
      <c r="M64" s="67"/>
      <c r="N64" s="82" t="n">
        <f aca="false">'Low pensions'!L64</f>
        <v>957674.695114702</v>
      </c>
      <c r="O64" s="9"/>
      <c r="P64" s="82" t="n">
        <f aca="false">'Low pensions'!X64</f>
        <v>24899390.7237263</v>
      </c>
      <c r="Q64" s="67"/>
      <c r="R64" s="82" t="n">
        <f aca="false">'Low SIPA income'!G59</f>
        <v>19858865.6448811</v>
      </c>
      <c r="S64" s="67"/>
      <c r="T64" s="82" t="n">
        <f aca="false">'Low SIPA income'!J59</f>
        <v>75932093.9948486</v>
      </c>
      <c r="U64" s="9"/>
      <c r="V64" s="82" t="n">
        <f aca="false">'Low SIPA income'!F59</f>
        <v>105979.267576296</v>
      </c>
      <c r="W64" s="67"/>
      <c r="X64" s="82" t="n">
        <f aca="false">'Low SIPA income'!M59</f>
        <v>266189.36548098</v>
      </c>
      <c r="Y64" s="9"/>
      <c r="Z64" s="9" t="n">
        <f aca="false">R64+V64-N64-L64-F64</f>
        <v>-6915057.07520856</v>
      </c>
      <c r="AA64" s="9"/>
      <c r="AB64" s="9" t="n">
        <f aca="false">T64-P64-D64</f>
        <v>-70770218.3673903</v>
      </c>
      <c r="AC64" s="50"/>
      <c r="AD64" s="9"/>
      <c r="AE64" s="9"/>
      <c r="AF64" s="9"/>
      <c r="AG64" s="9" t="n">
        <f aca="false">BF64/100*$AG$57</f>
        <v>5611530308.91888</v>
      </c>
      <c r="AH64" s="40" t="n">
        <f aca="false">(AG64-AG63)/AG63</f>
        <v>0.0049821381509492</v>
      </c>
      <c r="AI64" s="40"/>
      <c r="AJ64" s="40" t="n">
        <f aca="false">AB64/AG64</f>
        <v>-0.012611571972606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12497242</v>
      </c>
      <c r="AX64" s="7"/>
      <c r="AY64" s="40" t="n">
        <f aca="false">(AW64-AW63)/AW63</f>
        <v>0.00344699891892864</v>
      </c>
      <c r="AZ64" s="39" t="n">
        <f aca="false">workers_and_wage_low!B52</f>
        <v>6019.38320876441</v>
      </c>
      <c r="BA64" s="40" t="n">
        <f aca="false">(AZ64-AZ63)/AZ63</f>
        <v>0.00152986578630923</v>
      </c>
      <c r="BB64" s="40"/>
      <c r="BC64" s="40"/>
      <c r="BD64" s="40"/>
      <c r="BE64" s="40"/>
      <c r="BF64" s="7" t="n">
        <f aca="false">BF63*(1+AY64)*(1+BA64)*(1-BE64)</f>
        <v>103.203763931785</v>
      </c>
      <c r="BG64" s="7"/>
      <c r="BH64" s="7"/>
      <c r="BI64" s="40" t="n">
        <f aca="false">T71/AG71</f>
        <v>0.015753598141919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122050666.138197</v>
      </c>
      <c r="E65" s="9"/>
      <c r="F65" s="67" t="n">
        <f aca="false">'Low pensions'!I65</f>
        <v>22184153.3118154</v>
      </c>
      <c r="G65" s="82" t="n">
        <f aca="false">'Low pensions'!K65</f>
        <v>1483690.06594651</v>
      </c>
      <c r="H65" s="82" t="n">
        <f aca="false">'Low pensions'!V65</f>
        <v>8162824.9834962</v>
      </c>
      <c r="I65" s="82" t="n">
        <f aca="false">'Low pensions'!M65</f>
        <v>45887.3216272115</v>
      </c>
      <c r="J65" s="82" t="n">
        <f aca="false">'Low pensions'!W65</f>
        <v>252458.504644213</v>
      </c>
      <c r="K65" s="9"/>
      <c r="L65" s="82" t="n">
        <f aca="false">'Low pensions'!N65</f>
        <v>3830106.62030379</v>
      </c>
      <c r="M65" s="67"/>
      <c r="N65" s="82" t="n">
        <f aca="false">'Low pensions'!L65</f>
        <v>959857.913121447</v>
      </c>
      <c r="O65" s="9"/>
      <c r="P65" s="82" t="n">
        <f aca="false">'Low pensions'!X65</f>
        <v>25155296.4944418</v>
      </c>
      <c r="Q65" s="67"/>
      <c r="R65" s="82" t="n">
        <f aca="false">'Low SIPA income'!G60</f>
        <v>22982224.7496909</v>
      </c>
      <c r="S65" s="67"/>
      <c r="T65" s="82" t="n">
        <f aca="false">'Low SIPA income'!J60</f>
        <v>87874528.2389319</v>
      </c>
      <c r="U65" s="9"/>
      <c r="V65" s="82" t="n">
        <f aca="false">'Low SIPA income'!F60</f>
        <v>107127.511523585</v>
      </c>
      <c r="W65" s="67"/>
      <c r="X65" s="82" t="n">
        <f aca="false">'Low SIPA income'!M60</f>
        <v>269073.423228654</v>
      </c>
      <c r="Y65" s="9"/>
      <c r="Z65" s="9" t="n">
        <f aca="false">R65+V65-N65-L65-F65</f>
        <v>-3884765.58402618</v>
      </c>
      <c r="AA65" s="9"/>
      <c r="AB65" s="9" t="n">
        <f aca="false">T65-P65-D65</f>
        <v>-59331434.3937072</v>
      </c>
      <c r="AC65" s="50"/>
      <c r="AD65" s="9"/>
      <c r="AE65" s="9"/>
      <c r="AF65" s="9"/>
      <c r="AG65" s="9" t="n">
        <f aca="false">BF65/100*$AG$57</f>
        <v>5633464863.06551</v>
      </c>
      <c r="AH65" s="40" t="n">
        <f aca="false">(AG65-AG64)/AG64</f>
        <v>0.00390883643838969</v>
      </c>
      <c r="AI65" s="40" t="n">
        <f aca="false">(AG65-AG61)/AG61</f>
        <v>0.0186518669748334</v>
      </c>
      <c r="AJ65" s="40" t="n">
        <f aca="false">AB65/AG65</f>
        <v>-0.010531961383606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12545536</v>
      </c>
      <c r="AX65" s="7"/>
      <c r="AY65" s="40" t="n">
        <f aca="false">(AW65-AW64)/AW64</f>
        <v>0.00386437263517823</v>
      </c>
      <c r="AZ65" s="39" t="n">
        <f aca="false">workers_and_wage_low!B53</f>
        <v>6019.64982313758</v>
      </c>
      <c r="BA65" s="40" t="n">
        <f aca="false">(AZ65-AZ64)/AZ64</f>
        <v>4.42926399457419E-005</v>
      </c>
      <c r="BB65" s="40"/>
      <c r="BC65" s="40"/>
      <c r="BD65" s="40"/>
      <c r="BE65" s="40"/>
      <c r="BF65" s="7" t="n">
        <f aca="false">BF64*(1+AY65)*(1+BA65)*(1-BE65)</f>
        <v>103.607170564821</v>
      </c>
      <c r="BG65" s="7"/>
      <c r="BH65" s="7"/>
      <c r="BI65" s="40" t="n">
        <f aca="false">T72/AG72</f>
        <v>0.0137715452976756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122307206.7808</v>
      </c>
      <c r="E66" s="6"/>
      <c r="F66" s="8" t="n">
        <f aca="false">'Low pensions'!I66</f>
        <v>22230782.6103377</v>
      </c>
      <c r="G66" s="81" t="n">
        <f aca="false">'Low pensions'!K66</f>
        <v>1539647.6756453</v>
      </c>
      <c r="H66" s="81" t="n">
        <f aca="false">'Low pensions'!V66</f>
        <v>8470687.24189491</v>
      </c>
      <c r="I66" s="81" t="n">
        <f aca="false">'Low pensions'!M66</f>
        <v>47617.9693498549</v>
      </c>
      <c r="J66" s="81" t="n">
        <f aca="false">'Low pensions'!W66</f>
        <v>261980.017790566</v>
      </c>
      <c r="K66" s="6"/>
      <c r="L66" s="81" t="n">
        <f aca="false">'Low pensions'!N66</f>
        <v>4527018.69906452</v>
      </c>
      <c r="M66" s="8"/>
      <c r="N66" s="81" t="n">
        <f aca="false">'Low pensions'!L66</f>
        <v>963312.006938782</v>
      </c>
      <c r="O66" s="6"/>
      <c r="P66" s="81" t="n">
        <f aca="false">'Low pensions'!X66</f>
        <v>28790579.9891724</v>
      </c>
      <c r="Q66" s="8"/>
      <c r="R66" s="81" t="n">
        <f aca="false">'Low SIPA income'!G61</f>
        <v>20237123.3232211</v>
      </c>
      <c r="S66" s="8"/>
      <c r="T66" s="81" t="n">
        <f aca="false">'Low SIPA income'!J61</f>
        <v>77378395.0122173</v>
      </c>
      <c r="U66" s="6"/>
      <c r="V66" s="81" t="n">
        <f aca="false">'Low SIPA income'!F61</f>
        <v>107552.613634249</v>
      </c>
      <c r="W66" s="8"/>
      <c r="X66" s="81" t="n">
        <f aca="false">'Low SIPA income'!M61</f>
        <v>270141.157170303</v>
      </c>
      <c r="Y66" s="6"/>
      <c r="Z66" s="6" t="n">
        <f aca="false">R66+V66-N66-L66-F66</f>
        <v>-7376437.37948569</v>
      </c>
      <c r="AA66" s="6"/>
      <c r="AB66" s="6" t="n">
        <f aca="false">T66-P66-D66</f>
        <v>-73719391.7577548</v>
      </c>
      <c r="AC66" s="50"/>
      <c r="AD66" s="6"/>
      <c r="AE66" s="6"/>
      <c r="AF66" s="6"/>
      <c r="AG66" s="6" t="n">
        <f aca="false">BF66/100*$AG$57</f>
        <v>5688690826.09795</v>
      </c>
      <c r="AH66" s="61" t="n">
        <f aca="false">(AG66-AG65)/AG65</f>
        <v>0.00980319650070236</v>
      </c>
      <c r="AI66" s="61"/>
      <c r="AJ66" s="61" t="n">
        <f aca="false">AB66/AG66</f>
        <v>-0.0129589380072394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0.00793653402936658</v>
      </c>
      <c r="AV66" s="5"/>
      <c r="AW66" s="65" t="n">
        <f aca="false">workers_and_wage_low!C54</f>
        <v>12625738</v>
      </c>
      <c r="AX66" s="5"/>
      <c r="AY66" s="61" t="n">
        <f aca="false">(AW66-AW65)/AW65</f>
        <v>0.00639287153613843</v>
      </c>
      <c r="AZ66" s="66" t="n">
        <f aca="false">workers_and_wage_low!B54</f>
        <v>6040.04837985474</v>
      </c>
      <c r="BA66" s="61" t="n">
        <f aca="false">(AZ66-AZ65)/AZ65</f>
        <v>0.00338866168572742</v>
      </c>
      <c r="BB66" s="61"/>
      <c r="BC66" s="61"/>
      <c r="BD66" s="61"/>
      <c r="BE66" s="61"/>
      <c r="BF66" s="5" t="n">
        <f aca="false">BF65*(1+AY66)*(1+BA66)*(1-BE66)</f>
        <v>104.62285201675</v>
      </c>
      <c r="BG66" s="5"/>
      <c r="BH66" s="5"/>
      <c r="BI66" s="61" t="n">
        <f aca="false">T73/AG73</f>
        <v>0.0157907064222018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122114202.736315</v>
      </c>
      <c r="E67" s="9"/>
      <c r="F67" s="67" t="n">
        <f aca="false">'Low pensions'!I67</f>
        <v>22195701.8406202</v>
      </c>
      <c r="G67" s="82" t="n">
        <f aca="false">'Low pensions'!K67</f>
        <v>1555230.02832629</v>
      </c>
      <c r="H67" s="82" t="n">
        <f aca="false">'Low pensions'!V67</f>
        <v>8556416.74880844</v>
      </c>
      <c r="I67" s="82" t="n">
        <f aca="false">'Low pensions'!M67</f>
        <v>48099.8977832876</v>
      </c>
      <c r="J67" s="82" t="n">
        <f aca="false">'Low pensions'!W67</f>
        <v>264631.445839437</v>
      </c>
      <c r="K67" s="9"/>
      <c r="L67" s="82" t="n">
        <f aca="false">'Low pensions'!N67</f>
        <v>3835022.49593979</v>
      </c>
      <c r="M67" s="67"/>
      <c r="N67" s="82" t="n">
        <f aca="false">'Low pensions'!L67</f>
        <v>961683.517616771</v>
      </c>
      <c r="O67" s="9"/>
      <c r="P67" s="82" t="n">
        <f aca="false">'Low pensions'!X67</f>
        <v>25190848.933779</v>
      </c>
      <c r="Q67" s="67"/>
      <c r="R67" s="82" t="n">
        <f aca="false">'Low SIPA income'!G62</f>
        <v>23436917.4420128</v>
      </c>
      <c r="S67" s="67"/>
      <c r="T67" s="82" t="n">
        <f aca="false">'Low SIPA income'!J62</f>
        <v>89613085.1570132</v>
      </c>
      <c r="U67" s="9"/>
      <c r="V67" s="82" t="n">
        <f aca="false">'Low SIPA income'!F62</f>
        <v>108552.41981855</v>
      </c>
      <c r="W67" s="67"/>
      <c r="X67" s="82" t="n">
        <f aca="false">'Low SIPA income'!M62</f>
        <v>272652.382053144</v>
      </c>
      <c r="Y67" s="9"/>
      <c r="Z67" s="9" t="n">
        <f aca="false">R67+V67-N67-L67-F67</f>
        <v>-3446937.99234549</v>
      </c>
      <c r="AA67" s="9"/>
      <c r="AB67" s="9" t="n">
        <f aca="false">T67-P67-D67</f>
        <v>-57691966.5130803</v>
      </c>
      <c r="AC67" s="50"/>
      <c r="AD67" s="9"/>
      <c r="AE67" s="9"/>
      <c r="AF67" s="9"/>
      <c r="AG67" s="9" t="n">
        <f aca="false">BF67/100*$AG$57</f>
        <v>5727151159.31706</v>
      </c>
      <c r="AH67" s="40" t="n">
        <f aca="false">(AG67-AG66)/AG66</f>
        <v>0.00676084083224642</v>
      </c>
      <c r="AI67" s="40"/>
      <c r="AJ67" s="40" t="n">
        <f aca="false">AB67/AG67</f>
        <v>-0.0100734143220973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12685759</v>
      </c>
      <c r="AX67" s="7"/>
      <c r="AY67" s="40" t="n">
        <f aca="false">(AW67-AW66)/AW66</f>
        <v>0.00475386072481466</v>
      </c>
      <c r="AZ67" s="39" t="n">
        <f aca="false">workers_and_wage_low!B55</f>
        <v>6052.11328193687</v>
      </c>
      <c r="BA67" s="40" t="n">
        <f aca="false">(AZ67-AZ66)/AZ66</f>
        <v>0.00199748434505531</v>
      </c>
      <c r="BB67" s="40"/>
      <c r="BC67" s="40"/>
      <c r="BD67" s="40"/>
      <c r="BE67" s="40"/>
      <c r="BF67" s="7" t="n">
        <f aca="false">BF66*(1+AY67)*(1+BA67)*(1-BE67)</f>
        <v>105.330190466651</v>
      </c>
      <c r="BG67" s="7"/>
      <c r="BH67" s="7"/>
      <c r="BI67" s="40" t="n">
        <f aca="false">T74/AG74</f>
        <v>0.0137317367572808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122913637.418866</v>
      </c>
      <c r="E68" s="9"/>
      <c r="F68" s="67" t="n">
        <f aca="false">'Low pensions'!I68</f>
        <v>22341008.5572622</v>
      </c>
      <c r="G68" s="82" t="n">
        <f aca="false">'Low pensions'!K68</f>
        <v>1634813.51532232</v>
      </c>
      <c r="H68" s="82" t="n">
        <f aca="false">'Low pensions'!V68</f>
        <v>8994261.6133358</v>
      </c>
      <c r="I68" s="82" t="n">
        <f aca="false">'Low pensions'!M68</f>
        <v>50561.242741927</v>
      </c>
      <c r="J68" s="82" t="n">
        <f aca="false">'Low pensions'!W68</f>
        <v>278173.039587702</v>
      </c>
      <c r="K68" s="9"/>
      <c r="L68" s="82" t="n">
        <f aca="false">'Low pensions'!N68</f>
        <v>3819341.83517212</v>
      </c>
      <c r="M68" s="67"/>
      <c r="N68" s="82" t="n">
        <f aca="false">'Low pensions'!L68</f>
        <v>969756.255387303</v>
      </c>
      <c r="O68" s="9"/>
      <c r="P68" s="82" t="n">
        <f aca="false">'Low pensions'!X68</f>
        <v>25153895.7318835</v>
      </c>
      <c r="Q68" s="67"/>
      <c r="R68" s="82" t="n">
        <f aca="false">'Low SIPA income'!G63</f>
        <v>20527025.5130908</v>
      </c>
      <c r="S68" s="67"/>
      <c r="T68" s="82" t="n">
        <f aca="false">'Low SIPA income'!J63</f>
        <v>78486861.1614998</v>
      </c>
      <c r="U68" s="9"/>
      <c r="V68" s="82" t="n">
        <f aca="false">'Low SIPA income'!F63</f>
        <v>104661.422392911</v>
      </c>
      <c r="W68" s="67"/>
      <c r="X68" s="82" t="n">
        <f aca="false">'Low SIPA income'!M63</f>
        <v>262879.318325625</v>
      </c>
      <c r="Y68" s="9"/>
      <c r="Z68" s="9" t="n">
        <f aca="false">R68+V68-N68-L68-F68</f>
        <v>-6498419.7123379</v>
      </c>
      <c r="AA68" s="9"/>
      <c r="AB68" s="9" t="n">
        <f aca="false">T68-P68-D68</f>
        <v>-69580671.9892498</v>
      </c>
      <c r="AC68" s="50"/>
      <c r="AD68" s="9"/>
      <c r="AE68" s="9"/>
      <c r="AF68" s="9"/>
      <c r="AG68" s="9" t="n">
        <f aca="false">BF68/100*$AG$57</f>
        <v>5758444383.02864</v>
      </c>
      <c r="AH68" s="40" t="n">
        <f aca="false">(AG68-AG67)/AG67</f>
        <v>0.00546401218355838</v>
      </c>
      <c r="AI68" s="40"/>
      <c r="AJ68" s="40" t="n">
        <f aca="false">AB68/AG68</f>
        <v>-0.0120832411257316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12724880</v>
      </c>
      <c r="AX68" s="7"/>
      <c r="AY68" s="40" t="n">
        <f aca="false">(AW68-AW67)/AW67</f>
        <v>0.00308385174272978</v>
      </c>
      <c r="AZ68" s="39" t="n">
        <f aca="false">workers_and_wage_low!B56</f>
        <v>6066.47399624012</v>
      </c>
      <c r="BA68" s="40" t="n">
        <f aca="false">(AZ68-AZ67)/AZ67</f>
        <v>0.00237284294497737</v>
      </c>
      <c r="BB68" s="40"/>
      <c r="BC68" s="40"/>
      <c r="BD68" s="40"/>
      <c r="BE68" s="40"/>
      <c r="BF68" s="7" t="n">
        <f aca="false">BF67*(1+AY68)*(1+BA68)*(1-BE68)</f>
        <v>105.905715910657</v>
      </c>
      <c r="BG68" s="7"/>
      <c r="BH68" s="7"/>
      <c r="BI68" s="40" t="n">
        <f aca="false">T75/AG75</f>
        <v>0.0158075152400906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123925093.989214</v>
      </c>
      <c r="E69" s="9"/>
      <c r="F69" s="67" t="n">
        <f aca="false">'Low pensions'!I69</f>
        <v>22524852.761762</v>
      </c>
      <c r="G69" s="82" t="n">
        <f aca="false">'Low pensions'!K69</f>
        <v>1710811.64393642</v>
      </c>
      <c r="H69" s="82" t="n">
        <f aca="false">'Low pensions'!V69</f>
        <v>9412380.89389752</v>
      </c>
      <c r="I69" s="82" t="n">
        <f aca="false">'Low pensions'!M69</f>
        <v>52911.7003279307</v>
      </c>
      <c r="J69" s="82" t="n">
        <f aca="false">'Low pensions'!W69</f>
        <v>291104.56372879</v>
      </c>
      <c r="K69" s="9"/>
      <c r="L69" s="82" t="n">
        <f aca="false">'Low pensions'!N69</f>
        <v>3823490.48068519</v>
      </c>
      <c r="M69" s="67"/>
      <c r="N69" s="82" t="n">
        <f aca="false">'Low pensions'!L69</f>
        <v>979405.031944498</v>
      </c>
      <c r="O69" s="9"/>
      <c r="P69" s="82" t="n">
        <f aca="false">'Low pensions'!X69</f>
        <v>25228507.7949411</v>
      </c>
      <c r="Q69" s="67"/>
      <c r="R69" s="82" t="n">
        <f aca="false">'Low SIPA income'!G64</f>
        <v>23958538.79351</v>
      </c>
      <c r="S69" s="67"/>
      <c r="T69" s="82" t="n">
        <f aca="false">'Low SIPA income'!J64</f>
        <v>91607549.6042724</v>
      </c>
      <c r="U69" s="9"/>
      <c r="V69" s="82" t="n">
        <f aca="false">'Low SIPA income'!F64</f>
        <v>102996.911576224</v>
      </c>
      <c r="W69" s="67"/>
      <c r="X69" s="82" t="n">
        <f aca="false">'Low SIPA income'!M64</f>
        <v>258698.547045891</v>
      </c>
      <c r="Y69" s="9"/>
      <c r="Z69" s="9" t="n">
        <f aca="false">R69+V69-N69-L69-F69</f>
        <v>-3266212.56930537</v>
      </c>
      <c r="AA69" s="9"/>
      <c r="AB69" s="9" t="n">
        <f aca="false">T69-P69-D69</f>
        <v>-57546052.1798827</v>
      </c>
      <c r="AC69" s="50"/>
      <c r="AD69" s="9"/>
      <c r="AE69" s="9"/>
      <c r="AF69" s="9"/>
      <c r="AG69" s="9" t="n">
        <f aca="false">BF69/100*$AG$57</f>
        <v>5814405444.22972</v>
      </c>
      <c r="AH69" s="40" t="n">
        <f aca="false">(AG69-AG68)/AG68</f>
        <v>0.00971808660095919</v>
      </c>
      <c r="AI69" s="40" t="n">
        <f aca="false">(AG69-AG65)/AG65</f>
        <v>0.0321188798656586</v>
      </c>
      <c r="AJ69" s="40" t="n">
        <f aca="false">AB69/AG69</f>
        <v>-0.00989715160592938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12750567</v>
      </c>
      <c r="AX69" s="7"/>
      <c r="AY69" s="40" t="n">
        <f aca="false">(AW69-AW68)/AW68</f>
        <v>0.00201864379074695</v>
      </c>
      <c r="AZ69" s="39" t="n">
        <f aca="false">workers_and_wage_low!B57</f>
        <v>6113.08836802166</v>
      </c>
      <c r="BA69" s="40" t="n">
        <f aca="false">(AZ69-AZ68)/AZ68</f>
        <v>0.00768393168921923</v>
      </c>
      <c r="BB69" s="40"/>
      <c r="BC69" s="40"/>
      <c r="BD69" s="40"/>
      <c r="BE69" s="40"/>
      <c r="BF69" s="7" t="n">
        <f aca="false">BF68*(1+AY69)*(1+BA69)*(1-BE69)</f>
        <v>106.934916829413</v>
      </c>
      <c r="BG69" s="7"/>
      <c r="BH69" s="7"/>
      <c r="BI69" s="40" t="n">
        <f aca="false">T76/AG76</f>
        <v>0.0137115330562691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124830245.317517</v>
      </c>
      <c r="E70" s="6"/>
      <c r="F70" s="8" t="n">
        <f aca="false">'Low pensions'!I70</f>
        <v>22689374.7301609</v>
      </c>
      <c r="G70" s="81" t="n">
        <f aca="false">'Low pensions'!K70</f>
        <v>1755128.11077936</v>
      </c>
      <c r="H70" s="81" t="n">
        <f aca="false">'Low pensions'!V70</f>
        <v>9656197.01899573</v>
      </c>
      <c r="I70" s="81" t="n">
        <f aca="false">'Low pensions'!M70</f>
        <v>54282.3127045159</v>
      </c>
      <c r="J70" s="81" t="n">
        <f aca="false">'Low pensions'!W70</f>
        <v>298645.268628732</v>
      </c>
      <c r="K70" s="6"/>
      <c r="L70" s="81" t="n">
        <f aca="false">'Low pensions'!N70</f>
        <v>4615107.6572848</v>
      </c>
      <c r="M70" s="8"/>
      <c r="N70" s="81" t="n">
        <f aca="false">'Low pensions'!L70</f>
        <v>987696.835400064</v>
      </c>
      <c r="O70" s="6"/>
      <c r="P70" s="81" t="n">
        <f aca="false">'Low pensions'!X70</f>
        <v>29381832.1436412</v>
      </c>
      <c r="Q70" s="8"/>
      <c r="R70" s="81" t="n">
        <f aca="false">'Low SIPA income'!G65</f>
        <v>20968690.6200723</v>
      </c>
      <c r="S70" s="8"/>
      <c r="T70" s="81" t="n">
        <f aca="false">'Low SIPA income'!J65</f>
        <v>80175605.9779092</v>
      </c>
      <c r="U70" s="6"/>
      <c r="V70" s="81" t="n">
        <f aca="false">'Low SIPA income'!F65</f>
        <v>103079.147503146</v>
      </c>
      <c r="W70" s="8"/>
      <c r="X70" s="81" t="n">
        <f aca="false">'Low SIPA income'!M65</f>
        <v>258905.099985045</v>
      </c>
      <c r="Y70" s="6"/>
      <c r="Z70" s="6" t="n">
        <f aca="false">R70+V70-N70-L70-F70</f>
        <v>-7220409.45527029</v>
      </c>
      <c r="AA70" s="6"/>
      <c r="AB70" s="6" t="n">
        <f aca="false">T70-P70-D70</f>
        <v>-74036471.4832485</v>
      </c>
      <c r="AC70" s="50"/>
      <c r="AD70" s="6"/>
      <c r="AE70" s="6"/>
      <c r="AF70" s="6"/>
      <c r="AG70" s="6" t="n">
        <f aca="false">BF70/100*$AG$57</f>
        <v>5841356148.82651</v>
      </c>
      <c r="AH70" s="61" t="n">
        <f aca="false">(AG70-AG69)/AG69</f>
        <v>0.00463516086989367</v>
      </c>
      <c r="AI70" s="61"/>
      <c r="AJ70" s="61" t="n">
        <f aca="false">AB70/AG70</f>
        <v>-0.012674534747915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0.0033222072343369</v>
      </c>
      <c r="AV70" s="5"/>
      <c r="AW70" s="65" t="n">
        <f aca="false">workers_and_wage_low!C58</f>
        <v>12746592</v>
      </c>
      <c r="AX70" s="5"/>
      <c r="AY70" s="61" t="n">
        <f aca="false">(AW70-AW69)/AW69</f>
        <v>-0.00031175084213902</v>
      </c>
      <c r="AZ70" s="66" t="n">
        <f aca="false">workers_and_wage_low!B58</f>
        <v>6143.33870703478</v>
      </c>
      <c r="BA70" s="61" t="n">
        <f aca="false">(AZ70-AZ69)/AZ69</f>
        <v>0.00494845439685837</v>
      </c>
      <c r="BB70" s="61"/>
      <c r="BC70" s="61"/>
      <c r="BD70" s="61"/>
      <c r="BE70" s="61"/>
      <c r="BF70" s="5" t="n">
        <f aca="false">BF69*(1+AY70)*(1+BA70)*(1-BE70)</f>
        <v>107.430577371526</v>
      </c>
      <c r="BG70" s="5"/>
      <c r="BH70" s="5"/>
      <c r="BI70" s="61" t="n">
        <f aca="false">T77/AG77</f>
        <v>0.015797869113814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124679644.107362</v>
      </c>
      <c r="E71" s="9"/>
      <c r="F71" s="67" t="n">
        <f aca="false">'Low pensions'!I71</f>
        <v>22662001.1775149</v>
      </c>
      <c r="G71" s="82" t="n">
        <f aca="false">'Low pensions'!K71</f>
        <v>1822627.80360114</v>
      </c>
      <c r="H71" s="82" t="n">
        <f aca="false">'Low pensions'!V71</f>
        <v>10027560.4132721</v>
      </c>
      <c r="I71" s="82" t="n">
        <f aca="false">'Low pensions'!M71</f>
        <v>56369.9320701389</v>
      </c>
      <c r="J71" s="82" t="n">
        <f aca="false">'Low pensions'!W71</f>
        <v>310130.734431098</v>
      </c>
      <c r="K71" s="9"/>
      <c r="L71" s="82" t="n">
        <f aca="false">'Low pensions'!N71</f>
        <v>3775616.00694171</v>
      </c>
      <c r="M71" s="67"/>
      <c r="N71" s="82" t="n">
        <f aca="false">'Low pensions'!L71</f>
        <v>986112.015304316</v>
      </c>
      <c r="O71" s="9"/>
      <c r="P71" s="82" t="n">
        <f aca="false">'Low pensions'!X71</f>
        <v>25016986.7666662</v>
      </c>
      <c r="Q71" s="67"/>
      <c r="R71" s="82" t="n">
        <f aca="false">'Low SIPA income'!G66</f>
        <v>24192516.1536328</v>
      </c>
      <c r="S71" s="67"/>
      <c r="T71" s="82" t="n">
        <f aca="false">'Low SIPA income'!J66</f>
        <v>92502182.3199175</v>
      </c>
      <c r="U71" s="9"/>
      <c r="V71" s="82" t="n">
        <f aca="false">'Low SIPA income'!F66</f>
        <v>103204.544397552</v>
      </c>
      <c r="W71" s="67"/>
      <c r="X71" s="82" t="n">
        <f aca="false">'Low SIPA income'!M66</f>
        <v>259220.060830865</v>
      </c>
      <c r="Y71" s="9"/>
      <c r="Z71" s="9" t="n">
        <f aca="false">R71+V71-N71-L71-F71</f>
        <v>-3128008.50173055</v>
      </c>
      <c r="AA71" s="9"/>
      <c r="AB71" s="9" t="n">
        <f aca="false">T71-P71-D71</f>
        <v>-57194448.554111</v>
      </c>
      <c r="AC71" s="50"/>
      <c r="AD71" s="9"/>
      <c r="AE71" s="9"/>
      <c r="AF71" s="9"/>
      <c r="AG71" s="9" t="n">
        <f aca="false">BF71/100*$AG$57</f>
        <v>5871812997.04332</v>
      </c>
      <c r="AH71" s="40" t="n">
        <f aca="false">(AG71-AG70)/AG70</f>
        <v>0.00521400295424959</v>
      </c>
      <c r="AI71" s="40"/>
      <c r="AJ71" s="40" t="n">
        <f aca="false">AB71/AG71</f>
        <v>-0.00974050920608517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12761432</v>
      </c>
      <c r="AX71" s="7"/>
      <c r="AY71" s="40" t="n">
        <f aca="false">(AW71-AW70)/AW70</f>
        <v>0.00116423276119609</v>
      </c>
      <c r="AZ71" s="39" t="n">
        <f aca="false">workers_and_wage_low!B59</f>
        <v>6168.18888562432</v>
      </c>
      <c r="BA71" s="40" t="n">
        <f aca="false">(AZ71-AZ70)/AZ70</f>
        <v>0.00404506080074813</v>
      </c>
      <c r="BB71" s="40"/>
      <c r="BC71" s="40"/>
      <c r="BD71" s="40"/>
      <c r="BE71" s="40"/>
      <c r="BF71" s="7" t="n">
        <f aca="false">BF70*(1+AY71)*(1+BA71)*(1-BE71)</f>
        <v>107.990720719318</v>
      </c>
      <c r="BG71" s="7"/>
      <c r="BH71" s="7"/>
      <c r="BI71" s="40" t="n">
        <f aca="false">T78/AG78</f>
        <v>0.0137722547608143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125034105.41916</v>
      </c>
      <c r="E72" s="9"/>
      <c r="F72" s="67" t="n">
        <f aca="false">'Low pensions'!I72</f>
        <v>22726428.7167725</v>
      </c>
      <c r="G72" s="82" t="n">
        <f aca="false">'Low pensions'!K72</f>
        <v>1885407.56921841</v>
      </c>
      <c r="H72" s="82" t="n">
        <f aca="false">'Low pensions'!V72</f>
        <v>10372956.1606728</v>
      </c>
      <c r="I72" s="82" t="n">
        <f aca="false">'Low pensions'!M72</f>
        <v>58311.5743057241</v>
      </c>
      <c r="J72" s="82" t="n">
        <f aca="false">'Low pensions'!W72</f>
        <v>320813.077134212</v>
      </c>
      <c r="K72" s="9"/>
      <c r="L72" s="82" t="n">
        <f aca="false">'Low pensions'!N72</f>
        <v>3741161.83678596</v>
      </c>
      <c r="M72" s="67"/>
      <c r="N72" s="82" t="n">
        <f aca="false">'Low pensions'!L72</f>
        <v>989144.202403758</v>
      </c>
      <c r="O72" s="9"/>
      <c r="P72" s="82" t="n">
        <f aca="false">'Low pensions'!X72</f>
        <v>24854886.1127211</v>
      </c>
      <c r="Q72" s="67"/>
      <c r="R72" s="82" t="n">
        <f aca="false">'Low SIPA income'!G67</f>
        <v>21209544.1628834</v>
      </c>
      <c r="S72" s="67"/>
      <c r="T72" s="82" t="n">
        <f aca="false">'Low SIPA income'!J67</f>
        <v>81096530.3740333</v>
      </c>
      <c r="U72" s="9"/>
      <c r="V72" s="82" t="n">
        <f aca="false">'Low SIPA income'!F67</f>
        <v>103021.134641911</v>
      </c>
      <c r="W72" s="67"/>
      <c r="X72" s="82" t="n">
        <f aca="false">'Low SIPA income'!M67</f>
        <v>258759.388403194</v>
      </c>
      <c r="Y72" s="9"/>
      <c r="Z72" s="9" t="n">
        <f aca="false">R72+V72-N72-L72-F72</f>
        <v>-6144169.45843691</v>
      </c>
      <c r="AA72" s="9"/>
      <c r="AB72" s="9" t="n">
        <f aca="false">T72-P72-D72</f>
        <v>-68792461.1578477</v>
      </c>
      <c r="AC72" s="50"/>
      <c r="AD72" s="9"/>
      <c r="AE72" s="9"/>
      <c r="AF72" s="9"/>
      <c r="AG72" s="9" t="n">
        <f aca="false">BF72/100*$AG$57</f>
        <v>5888702293.10584</v>
      </c>
      <c r="AH72" s="40" t="n">
        <f aca="false">(AG72-AG71)/AG71</f>
        <v>0.00287633411878534</v>
      </c>
      <c r="AI72" s="40"/>
      <c r="AJ72" s="40" t="n">
        <f aca="false">AB72/AG72</f>
        <v>-0.0116821088473747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12765202</v>
      </c>
      <c r="AX72" s="7"/>
      <c r="AY72" s="40" t="n">
        <f aca="false">(AW72-AW71)/AW71</f>
        <v>0.000295421391580506</v>
      </c>
      <c r="AZ72" s="39" t="n">
        <f aca="false">workers_and_wage_low!B60</f>
        <v>6184.10374123424</v>
      </c>
      <c r="BA72" s="40" t="n">
        <f aca="false">(AZ72-AZ71)/AZ71</f>
        <v>0.00258015049555491</v>
      </c>
      <c r="BB72" s="40"/>
      <c r="BC72" s="40"/>
      <c r="BD72" s="40"/>
      <c r="BE72" s="40"/>
      <c r="BF72" s="7" t="n">
        <f aca="false">BF71*(1+AY72)*(1+BA72)*(1-BE72)</f>
        <v>108.301338113835</v>
      </c>
      <c r="BG72" s="7"/>
      <c r="BH72" s="7"/>
      <c r="BI72" s="40" t="n">
        <f aca="false">T79/AG79</f>
        <v>0.0158550357052044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125208491.094936</v>
      </c>
      <c r="E73" s="9"/>
      <c r="F73" s="67" t="n">
        <f aca="false">'Low pensions'!I73</f>
        <v>22758125.3775873</v>
      </c>
      <c r="G73" s="82" t="n">
        <f aca="false">'Low pensions'!K73</f>
        <v>1916257.24428154</v>
      </c>
      <c r="H73" s="82" t="n">
        <f aca="false">'Low pensions'!V73</f>
        <v>10542681.9707445</v>
      </c>
      <c r="I73" s="82" t="n">
        <f aca="false">'Low pensions'!M73</f>
        <v>59265.6879674701</v>
      </c>
      <c r="J73" s="82" t="n">
        <f aca="false">'Low pensions'!W73</f>
        <v>326062.328992097</v>
      </c>
      <c r="K73" s="9"/>
      <c r="L73" s="82" t="n">
        <f aca="false">'Low pensions'!N73</f>
        <v>3747221.76347696</v>
      </c>
      <c r="M73" s="67"/>
      <c r="N73" s="82" t="n">
        <f aca="false">'Low pensions'!L73</f>
        <v>990772.505517315</v>
      </c>
      <c r="O73" s="9"/>
      <c r="P73" s="82" t="n">
        <f aca="false">'Low pensions'!X73</f>
        <v>24895289.5444321</v>
      </c>
      <c r="Q73" s="67"/>
      <c r="R73" s="82" t="n">
        <f aca="false">'Low SIPA income'!G68</f>
        <v>24332952.1299775</v>
      </c>
      <c r="S73" s="67"/>
      <c r="T73" s="82" t="n">
        <f aca="false">'Low SIPA income'!J68</f>
        <v>93039151.4472962</v>
      </c>
      <c r="U73" s="9"/>
      <c r="V73" s="82" t="n">
        <f aca="false">'Low SIPA income'!F68</f>
        <v>106075.217974263</v>
      </c>
      <c r="W73" s="67"/>
      <c r="X73" s="82" t="n">
        <f aca="false">'Low SIPA income'!M68</f>
        <v>266430.365217404</v>
      </c>
      <c r="Y73" s="9"/>
      <c r="Z73" s="9" t="n">
        <f aca="false">R73+V73-N73-L73-F73</f>
        <v>-3057092.29862976</v>
      </c>
      <c r="AA73" s="9"/>
      <c r="AB73" s="9" t="n">
        <f aca="false">T73-P73-D73</f>
        <v>-57064629.1920721</v>
      </c>
      <c r="AC73" s="50"/>
      <c r="AD73" s="9"/>
      <c r="AE73" s="9"/>
      <c r="AF73" s="9"/>
      <c r="AG73" s="9" t="n">
        <f aca="false">BF73/100*$AG$57</f>
        <v>5892019581.62446</v>
      </c>
      <c r="AH73" s="40" t="n">
        <f aca="false">(AG73-AG72)/AG72</f>
        <v>0.000563330994419017</v>
      </c>
      <c r="AI73" s="40" t="n">
        <f aca="false">(AG73-AG69)/AG69</f>
        <v>0.013348593960154</v>
      </c>
      <c r="AJ73" s="40" t="n">
        <f aca="false">AB73/AG73</f>
        <v>-0.00968507120547266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12786246</v>
      </c>
      <c r="AX73" s="7"/>
      <c r="AY73" s="40" t="n">
        <f aca="false">(AW73-AW72)/AW72</f>
        <v>0.00164854422201858</v>
      </c>
      <c r="AZ73" s="39" t="n">
        <f aca="false">workers_and_wage_low!B61</f>
        <v>6177.40371534238</v>
      </c>
      <c r="BA73" s="40" t="n">
        <f aca="false">(AZ73-AZ72)/AZ72</f>
        <v>-0.00108342715003145</v>
      </c>
      <c r="BB73" s="40"/>
      <c r="BC73" s="40"/>
      <c r="BD73" s="40"/>
      <c r="BE73" s="40"/>
      <c r="BF73" s="7" t="n">
        <f aca="false">BF72*(1+AY73)*(1+BA73)*(1-BE73)</f>
        <v>108.362347614332</v>
      </c>
      <c r="BG73" s="7"/>
      <c r="BH73" s="7"/>
      <c r="BI73" s="40" t="n">
        <f aca="false">T80/AG80</f>
        <v>0.0137926450606862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125301597.728591</v>
      </c>
      <c r="E74" s="6"/>
      <c r="F74" s="8" t="n">
        <f aca="false">'Low pensions'!I74</f>
        <v>22775048.6103782</v>
      </c>
      <c r="G74" s="81" t="n">
        <f aca="false">'Low pensions'!K74</f>
        <v>1945511.13772517</v>
      </c>
      <c r="H74" s="81" t="n">
        <f aca="false">'Low pensions'!V74</f>
        <v>10703628.2611774</v>
      </c>
      <c r="I74" s="81" t="n">
        <f aca="false">'Low pensions'!M74</f>
        <v>60170.4475585104</v>
      </c>
      <c r="J74" s="81" t="n">
        <f aca="false">'Low pensions'!W74</f>
        <v>331040.049314764</v>
      </c>
      <c r="K74" s="6"/>
      <c r="L74" s="81" t="n">
        <f aca="false">'Low pensions'!N74</f>
        <v>4546144.26544466</v>
      </c>
      <c r="M74" s="8"/>
      <c r="N74" s="81" t="n">
        <f aca="false">'Low pensions'!L74</f>
        <v>992542.478118267</v>
      </c>
      <c r="O74" s="6"/>
      <c r="P74" s="81" t="n">
        <f aca="false">'Low pensions'!X74</f>
        <v>29050640.0720843</v>
      </c>
      <c r="Q74" s="8"/>
      <c r="R74" s="81" t="n">
        <f aca="false">'Low SIPA income'!G69</f>
        <v>21254586.3281084</v>
      </c>
      <c r="S74" s="8"/>
      <c r="T74" s="81" t="n">
        <f aca="false">'Low SIPA income'!J69</f>
        <v>81268752.9966522</v>
      </c>
      <c r="U74" s="6"/>
      <c r="V74" s="81" t="n">
        <f aca="false">'Low SIPA income'!F69</f>
        <v>108434.211084734</v>
      </c>
      <c r="W74" s="8"/>
      <c r="X74" s="81" t="n">
        <f aca="false">'Low SIPA income'!M69</f>
        <v>272355.475794324</v>
      </c>
      <c r="Y74" s="6"/>
      <c r="Z74" s="6" t="n">
        <f aca="false">R74+V74-N74-L74-F74</f>
        <v>-6950714.81474802</v>
      </c>
      <c r="AA74" s="6"/>
      <c r="AB74" s="6" t="n">
        <f aca="false">T74-P74-D74</f>
        <v>-73083484.8040231</v>
      </c>
      <c r="AC74" s="50"/>
      <c r="AD74" s="6"/>
      <c r="AE74" s="6"/>
      <c r="AF74" s="6"/>
      <c r="AG74" s="6" t="n">
        <f aca="false">BF74/100*$AG$57</f>
        <v>5918315682.35986</v>
      </c>
      <c r="AH74" s="61" t="n">
        <f aca="false">(AG74-AG73)/AG73</f>
        <v>0.00446300294340822</v>
      </c>
      <c r="AI74" s="61"/>
      <c r="AJ74" s="61" t="n">
        <f aca="false">AB74/AG74</f>
        <v>-0.0123486966100602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0.00302979806287034</v>
      </c>
      <c r="AV74" s="5"/>
      <c r="AW74" s="65" t="n">
        <f aca="false">workers_and_wage_low!C62</f>
        <v>12836236</v>
      </c>
      <c r="AX74" s="5"/>
      <c r="AY74" s="61" t="n">
        <f aca="false">(AW74-AW73)/AW73</f>
        <v>0.00390966981239059</v>
      </c>
      <c r="AZ74" s="66" t="n">
        <f aca="false">workers_and_wage_low!B62</f>
        <v>6180.80856564132</v>
      </c>
      <c r="BA74" s="61" t="n">
        <f aca="false">(AZ74-AZ73)/AZ73</f>
        <v>0.000551178206223501</v>
      </c>
      <c r="BB74" s="61"/>
      <c r="BC74" s="61"/>
      <c r="BD74" s="61"/>
      <c r="BE74" s="61"/>
      <c r="BF74" s="5" t="n">
        <f aca="false">BF73*(1+AY74)*(1+BA74)*(1-BE74)</f>
        <v>108.845969090689</v>
      </c>
      <c r="BG74" s="5"/>
      <c r="BH74" s="5"/>
      <c r="BI74" s="61" t="n">
        <f aca="false">T81/AG81</f>
        <v>0.0158639235828851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125154370.494237</v>
      </c>
      <c r="E75" s="9"/>
      <c r="F75" s="67" t="n">
        <f aca="false">'Low pensions'!I75</f>
        <v>22748288.3177725</v>
      </c>
      <c r="G75" s="82" t="n">
        <f aca="false">'Low pensions'!K75</f>
        <v>2014177.42546514</v>
      </c>
      <c r="H75" s="82" t="n">
        <f aca="false">'Low pensions'!V75</f>
        <v>11081409.9164924</v>
      </c>
      <c r="I75" s="82" t="n">
        <f aca="false">'Low pensions'!M75</f>
        <v>62294.147179334</v>
      </c>
      <c r="J75" s="82" t="n">
        <f aca="false">'Low pensions'!W75</f>
        <v>342724.018035847</v>
      </c>
      <c r="K75" s="9"/>
      <c r="L75" s="82" t="n">
        <f aca="false">'Low pensions'!N75</f>
        <v>3723936.26762828</v>
      </c>
      <c r="M75" s="67"/>
      <c r="N75" s="82" t="n">
        <f aca="false">'Low pensions'!L75</f>
        <v>992426.810328275</v>
      </c>
      <c r="O75" s="9"/>
      <c r="P75" s="82" t="n">
        <f aca="false">'Low pensions'!X75</f>
        <v>24783562.4927497</v>
      </c>
      <c r="Q75" s="67"/>
      <c r="R75" s="82" t="n">
        <f aca="false">'Low SIPA income'!G70</f>
        <v>24519541.0266476</v>
      </c>
      <c r="S75" s="67"/>
      <c r="T75" s="82" t="n">
        <f aca="false">'Low SIPA income'!J70</f>
        <v>93752590.2656911</v>
      </c>
      <c r="U75" s="9"/>
      <c r="V75" s="82" t="n">
        <f aca="false">'Low SIPA income'!F70</f>
        <v>103952.187350677</v>
      </c>
      <c r="W75" s="67"/>
      <c r="X75" s="82" t="n">
        <f aca="false">'Low SIPA income'!M70</f>
        <v>261097.924377669</v>
      </c>
      <c r="Y75" s="9"/>
      <c r="Z75" s="9" t="n">
        <f aca="false">R75+V75-N75-L75-F75</f>
        <v>-2841158.18173075</v>
      </c>
      <c r="AA75" s="9"/>
      <c r="AB75" s="9" t="n">
        <f aca="false">T75-P75-D75</f>
        <v>-56185342.7212956</v>
      </c>
      <c r="AC75" s="50"/>
      <c r="AD75" s="9"/>
      <c r="AE75" s="9"/>
      <c r="AF75" s="9"/>
      <c r="AG75" s="9" t="n">
        <f aca="false">BF75/100*$AG$57</f>
        <v>5930887229.38052</v>
      </c>
      <c r="AH75" s="40" t="n">
        <f aca="false">(AG75-AG74)/AG74</f>
        <v>0.00212417648793618</v>
      </c>
      <c r="AI75" s="40"/>
      <c r="AJ75" s="40" t="n">
        <f aca="false">AB75/AG75</f>
        <v>-0.00947334531045605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12839253</v>
      </c>
      <c r="AX75" s="7"/>
      <c r="AY75" s="40" t="n">
        <f aca="false">(AW75-AW74)/AW74</f>
        <v>0.000235037747825764</v>
      </c>
      <c r="AZ75" s="39" t="n">
        <f aca="false">workers_and_wage_low!B63</f>
        <v>6192.48222679685</v>
      </c>
      <c r="BA75" s="40" t="n">
        <f aca="false">(AZ75-AZ74)/AZ74</f>
        <v>0.00188869482553216</v>
      </c>
      <c r="BB75" s="40"/>
      <c r="BC75" s="40"/>
      <c r="BD75" s="40"/>
      <c r="BE75" s="40"/>
      <c r="BF75" s="7" t="n">
        <f aca="false">BF74*(1+AY75)*(1+BA75)*(1-BE75)</f>
        <v>109.077177139038</v>
      </c>
      <c r="BG75" s="7"/>
      <c r="BH75" s="7"/>
      <c r="BI75" s="40" t="n">
        <f aca="false">T82/AG82</f>
        <v>0.0138261020301144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125957179.279754</v>
      </c>
      <c r="E76" s="9"/>
      <c r="F76" s="67" t="n">
        <f aca="false">'Low pensions'!I76</f>
        <v>22894208.3175685</v>
      </c>
      <c r="G76" s="82" t="n">
        <f aca="false">'Low pensions'!K76</f>
        <v>2053814.93088898</v>
      </c>
      <c r="H76" s="82" t="n">
        <f aca="false">'Low pensions'!V76</f>
        <v>11299483.7763796</v>
      </c>
      <c r="I76" s="82" t="n">
        <f aca="false">'Low pensions'!M76</f>
        <v>63520.0494089369</v>
      </c>
      <c r="J76" s="82" t="n">
        <f aca="false">'Low pensions'!W76</f>
        <v>349468.570403489</v>
      </c>
      <c r="K76" s="9"/>
      <c r="L76" s="82" t="n">
        <f aca="false">'Low pensions'!N76</f>
        <v>3749542.7271723</v>
      </c>
      <c r="M76" s="67"/>
      <c r="N76" s="82" t="n">
        <f aca="false">'Low pensions'!L76</f>
        <v>1000303.68003384</v>
      </c>
      <c r="O76" s="9"/>
      <c r="P76" s="82" t="n">
        <f aca="false">'Low pensions'!X76</f>
        <v>24959770.7461194</v>
      </c>
      <c r="Q76" s="67"/>
      <c r="R76" s="82" t="n">
        <f aca="false">'Low SIPA income'!G71</f>
        <v>21239302.8223511</v>
      </c>
      <c r="S76" s="67"/>
      <c r="T76" s="82" t="n">
        <f aca="false">'Low SIPA income'!J71</f>
        <v>81210315.1877419</v>
      </c>
      <c r="U76" s="9"/>
      <c r="V76" s="82" t="n">
        <f aca="false">'Low SIPA income'!F71</f>
        <v>109862.003195958</v>
      </c>
      <c r="W76" s="67"/>
      <c r="X76" s="82" t="n">
        <f aca="false">'Low SIPA income'!M71</f>
        <v>275941.677933828</v>
      </c>
      <c r="Y76" s="9"/>
      <c r="Z76" s="9" t="n">
        <f aca="false">R76+V76-N76-L76-F76</f>
        <v>-6294889.89922758</v>
      </c>
      <c r="AA76" s="9"/>
      <c r="AB76" s="9" t="n">
        <f aca="false">T76-P76-D76</f>
        <v>-69706634.838132</v>
      </c>
      <c r="AC76" s="50"/>
      <c r="AD76" s="9"/>
      <c r="AE76" s="9"/>
      <c r="AF76" s="9"/>
      <c r="AG76" s="9" t="n">
        <f aca="false">BF76/100*$AG$57</f>
        <v>5922774269.98666</v>
      </c>
      <c r="AH76" s="40" t="n">
        <f aca="false">(AG76-AG75)/AG75</f>
        <v>-0.00136791665059283</v>
      </c>
      <c r="AI76" s="40"/>
      <c r="AJ76" s="40" t="n">
        <f aca="false">AB76/AG76</f>
        <v>-0.0117692540118178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12848076</v>
      </c>
      <c r="AX76" s="7"/>
      <c r="AY76" s="40" t="n">
        <f aca="false">(AW76-AW75)/AW75</f>
        <v>0.000687189511726266</v>
      </c>
      <c r="AZ76" s="39" t="n">
        <f aca="false">workers_and_wage_low!B64</f>
        <v>6179.76475772387</v>
      </c>
      <c r="BA76" s="40" t="n">
        <f aca="false">(AZ76-AZ75)/AZ75</f>
        <v>-0.00205369488473386</v>
      </c>
      <c r="BB76" s="40"/>
      <c r="BC76" s="40"/>
      <c r="BD76" s="40"/>
      <c r="BE76" s="40"/>
      <c r="BF76" s="7" t="n">
        <f aca="false">BF75*(1+AY76)*(1+BA76)*(1-BE76)</f>
        <v>108.92796865223</v>
      </c>
      <c r="BG76" s="7"/>
      <c r="BH76" s="7"/>
      <c r="BI76" s="40" t="n">
        <f aca="false">T83/AG83</f>
        <v>0.015830328651128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126910087.137191</v>
      </c>
      <c r="E77" s="9"/>
      <c r="F77" s="67" t="n">
        <f aca="false">'Low pensions'!I77</f>
        <v>23067410.6004423</v>
      </c>
      <c r="G77" s="82" t="n">
        <f aca="false">'Low pensions'!K77</f>
        <v>2106555.54275404</v>
      </c>
      <c r="H77" s="82" t="n">
        <f aca="false">'Low pensions'!V77</f>
        <v>11589647.0618649</v>
      </c>
      <c r="I77" s="82" t="n">
        <f aca="false">'Low pensions'!M77</f>
        <v>65151.2023532176</v>
      </c>
      <c r="J77" s="82" t="n">
        <f aca="false">'Low pensions'!W77</f>
        <v>358442.692634997</v>
      </c>
      <c r="K77" s="9"/>
      <c r="L77" s="82" t="n">
        <f aca="false">'Low pensions'!N77</f>
        <v>3758787.62703516</v>
      </c>
      <c r="M77" s="67"/>
      <c r="N77" s="82" t="n">
        <f aca="false">'Low pensions'!L77</f>
        <v>1009075.02150099</v>
      </c>
      <c r="O77" s="9"/>
      <c r="P77" s="82" t="n">
        <f aca="false">'Low pensions'!X77</f>
        <v>25055999.9082443</v>
      </c>
      <c r="Q77" s="67"/>
      <c r="R77" s="82" t="n">
        <f aca="false">'Low SIPA income'!G72</f>
        <v>24639906.9684182</v>
      </c>
      <c r="S77" s="67"/>
      <c r="T77" s="82" t="n">
        <f aca="false">'Low SIPA income'!J72</f>
        <v>94212819.8763718</v>
      </c>
      <c r="U77" s="9"/>
      <c r="V77" s="82" t="n">
        <f aca="false">'Low SIPA income'!F72</f>
        <v>111374.379273594</v>
      </c>
      <c r="W77" s="67"/>
      <c r="X77" s="82" t="n">
        <f aca="false">'Low SIPA income'!M72</f>
        <v>279740.330610729</v>
      </c>
      <c r="Y77" s="9"/>
      <c r="Z77" s="9" t="n">
        <f aca="false">R77+V77-N77-L77-F77</f>
        <v>-3083991.90128664</v>
      </c>
      <c r="AA77" s="9"/>
      <c r="AB77" s="9" t="n">
        <f aca="false">T77-P77-D77</f>
        <v>-57753267.1690633</v>
      </c>
      <c r="AC77" s="50"/>
      <c r="AD77" s="9"/>
      <c r="AE77" s="9"/>
      <c r="AF77" s="9"/>
      <c r="AG77" s="9" t="n">
        <f aca="false">BF77/100*$AG$57</f>
        <v>5963640994.72062</v>
      </c>
      <c r="AH77" s="40" t="n">
        <f aca="false">(AG77-AG76)/AG76</f>
        <v>0.0068999294707298</v>
      </c>
      <c r="AI77" s="40" t="n">
        <f aca="false">(AG77-AG73)/AG73</f>
        <v>0.0121556644719124</v>
      </c>
      <c r="AJ77" s="40" t="n">
        <f aca="false">AB77/AG77</f>
        <v>-0.00968422935253649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12909687</v>
      </c>
      <c r="AX77" s="7"/>
      <c r="AY77" s="40" t="n">
        <f aca="false">(AW77-AW76)/AW76</f>
        <v>0.00479534834632049</v>
      </c>
      <c r="AZ77" s="39" t="n">
        <f aca="false">workers_and_wage_low!B65</f>
        <v>6192.70850421294</v>
      </c>
      <c r="BA77" s="40" t="n">
        <f aca="false">(AZ77-AZ76)/AZ76</f>
        <v>0.00209453708944092</v>
      </c>
      <c r="BB77" s="40"/>
      <c r="BC77" s="40"/>
      <c r="BD77" s="40"/>
      <c r="BE77" s="40"/>
      <c r="BF77" s="7" t="n">
        <f aca="false">BF76*(1+AY77)*(1+BA77)*(1-BE77)</f>
        <v>109.67956395332</v>
      </c>
      <c r="BG77" s="7"/>
      <c r="BH77" s="7"/>
      <c r="BI77" s="40" t="n">
        <f aca="false">T84/AG84</f>
        <v>0.013761352848803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126676438.222671</v>
      </c>
      <c r="E78" s="6"/>
      <c r="F78" s="8" t="n">
        <f aca="false">'Low pensions'!I78</f>
        <v>23024942.1444735</v>
      </c>
      <c r="G78" s="81" t="n">
        <f aca="false">'Low pensions'!K78</f>
        <v>2202805.88752938</v>
      </c>
      <c r="H78" s="81" t="n">
        <f aca="false">'Low pensions'!V78</f>
        <v>12119188.060376</v>
      </c>
      <c r="I78" s="81" t="n">
        <f aca="false">'Low pensions'!M78</f>
        <v>68128.0171400844</v>
      </c>
      <c r="J78" s="81" t="n">
        <f aca="false">'Low pensions'!W78</f>
        <v>374820.249289982</v>
      </c>
      <c r="K78" s="6"/>
      <c r="L78" s="81" t="n">
        <f aca="false">'Low pensions'!N78</f>
        <v>4446190.21385063</v>
      </c>
      <c r="M78" s="8"/>
      <c r="N78" s="81" t="n">
        <f aca="false">'Low pensions'!L78</f>
        <v>1006633.87650502</v>
      </c>
      <c r="O78" s="6"/>
      <c r="P78" s="81" t="n">
        <f aca="false">'Low pensions'!X78</f>
        <v>28609504.7394905</v>
      </c>
      <c r="Q78" s="8"/>
      <c r="R78" s="81" t="n">
        <f aca="false">'Low SIPA income'!G73</f>
        <v>21642014.4111258</v>
      </c>
      <c r="S78" s="8"/>
      <c r="T78" s="81" t="n">
        <f aca="false">'Low SIPA income'!J73</f>
        <v>82750117.8511201</v>
      </c>
      <c r="U78" s="6"/>
      <c r="V78" s="81" t="n">
        <f aca="false">'Low SIPA income'!F73</f>
        <v>110240.575969387</v>
      </c>
      <c r="W78" s="8"/>
      <c r="X78" s="81" t="n">
        <f aca="false">'Low SIPA income'!M73</f>
        <v>276892.543595124</v>
      </c>
      <c r="Y78" s="6"/>
      <c r="Z78" s="6" t="n">
        <f aca="false">R78+V78-N78-L78-F78</f>
        <v>-6725511.24773391</v>
      </c>
      <c r="AA78" s="6"/>
      <c r="AB78" s="6" t="n">
        <f aca="false">T78-P78-D78</f>
        <v>-72535825.1110413</v>
      </c>
      <c r="AC78" s="50"/>
      <c r="AD78" s="6"/>
      <c r="AE78" s="6"/>
      <c r="AF78" s="6"/>
      <c r="AG78" s="6" t="n">
        <f aca="false">BF78/100*$AG$57</f>
        <v>6008465519.1368</v>
      </c>
      <c r="AH78" s="61" t="n">
        <f aca="false">(AG78-AG77)/AG77</f>
        <v>0.00751630161102239</v>
      </c>
      <c r="AI78" s="61"/>
      <c r="AJ78" s="61" t="n">
        <f aca="false">AB78/AG78</f>
        <v>-0.0120722711780598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0.00363873181293339</v>
      </c>
      <c r="AV78" s="5"/>
      <c r="AW78" s="65" t="n">
        <f aca="false">workers_and_wage_low!C66</f>
        <v>12938819</v>
      </c>
      <c r="AX78" s="5"/>
      <c r="AY78" s="61" t="n">
        <f aca="false">(AW78-AW77)/AW77</f>
        <v>0.00225660002446225</v>
      </c>
      <c r="AZ78" s="66" t="n">
        <f aca="false">workers_and_wage_low!B66</f>
        <v>6225.20696692591</v>
      </c>
      <c r="BA78" s="61" t="n">
        <f aca="false">(AZ78-AZ77)/AZ77</f>
        <v>0.00524785926720959</v>
      </c>
      <c r="BB78" s="61"/>
      <c r="BC78" s="61"/>
      <c r="BD78" s="61"/>
      <c r="BE78" s="61"/>
      <c r="BF78" s="5" t="n">
        <f aca="false">BF77*(1+AY78)*(1+BA78)*(1-BE78)</f>
        <v>110.503948636559</v>
      </c>
      <c r="BG78" s="5"/>
      <c r="BH78" s="5"/>
      <c r="BI78" s="61" t="n">
        <f aca="false">T85/AG85</f>
        <v>0.015767951081335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126958025.233646</v>
      </c>
      <c r="E79" s="9"/>
      <c r="F79" s="67" t="n">
        <f aca="false">'Low pensions'!I79</f>
        <v>23076123.916927</v>
      </c>
      <c r="G79" s="82" t="n">
        <f aca="false">'Low pensions'!K79</f>
        <v>2286726.28728513</v>
      </c>
      <c r="H79" s="82" t="n">
        <f aca="false">'Low pensions'!V79</f>
        <v>12580893.3393112</v>
      </c>
      <c r="I79" s="82" t="n">
        <f aca="false">'Low pensions'!M79</f>
        <v>70723.49342119</v>
      </c>
      <c r="J79" s="82" t="n">
        <f aca="false">'Low pensions'!W79</f>
        <v>389099.793999317</v>
      </c>
      <c r="K79" s="9"/>
      <c r="L79" s="82" t="n">
        <f aca="false">'Low pensions'!N79</f>
        <v>3706589.34999236</v>
      </c>
      <c r="M79" s="67"/>
      <c r="N79" s="82" t="n">
        <f aca="false">'Low pensions'!L79</f>
        <v>1009932.85101399</v>
      </c>
      <c r="O79" s="9"/>
      <c r="P79" s="82" t="n">
        <f aca="false">'Low pensions'!X79</f>
        <v>24789862.3254089</v>
      </c>
      <c r="Q79" s="67"/>
      <c r="R79" s="82" t="n">
        <f aca="false">'Low SIPA income'!G74</f>
        <v>24880683.167313</v>
      </c>
      <c r="S79" s="67"/>
      <c r="T79" s="82" t="n">
        <f aca="false">'Low SIPA income'!J74</f>
        <v>95133448.5413286</v>
      </c>
      <c r="U79" s="9"/>
      <c r="V79" s="82" t="n">
        <f aca="false">'Low SIPA income'!F74</f>
        <v>106043.416780599</v>
      </c>
      <c r="W79" s="67"/>
      <c r="X79" s="82" t="n">
        <f aca="false">'Low SIPA income'!M74</f>
        <v>266350.489787459</v>
      </c>
      <c r="Y79" s="9"/>
      <c r="Z79" s="9" t="n">
        <f aca="false">R79+V79-N79-L79-F79</f>
        <v>-2805919.5338397</v>
      </c>
      <c r="AA79" s="9"/>
      <c r="AB79" s="9" t="n">
        <f aca="false">T79-P79-D79</f>
        <v>-56614439.0177259</v>
      </c>
      <c r="AC79" s="50"/>
      <c r="AD79" s="9"/>
      <c r="AE79" s="9"/>
      <c r="AF79" s="9"/>
      <c r="AG79" s="9" t="n">
        <f aca="false">BF79/100*$AG$57</f>
        <v>6000203992.60919</v>
      </c>
      <c r="AH79" s="40" t="n">
        <f aca="false">(AG79-AG78)/AG78</f>
        <v>-0.00137498109979914</v>
      </c>
      <c r="AI79" s="40"/>
      <c r="AJ79" s="40" t="n">
        <f aca="false">AB79/AG79</f>
        <v>-0.00943541904366273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12915224</v>
      </c>
      <c r="AX79" s="7"/>
      <c r="AY79" s="40" t="n">
        <f aca="false">(AW79-AW78)/AW78</f>
        <v>-0.00182358219865352</v>
      </c>
      <c r="AZ79" s="39" t="n">
        <f aca="false">workers_and_wage_low!B67</f>
        <v>6228.0047035145</v>
      </c>
      <c r="BA79" s="40" t="n">
        <f aca="false">(AZ79-AZ78)/AZ78</f>
        <v>0.000449420654359334</v>
      </c>
      <c r="BB79" s="40"/>
      <c r="BC79" s="40"/>
      <c r="BD79" s="40"/>
      <c r="BE79" s="40"/>
      <c r="BF79" s="7" t="n">
        <f aca="false">BF78*(1+AY79)*(1+BA79)*(1-BE79)</f>
        <v>110.352007795731</v>
      </c>
      <c r="BG79" s="7"/>
      <c r="BH79" s="7"/>
      <c r="BI79" s="40" t="n">
        <f aca="false">T86/AG86</f>
        <v>0.0137628363358213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127470247.493062</v>
      </c>
      <c r="E80" s="9"/>
      <c r="F80" s="67" t="n">
        <f aca="false">'Low pensions'!I80</f>
        <v>23169226.375866</v>
      </c>
      <c r="G80" s="82" t="n">
        <f aca="false">'Low pensions'!K80</f>
        <v>2346209.92104882</v>
      </c>
      <c r="H80" s="82" t="n">
        <f aca="false">'Low pensions'!V80</f>
        <v>12908154.7417697</v>
      </c>
      <c r="I80" s="82" t="n">
        <f aca="false">'Low pensions'!M80</f>
        <v>72563.1934344992</v>
      </c>
      <c r="J80" s="82" t="n">
        <f aca="false">'Low pensions'!W80</f>
        <v>399221.280673287</v>
      </c>
      <c r="K80" s="9"/>
      <c r="L80" s="82" t="n">
        <f aca="false">'Low pensions'!N80</f>
        <v>3669941.98765752</v>
      </c>
      <c r="M80" s="67"/>
      <c r="N80" s="82" t="n">
        <f aca="false">'Low pensions'!L80</f>
        <v>1014997.42800475</v>
      </c>
      <c r="O80" s="9"/>
      <c r="P80" s="82" t="n">
        <f aca="false">'Low pensions'!X80</f>
        <v>24627562.7963506</v>
      </c>
      <c r="Q80" s="67"/>
      <c r="R80" s="82" t="n">
        <f aca="false">'Low SIPA income'!G75</f>
        <v>21712404.1670893</v>
      </c>
      <c r="S80" s="67"/>
      <c r="T80" s="82" t="n">
        <f aca="false">'Low SIPA income'!J75</f>
        <v>83019259.1838464</v>
      </c>
      <c r="U80" s="9"/>
      <c r="V80" s="82" t="n">
        <f aca="false">'Low SIPA income'!F75</f>
        <v>109461.390285804</v>
      </c>
      <c r="W80" s="67"/>
      <c r="X80" s="82" t="n">
        <f aca="false">'Low SIPA income'!M75</f>
        <v>274935.453803429</v>
      </c>
      <c r="Y80" s="9"/>
      <c r="Z80" s="9" t="n">
        <f aca="false">R80+V80-N80-L80-F80</f>
        <v>-6032300.23415313</v>
      </c>
      <c r="AA80" s="9"/>
      <c r="AB80" s="9" t="n">
        <f aca="false">T80-P80-D80</f>
        <v>-69078551.105566</v>
      </c>
      <c r="AC80" s="50"/>
      <c r="AD80" s="9"/>
      <c r="AE80" s="9"/>
      <c r="AF80" s="9"/>
      <c r="AG80" s="9" t="n">
        <f aca="false">BF80/100*$AG$57</f>
        <v>6019096324.06041</v>
      </c>
      <c r="AH80" s="40" t="n">
        <f aca="false">(AG80-AG79)/AG79</f>
        <v>0.00314861485951079</v>
      </c>
      <c r="AI80" s="40"/>
      <c r="AJ80" s="40" t="n">
        <f aca="false">AB80/AG80</f>
        <v>-0.0114765651497277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12981117</v>
      </c>
      <c r="AX80" s="7"/>
      <c r="AY80" s="40" t="n">
        <f aca="false">(AW80-AW79)/AW79</f>
        <v>0.00510196338832373</v>
      </c>
      <c r="AZ80" s="39" t="n">
        <f aca="false">workers_and_wage_low!B68</f>
        <v>6215.90099238052</v>
      </c>
      <c r="BA80" s="40" t="n">
        <f aca="false">(AZ80-AZ79)/AZ79</f>
        <v>-0.00194343320375989</v>
      </c>
      <c r="BB80" s="40"/>
      <c r="BC80" s="40"/>
      <c r="BD80" s="40"/>
      <c r="BE80" s="40"/>
      <c r="BF80" s="7" t="n">
        <f aca="false">BF79*(1+AY80)*(1+BA80)*(1-BE80)</f>
        <v>110.699463767253</v>
      </c>
      <c r="BG80" s="7"/>
      <c r="BH80" s="7"/>
      <c r="BI80" s="40" t="n">
        <f aca="false">T87/AG87</f>
        <v>0.0158492901848095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127989755.139616</v>
      </c>
      <c r="E81" s="9"/>
      <c r="F81" s="67" t="n">
        <f aca="false">'Low pensions'!I81</f>
        <v>23263653.0401561</v>
      </c>
      <c r="G81" s="82" t="n">
        <f aca="false">'Low pensions'!K81</f>
        <v>2385845.29767591</v>
      </c>
      <c r="H81" s="82" t="n">
        <f aca="false">'Low pensions'!V81</f>
        <v>13126216.8896452</v>
      </c>
      <c r="I81" s="82" t="n">
        <f aca="false">'Low pensions'!M81</f>
        <v>73789.029825028</v>
      </c>
      <c r="J81" s="82" t="n">
        <f aca="false">'Low pensions'!W81</f>
        <v>405965.470813769</v>
      </c>
      <c r="K81" s="9"/>
      <c r="L81" s="82" t="n">
        <f aca="false">'Low pensions'!N81</f>
        <v>3646237.25652414</v>
      </c>
      <c r="M81" s="67"/>
      <c r="N81" s="82" t="n">
        <f aca="false">'Low pensions'!L81</f>
        <v>1020696.53613843</v>
      </c>
      <c r="O81" s="9"/>
      <c r="P81" s="82" t="n">
        <f aca="false">'Low pensions'!X81</f>
        <v>24535913.6452547</v>
      </c>
      <c r="Q81" s="67"/>
      <c r="R81" s="82" t="n">
        <f aca="false">'Low SIPA income'!G76</f>
        <v>25104496.8843073</v>
      </c>
      <c r="S81" s="67"/>
      <c r="T81" s="82" t="n">
        <f aca="false">'Low SIPA income'!J76</f>
        <v>95989219.6865716</v>
      </c>
      <c r="U81" s="9"/>
      <c r="V81" s="82" t="n">
        <f aca="false">'Low SIPA income'!F76</f>
        <v>109236.909205561</v>
      </c>
      <c r="W81" s="67"/>
      <c r="X81" s="82" t="n">
        <f aca="false">'Low SIPA income'!M76</f>
        <v>274371.622049549</v>
      </c>
      <c r="Y81" s="9"/>
      <c r="Z81" s="9" t="n">
        <f aca="false">R81+V81-N81-L81-F81</f>
        <v>-2716853.03930584</v>
      </c>
      <c r="AA81" s="9"/>
      <c r="AB81" s="9" t="n">
        <f aca="false">T81-P81-D81</f>
        <v>-56536449.098299</v>
      </c>
      <c r="AC81" s="50"/>
      <c r="AD81" s="9"/>
      <c r="AE81" s="9"/>
      <c r="AF81" s="9"/>
      <c r="AG81" s="9" t="n">
        <f aca="false">BF81/100*$AG$57</f>
        <v>6050786817.33755</v>
      </c>
      <c r="AH81" s="40" t="n">
        <f aca="false">(AG81-AG80)/AG80</f>
        <v>0.0052649918809995</v>
      </c>
      <c r="AI81" s="40" t="n">
        <f aca="false">(AG81-AG77)/AG77</f>
        <v>0.0146128552496829</v>
      </c>
      <c r="AJ81" s="40" t="n">
        <f aca="false">AB81/AG81</f>
        <v>-0.00934365245463664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13001763</v>
      </c>
      <c r="AX81" s="7"/>
      <c r="AY81" s="40" t="n">
        <f aca="false">(AW81-AW80)/AW80</f>
        <v>0.00159046405636741</v>
      </c>
      <c r="AZ81" s="39" t="n">
        <f aca="false">workers_and_wage_low!B69</f>
        <v>6238.70522422111</v>
      </c>
      <c r="BA81" s="40" t="n">
        <f aca="false">(AZ81-AZ80)/AZ80</f>
        <v>0.00366869290044012</v>
      </c>
      <c r="BB81" s="40"/>
      <c r="BC81" s="40"/>
      <c r="BD81" s="40"/>
      <c r="BE81" s="40"/>
      <c r="BF81" s="7" t="n">
        <f aca="false">BF80*(1+AY81)*(1+BA81)*(1-BE81)</f>
        <v>111.282295545219</v>
      </c>
      <c r="BG81" s="7"/>
      <c r="BH81" s="7"/>
      <c r="BI81" s="40" t="n">
        <f aca="false">T88/AG88</f>
        <v>0.0138113524419894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128601402.906029</v>
      </c>
      <c r="E82" s="6"/>
      <c r="F82" s="8" t="n">
        <f aca="false">'Low pensions'!I82</f>
        <v>23374827.2619139</v>
      </c>
      <c r="G82" s="81" t="n">
        <f aca="false">'Low pensions'!K82</f>
        <v>2450426.28719514</v>
      </c>
      <c r="H82" s="81" t="n">
        <f aca="false">'Low pensions'!V82</f>
        <v>13481522.4395076</v>
      </c>
      <c r="I82" s="81" t="n">
        <f aca="false">'Low pensions'!M82</f>
        <v>75786.3800163451</v>
      </c>
      <c r="J82" s="81" t="n">
        <f aca="false">'Low pensions'!W82</f>
        <v>416954.302252815</v>
      </c>
      <c r="K82" s="6"/>
      <c r="L82" s="81" t="n">
        <f aca="false">'Low pensions'!N82</f>
        <v>4433600.82124799</v>
      </c>
      <c r="M82" s="8"/>
      <c r="N82" s="81" t="n">
        <f aca="false">'Low pensions'!L82</f>
        <v>1026988.48611975</v>
      </c>
      <c r="O82" s="6"/>
      <c r="P82" s="81" t="n">
        <f aca="false">'Low pensions'!X82</f>
        <v>28656163.3779475</v>
      </c>
      <c r="Q82" s="8"/>
      <c r="R82" s="81" t="n">
        <f aca="false">'Low SIPA income'!G77</f>
        <v>21926150.7560053</v>
      </c>
      <c r="S82" s="8"/>
      <c r="T82" s="81" t="n">
        <f aca="false">'Low SIPA income'!J77</f>
        <v>83836537.7923466</v>
      </c>
      <c r="U82" s="6"/>
      <c r="V82" s="81" t="n">
        <f aca="false">'Low SIPA income'!F77</f>
        <v>110276.803485163</v>
      </c>
      <c r="W82" s="8"/>
      <c r="X82" s="81" t="n">
        <f aca="false">'Low SIPA income'!M77</f>
        <v>276983.53667007</v>
      </c>
      <c r="Y82" s="6"/>
      <c r="Z82" s="6" t="n">
        <f aca="false">R82+V82-N82-L82-F82</f>
        <v>-6798989.00979118</v>
      </c>
      <c r="AA82" s="6"/>
      <c r="AB82" s="6" t="n">
        <f aca="false">T82-P82-D82</f>
        <v>-73421028.4916295</v>
      </c>
      <c r="AC82" s="50"/>
      <c r="AD82" s="6"/>
      <c r="AE82" s="6"/>
      <c r="AF82" s="6"/>
      <c r="AG82" s="6" t="n">
        <f aca="false">BF82/100*$AG$57</f>
        <v>6063642349.0687</v>
      </c>
      <c r="AH82" s="61" t="n">
        <f aca="false">(AG82-AG81)/AG81</f>
        <v>0.00212460496778951</v>
      </c>
      <c r="AI82" s="61"/>
      <c r="AJ82" s="61" t="n">
        <f aca="false">AB82/AG82</f>
        <v>-0.0121084035411333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0.00246877064028183</v>
      </c>
      <c r="AV82" s="5"/>
      <c r="AW82" s="65" t="n">
        <f aca="false">workers_and_wage_low!C70</f>
        <v>12980548</v>
      </c>
      <c r="AX82" s="5"/>
      <c r="AY82" s="61" t="n">
        <f aca="false">(AW82-AW81)/AW81</f>
        <v>-0.00163170179305683</v>
      </c>
      <c r="AZ82" s="66" t="n">
        <f aca="false">workers_and_wage_low!B70</f>
        <v>6262.17801542928</v>
      </c>
      <c r="BA82" s="61" t="n">
        <f aca="false">(AZ82-AZ81)/AZ81</f>
        <v>0.00376244595065031</v>
      </c>
      <c r="BB82" s="61"/>
      <c r="BC82" s="61"/>
      <c r="BD82" s="61"/>
      <c r="BE82" s="61"/>
      <c r="BF82" s="5" t="n">
        <f aca="false">BF81*(1+AY82)*(1+BA82)*(1-BE82)</f>
        <v>111.518726463161</v>
      </c>
      <c r="BG82" s="5"/>
      <c r="BH82" s="5"/>
      <c r="BI82" s="61" t="n">
        <f aca="false">T89/AG89</f>
        <v>0.0158519212269585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128941633.100115</v>
      </c>
      <c r="E83" s="9"/>
      <c r="F83" s="67" t="n">
        <f aca="false">'Low pensions'!I83</f>
        <v>23436668.1270704</v>
      </c>
      <c r="G83" s="82" t="n">
        <f aca="false">'Low pensions'!K83</f>
        <v>2525064.75732369</v>
      </c>
      <c r="H83" s="82" t="n">
        <f aca="false">'Low pensions'!V83</f>
        <v>13892161.2802459</v>
      </c>
      <c r="I83" s="82" t="n">
        <f aca="false">'Low pensions'!M83</f>
        <v>78094.7863089796</v>
      </c>
      <c r="J83" s="82" t="n">
        <f aca="false">'Low pensions'!W83</f>
        <v>429654.472584923</v>
      </c>
      <c r="K83" s="9"/>
      <c r="L83" s="82" t="n">
        <f aca="false">'Low pensions'!N83</f>
        <v>3602010.01135502</v>
      </c>
      <c r="M83" s="67"/>
      <c r="N83" s="82" t="n">
        <f aca="false">'Low pensions'!L83</f>
        <v>1030303.63962043</v>
      </c>
      <c r="O83" s="9"/>
      <c r="P83" s="82" t="n">
        <f aca="false">'Low pensions'!X83</f>
        <v>24359273.7086288</v>
      </c>
      <c r="Q83" s="67"/>
      <c r="R83" s="82" t="n">
        <f aca="false">'Low SIPA income'!G78</f>
        <v>25206321.9266773</v>
      </c>
      <c r="S83" s="67"/>
      <c r="T83" s="82" t="n">
        <f aca="false">'Low SIPA income'!J78</f>
        <v>96378556.5614227</v>
      </c>
      <c r="U83" s="9"/>
      <c r="V83" s="82" t="n">
        <f aca="false">'Low SIPA income'!F78</f>
        <v>112952.047259808</v>
      </c>
      <c r="W83" s="67"/>
      <c r="X83" s="82" t="n">
        <f aca="false">'Low SIPA income'!M78</f>
        <v>283702.977737797</v>
      </c>
      <c r="Y83" s="9"/>
      <c r="Z83" s="9" t="n">
        <f aca="false">R83+V83-N83-L83-F83</f>
        <v>-2749707.80410875</v>
      </c>
      <c r="AA83" s="9"/>
      <c r="AB83" s="9" t="n">
        <f aca="false">T83-P83-D83</f>
        <v>-56922350.2473208</v>
      </c>
      <c r="AC83" s="50"/>
      <c r="AD83" s="9"/>
      <c r="AE83" s="9"/>
      <c r="AF83" s="9"/>
      <c r="AG83" s="9" t="n">
        <f aca="false">BF83/100*$AG$57</f>
        <v>6088222088.46278</v>
      </c>
      <c r="AH83" s="40" t="n">
        <f aca="false">(AG83-AG82)/AG82</f>
        <v>0.00405362618358617</v>
      </c>
      <c r="AI83" s="40"/>
      <c r="AJ83" s="40" t="n">
        <f aca="false">AB83/AG83</f>
        <v>-0.00934958505459073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13045004</v>
      </c>
      <c r="AX83" s="7"/>
      <c r="AY83" s="40" t="n">
        <f aca="false">(AW83-AW82)/AW82</f>
        <v>0.00496558388752154</v>
      </c>
      <c r="AZ83" s="39" t="n">
        <f aca="false">workers_and_wage_low!B71</f>
        <v>6256.49539149056</v>
      </c>
      <c r="BA83" s="40" t="n">
        <f aca="false">(AZ83-AZ82)/AZ82</f>
        <v>-0.000907451676511772</v>
      </c>
      <c r="BB83" s="40"/>
      <c r="BC83" s="40"/>
      <c r="BD83" s="40"/>
      <c r="BE83" s="40"/>
      <c r="BF83" s="7" t="n">
        <f aca="false">BF82*(1+AY83)*(1+BA83)*(1-BE83)</f>
        <v>111.970781692712</v>
      </c>
      <c r="BG83" s="7"/>
      <c r="BH83" s="7"/>
      <c r="BI83" s="40" t="n">
        <f aca="false">T90/AG90</f>
        <v>0.0138499386275781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129000474.440201</v>
      </c>
      <c r="E84" s="9"/>
      <c r="F84" s="67" t="n">
        <f aca="false">'Low pensions'!I84</f>
        <v>23447363.2371492</v>
      </c>
      <c r="G84" s="82" t="n">
        <f aca="false">'Low pensions'!K84</f>
        <v>2593207.87875417</v>
      </c>
      <c r="H84" s="82" t="n">
        <f aca="false">'Low pensions'!V84</f>
        <v>14267064.6288852</v>
      </c>
      <c r="I84" s="82" t="n">
        <f aca="false">'Low pensions'!M84</f>
        <v>80202.3055284796</v>
      </c>
      <c r="J84" s="82" t="n">
        <f aca="false">'Low pensions'!W84</f>
        <v>441249.421511914</v>
      </c>
      <c r="K84" s="9"/>
      <c r="L84" s="82" t="n">
        <f aca="false">'Low pensions'!N84</f>
        <v>3579073.19127318</v>
      </c>
      <c r="M84" s="67"/>
      <c r="N84" s="82" t="n">
        <f aca="false">'Low pensions'!L84</f>
        <v>1031425.93206915</v>
      </c>
      <c r="O84" s="9"/>
      <c r="P84" s="82" t="n">
        <f aca="false">'Low pensions'!X84</f>
        <v>24246428.9621102</v>
      </c>
      <c r="Q84" s="67"/>
      <c r="R84" s="82" t="n">
        <f aca="false">'Low SIPA income'!G79</f>
        <v>21873275.1315692</v>
      </c>
      <c r="S84" s="67"/>
      <c r="T84" s="82" t="n">
        <f aca="false">'Low SIPA income'!J79</f>
        <v>83634363.259495</v>
      </c>
      <c r="U84" s="9"/>
      <c r="V84" s="82" t="n">
        <f aca="false">'Low SIPA income'!F79</f>
        <v>115848.706484741</v>
      </c>
      <c r="W84" s="67"/>
      <c r="X84" s="82" t="n">
        <f aca="false">'Low SIPA income'!M79</f>
        <v>290978.550580801</v>
      </c>
      <c r="Y84" s="9"/>
      <c r="Z84" s="9" t="n">
        <f aca="false">R84+V84-N84-L84-F84</f>
        <v>-6068738.52243761</v>
      </c>
      <c r="AA84" s="9"/>
      <c r="AB84" s="9" t="n">
        <f aca="false">T84-P84-D84</f>
        <v>-69612540.1428159</v>
      </c>
      <c r="AC84" s="50"/>
      <c r="AD84" s="9"/>
      <c r="AE84" s="9"/>
      <c r="AF84" s="9"/>
      <c r="AG84" s="9" t="n">
        <f aca="false">BF84/100*$AG$57</f>
        <v>6077481202.49453</v>
      </c>
      <c r="AH84" s="40" t="n">
        <f aca="false">(AG84-AG83)/AG83</f>
        <v>-0.00176420731901425</v>
      </c>
      <c r="AI84" s="40"/>
      <c r="AJ84" s="40" t="n">
        <f aca="false">AB84/AG84</f>
        <v>-0.0114541761337317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13052720</v>
      </c>
      <c r="AX84" s="7"/>
      <c r="AY84" s="40" t="n">
        <f aca="false">(AW84-AW83)/AW83</f>
        <v>0.000591490811348161</v>
      </c>
      <c r="AZ84" s="39" t="n">
        <f aca="false">workers_and_wage_low!B72</f>
        <v>6241.7656894776</v>
      </c>
      <c r="BA84" s="40" t="n">
        <f aca="false">(AZ84-AZ83)/AZ83</f>
        <v>-0.0023543055802446</v>
      </c>
      <c r="BB84" s="40"/>
      <c r="BC84" s="40"/>
      <c r="BD84" s="40"/>
      <c r="BE84" s="40"/>
      <c r="BF84" s="7" t="n">
        <f aca="false">BF83*(1+AY84)*(1+BA84)*(1-BE84)</f>
        <v>111.773242020134</v>
      </c>
      <c r="BG84" s="7"/>
      <c r="BH84" s="7"/>
      <c r="BI84" s="40" t="n">
        <f aca="false">T91/AG91</f>
        <v>0.0159149964299749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128941225.371592</v>
      </c>
      <c r="E85" s="9"/>
      <c r="F85" s="67" t="n">
        <f aca="false">'Low pensions'!I85</f>
        <v>23436594.017585</v>
      </c>
      <c r="G85" s="82" t="n">
        <f aca="false">'Low pensions'!K85</f>
        <v>2673180.17717561</v>
      </c>
      <c r="H85" s="82" t="n">
        <f aca="false">'Low pensions'!V85</f>
        <v>14707048.6191573</v>
      </c>
      <c r="I85" s="82" t="n">
        <f aca="false">'Low pensions'!M85</f>
        <v>82675.6755827512</v>
      </c>
      <c r="J85" s="82" t="n">
        <f aca="false">'Low pensions'!W85</f>
        <v>454857.17378837</v>
      </c>
      <c r="K85" s="9"/>
      <c r="L85" s="82" t="n">
        <f aca="false">'Low pensions'!N85</f>
        <v>3616341.1909392</v>
      </c>
      <c r="M85" s="67"/>
      <c r="N85" s="82" t="n">
        <f aca="false">'Low pensions'!L85</f>
        <v>1030739.72114366</v>
      </c>
      <c r="O85" s="9"/>
      <c r="P85" s="82" t="n">
        <f aca="false">'Low pensions'!X85</f>
        <v>24436037.4594946</v>
      </c>
      <c r="Q85" s="67"/>
      <c r="R85" s="82" t="n">
        <f aca="false">'Low SIPA income'!G80</f>
        <v>25199574.2993813</v>
      </c>
      <c r="S85" s="67"/>
      <c r="T85" s="82" t="n">
        <f aca="false">'Low SIPA income'!J80</f>
        <v>96352756.4236281</v>
      </c>
      <c r="U85" s="9"/>
      <c r="V85" s="82" t="n">
        <f aca="false">'Low SIPA income'!F80</f>
        <v>119097.282202668</v>
      </c>
      <c r="W85" s="67"/>
      <c r="X85" s="82" t="n">
        <f aca="false">'Low SIPA income'!M80</f>
        <v>299138.036193864</v>
      </c>
      <c r="Y85" s="9"/>
      <c r="Z85" s="9" t="n">
        <f aca="false">R85+V85-N85-L85-F85</f>
        <v>-2765003.34808397</v>
      </c>
      <c r="AA85" s="9"/>
      <c r="AB85" s="9" t="n">
        <f aca="false">T85-P85-D85</f>
        <v>-57024506.4074588</v>
      </c>
      <c r="AC85" s="50"/>
      <c r="AD85" s="9"/>
      <c r="AE85" s="9"/>
      <c r="AF85" s="9"/>
      <c r="AG85" s="9" t="n">
        <f aca="false">BF85/100*$AG$57</f>
        <v>6110670684.26433</v>
      </c>
      <c r="AH85" s="40" t="n">
        <f aca="false">(AG85-AG84)/AG84</f>
        <v>0.00546105872876591</v>
      </c>
      <c r="AI85" s="40" t="n">
        <f aca="false">(AG85-AG81)/AG81</f>
        <v>0.00989687271004049</v>
      </c>
      <c r="AJ85" s="40" t="n">
        <f aca="false">AB85/AG85</f>
        <v>-0.00933195541928047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13167010</v>
      </c>
      <c r="AX85" s="7"/>
      <c r="AY85" s="40" t="n">
        <f aca="false">(AW85-AW84)/AW84</f>
        <v>0.00875602939463959</v>
      </c>
      <c r="AZ85" s="39" t="n">
        <f aca="false">workers_and_wage_low!B73</f>
        <v>6221.3777718337</v>
      </c>
      <c r="BA85" s="40" t="n">
        <f aca="false">(AZ85-AZ84)/AZ84</f>
        <v>-0.00326637023210778</v>
      </c>
      <c r="BB85" s="40"/>
      <c r="BC85" s="40"/>
      <c r="BD85" s="40"/>
      <c r="BE85" s="40"/>
      <c r="BF85" s="7" t="n">
        <f aca="false">BF84*(1+AY85)*(1+BA85)*(1-BE85)</f>
        <v>112.383642259111</v>
      </c>
      <c r="BG85" s="7"/>
      <c r="BH85" s="7"/>
      <c r="BI85" s="40" t="n">
        <f aca="false">T92/AG92</f>
        <v>0.0138792818958356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128896893.351763</v>
      </c>
      <c r="E86" s="6"/>
      <c r="F86" s="8" t="n">
        <f aca="false">'Low pensions'!I86</f>
        <v>23428536.148213</v>
      </c>
      <c r="G86" s="81" t="n">
        <f aca="false">'Low pensions'!K86</f>
        <v>2740571.34835592</v>
      </c>
      <c r="H86" s="81" t="n">
        <f aca="false">'Low pensions'!V86</f>
        <v>15077814.9593812</v>
      </c>
      <c r="I86" s="81" t="n">
        <f aca="false">'Low pensions'!M86</f>
        <v>84759.9386089467</v>
      </c>
      <c r="J86" s="81" t="n">
        <f aca="false">'Low pensions'!W86</f>
        <v>466324.174001486</v>
      </c>
      <c r="K86" s="6"/>
      <c r="L86" s="81" t="n">
        <f aca="false">'Low pensions'!N86</f>
        <v>4393924.64702786</v>
      </c>
      <c r="M86" s="8"/>
      <c r="N86" s="81" t="n">
        <f aca="false">'Low pensions'!L86</f>
        <v>1031433.14394024</v>
      </c>
      <c r="O86" s="6"/>
      <c r="P86" s="81" t="n">
        <f aca="false">'Low pensions'!X86</f>
        <v>28474736.7172489</v>
      </c>
      <c r="Q86" s="8"/>
      <c r="R86" s="81" t="n">
        <f aca="false">'Low SIPA income'!G81</f>
        <v>21965936.8598148</v>
      </c>
      <c r="S86" s="8"/>
      <c r="T86" s="81" t="n">
        <f aca="false">'Low SIPA income'!J81</f>
        <v>83988663.4085918</v>
      </c>
      <c r="U86" s="6"/>
      <c r="V86" s="81" t="n">
        <f aca="false">'Low SIPA income'!F81</f>
        <v>113354.059366538</v>
      </c>
      <c r="W86" s="8"/>
      <c r="X86" s="81" t="n">
        <f aca="false">'Low SIPA income'!M81</f>
        <v>284712.716246596</v>
      </c>
      <c r="Y86" s="6"/>
      <c r="Z86" s="6" t="n">
        <f aca="false">R86+V86-N86-L86-F86</f>
        <v>-6774603.01999977</v>
      </c>
      <c r="AA86" s="6"/>
      <c r="AB86" s="6" t="n">
        <f aca="false">T86-P86-D86</f>
        <v>-73382966.6604204</v>
      </c>
      <c r="AC86" s="50"/>
      <c r="AD86" s="6"/>
      <c r="AE86" s="6"/>
      <c r="AF86" s="6"/>
      <c r="AG86" s="6" t="n">
        <f aca="false">BF86/100*$AG$57</f>
        <v>6102569365.73385</v>
      </c>
      <c r="AH86" s="61" t="n">
        <f aca="false">(AG86-AG85)/AG85</f>
        <v>-0.00132576585273058</v>
      </c>
      <c r="AI86" s="61"/>
      <c r="AJ86" s="61" t="n">
        <f aca="false">AB86/AG86</f>
        <v>-0.0120249295440161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0.00094930897706508</v>
      </c>
      <c r="AV86" s="5"/>
      <c r="AW86" s="65" t="n">
        <f aca="false">workers_and_wage_low!C74</f>
        <v>13076496</v>
      </c>
      <c r="AX86" s="5"/>
      <c r="AY86" s="61" t="n">
        <f aca="false">(AW86-AW85)/AW85</f>
        <v>-0.00687430175871363</v>
      </c>
      <c r="AZ86" s="66" t="n">
        <f aca="false">workers_and_wage_low!B74</f>
        <v>6256.13625005336</v>
      </c>
      <c r="BA86" s="61" t="n">
        <f aca="false">(AZ86-AZ85)/AZ85</f>
        <v>0.00558694223279986</v>
      </c>
      <c r="BB86" s="61"/>
      <c r="BC86" s="61"/>
      <c r="BD86" s="61"/>
      <c r="BE86" s="61"/>
      <c r="BF86" s="5" t="n">
        <f aca="false">BF85*(1+AY86)*(1+BA86)*(1-BE86)</f>
        <v>112.234647863798</v>
      </c>
      <c r="BG86" s="5"/>
      <c r="BH86" s="5"/>
      <c r="BI86" s="61" t="n">
        <f aca="false">T93/AG93</f>
        <v>0.0159703705631904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129289874.598632</v>
      </c>
      <c r="E87" s="9"/>
      <c r="F87" s="67" t="n">
        <f aca="false">'Low pensions'!I87</f>
        <v>23499965.1416389</v>
      </c>
      <c r="G87" s="82" t="n">
        <f aca="false">'Low pensions'!K87</f>
        <v>2793844.53118043</v>
      </c>
      <c r="H87" s="82" t="n">
        <f aca="false">'Low pensions'!V87</f>
        <v>15370908.2931517</v>
      </c>
      <c r="I87" s="82" t="n">
        <f aca="false">'Low pensions'!M87</f>
        <v>86407.5628200136</v>
      </c>
      <c r="J87" s="82" t="n">
        <f aca="false">'Low pensions'!W87</f>
        <v>475388.916283042</v>
      </c>
      <c r="K87" s="9"/>
      <c r="L87" s="82" t="n">
        <f aca="false">'Low pensions'!N87</f>
        <v>3680645.30369897</v>
      </c>
      <c r="M87" s="67"/>
      <c r="N87" s="82" t="n">
        <f aca="false">'Low pensions'!L87</f>
        <v>1034759.9425037</v>
      </c>
      <c r="O87" s="9"/>
      <c r="P87" s="82" t="n">
        <f aca="false">'Low pensions'!X87</f>
        <v>24791829.8780599</v>
      </c>
      <c r="Q87" s="67"/>
      <c r="R87" s="82" t="n">
        <f aca="false">'Low SIPA income'!G82</f>
        <v>25434080.9513576</v>
      </c>
      <c r="S87" s="67"/>
      <c r="T87" s="82" t="n">
        <f aca="false">'Low SIPA income'!J82</f>
        <v>97249412.93255</v>
      </c>
      <c r="U87" s="9"/>
      <c r="V87" s="82" t="n">
        <f aca="false">'Low SIPA income'!F82</f>
        <v>112573.601829236</v>
      </c>
      <c r="W87" s="67"/>
      <c r="X87" s="82" t="n">
        <f aca="false">'Low SIPA income'!M82</f>
        <v>282752.431925044</v>
      </c>
      <c r="Y87" s="9"/>
      <c r="Z87" s="9" t="n">
        <f aca="false">R87+V87-N87-L87-F87</f>
        <v>-2668715.83465471</v>
      </c>
      <c r="AA87" s="9"/>
      <c r="AB87" s="9" t="n">
        <f aca="false">T87-P87-D87</f>
        <v>-56832291.5441421</v>
      </c>
      <c r="AC87" s="50"/>
      <c r="AD87" s="9"/>
      <c r="AE87" s="9"/>
      <c r="AF87" s="9"/>
      <c r="AG87" s="9" t="n">
        <f aca="false">BF87/100*$AG$57</f>
        <v>6135884433.85036</v>
      </c>
      <c r="AH87" s="40" t="n">
        <f aca="false">(AG87-AG86)/AG86</f>
        <v>0.00545918712593054</v>
      </c>
      <c r="AI87" s="40"/>
      <c r="AJ87" s="40" t="n">
        <f aca="false">AB87/AG87</f>
        <v>-0.00926228193455055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13116448</v>
      </c>
      <c r="AX87" s="7"/>
      <c r="AY87" s="40" t="n">
        <f aca="false">(AW87-AW86)/AW86</f>
        <v>0.00305525272213596</v>
      </c>
      <c r="AZ87" s="39" t="n">
        <f aca="false">workers_and_wage_low!B75</f>
        <v>6271.12978218981</v>
      </c>
      <c r="BA87" s="40" t="n">
        <f aca="false">(AZ87-AZ86)/AZ86</f>
        <v>0.00239661214800551</v>
      </c>
      <c r="BB87" s="40"/>
      <c r="BC87" s="40"/>
      <c r="BD87" s="40"/>
      <c r="BE87" s="40"/>
      <c r="BF87" s="7" t="n">
        <f aca="false">BF86*(1+AY87)*(1+BA87)*(1-BE87)</f>
        <v>112.8473578085</v>
      </c>
      <c r="BG87" s="7"/>
      <c r="BH87" s="7"/>
      <c r="BI87" s="40" t="n">
        <f aca="false">T94/AG94</f>
        <v>0.0138856230684671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129596223.046863</v>
      </c>
      <c r="E88" s="9"/>
      <c r="F88" s="67" t="n">
        <f aca="false">'Low pensions'!I88</f>
        <v>23555647.5984204</v>
      </c>
      <c r="G88" s="82" t="n">
        <f aca="false">'Low pensions'!K88</f>
        <v>2840051.19618052</v>
      </c>
      <c r="H88" s="82" t="n">
        <f aca="false">'Low pensions'!V88</f>
        <v>15625123.7308119</v>
      </c>
      <c r="I88" s="82" t="n">
        <f aca="false">'Low pensions'!M88</f>
        <v>87836.6349334177</v>
      </c>
      <c r="J88" s="82" t="n">
        <f aca="false">'Low pensions'!W88</f>
        <v>483251.249406551</v>
      </c>
      <c r="K88" s="9"/>
      <c r="L88" s="82" t="n">
        <f aca="false">'Low pensions'!N88</f>
        <v>3605572.32994632</v>
      </c>
      <c r="M88" s="67"/>
      <c r="N88" s="82" t="n">
        <f aca="false">'Low pensions'!L88</f>
        <v>1036375.13739154</v>
      </c>
      <c r="O88" s="9"/>
      <c r="P88" s="82" t="n">
        <f aca="false">'Low pensions'!X88</f>
        <v>24411162.1860889</v>
      </c>
      <c r="Q88" s="67"/>
      <c r="R88" s="82" t="n">
        <f aca="false">'Low SIPA income'!G83</f>
        <v>22098569.3793761</v>
      </c>
      <c r="S88" s="67"/>
      <c r="T88" s="82" t="n">
        <f aca="false">'Low SIPA income'!J83</f>
        <v>84495795.3426204</v>
      </c>
      <c r="U88" s="9"/>
      <c r="V88" s="82" t="n">
        <f aca="false">'Low SIPA income'!F83</f>
        <v>115085.772543434</v>
      </c>
      <c r="W88" s="67"/>
      <c r="X88" s="82" t="n">
        <f aca="false">'Low SIPA income'!M83</f>
        <v>289062.280480195</v>
      </c>
      <c r="Y88" s="9"/>
      <c r="Z88" s="9" t="n">
        <f aca="false">R88+V88-N88-L88-F88</f>
        <v>-5983939.9138387</v>
      </c>
      <c r="AA88" s="9"/>
      <c r="AB88" s="9" t="n">
        <f aca="false">T88-P88-D88</f>
        <v>-69511589.8903317</v>
      </c>
      <c r="AC88" s="50"/>
      <c r="AD88" s="9"/>
      <c r="AE88" s="9"/>
      <c r="AF88" s="9"/>
      <c r="AG88" s="9" t="n">
        <f aca="false">BF88/100*$AG$57</f>
        <v>6117850927.16448</v>
      </c>
      <c r="AH88" s="40" t="n">
        <f aca="false">(AG88-AG87)/AG87</f>
        <v>-0.00293902319711135</v>
      </c>
      <c r="AI88" s="40"/>
      <c r="AJ88" s="40" t="n">
        <f aca="false">AB88/AG88</f>
        <v>-0.0113620927868128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13110275</v>
      </c>
      <c r="AX88" s="7"/>
      <c r="AY88" s="40" t="n">
        <f aca="false">(AW88-AW87)/AW87</f>
        <v>-0.000470630463369351</v>
      </c>
      <c r="AZ88" s="39" t="n">
        <f aca="false">workers_and_wage_low!B76</f>
        <v>6255.64288239628</v>
      </c>
      <c r="BA88" s="40" t="n">
        <f aca="false">(AZ88-AZ87)/AZ87</f>
        <v>-0.00246955498154728</v>
      </c>
      <c r="BB88" s="40"/>
      <c r="BC88" s="40"/>
      <c r="BD88" s="40"/>
      <c r="BE88" s="40"/>
      <c r="BF88" s="7" t="n">
        <f aca="false">BF87*(1+AY88)*(1+BA88)*(1-BE88)</f>
        <v>112.515696806168</v>
      </c>
      <c r="BG88" s="7"/>
      <c r="BH88" s="7"/>
      <c r="BI88" s="40" t="n">
        <f aca="false">T95/AG95</f>
        <v>0.0158865055050009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130510900.495248</v>
      </c>
      <c r="E89" s="9"/>
      <c r="F89" s="67" t="n">
        <f aca="false">'Low pensions'!I89</f>
        <v>23721901.0519071</v>
      </c>
      <c r="G89" s="82" t="n">
        <f aca="false">'Low pensions'!K89</f>
        <v>2882804.35919567</v>
      </c>
      <c r="H89" s="82" t="n">
        <f aca="false">'Low pensions'!V89</f>
        <v>15860339.0194988</v>
      </c>
      <c r="I89" s="82" t="n">
        <f aca="false">'Low pensions'!M89</f>
        <v>89158.8977070823</v>
      </c>
      <c r="J89" s="82" t="n">
        <f aca="false">'Low pensions'!W89</f>
        <v>490525.949056664</v>
      </c>
      <c r="K89" s="9"/>
      <c r="L89" s="82" t="n">
        <f aca="false">'Low pensions'!N89</f>
        <v>3628474.11787982</v>
      </c>
      <c r="M89" s="67"/>
      <c r="N89" s="82" t="n">
        <f aca="false">'Low pensions'!L89</f>
        <v>1044660.59165442</v>
      </c>
      <c r="O89" s="9"/>
      <c r="P89" s="82" t="n">
        <f aca="false">'Low pensions'!X89</f>
        <v>24575583.7972964</v>
      </c>
      <c r="Q89" s="67"/>
      <c r="R89" s="82" t="n">
        <f aca="false">'Low SIPA income'!G84</f>
        <v>25429556.5218822</v>
      </c>
      <c r="S89" s="67"/>
      <c r="T89" s="82" t="n">
        <f aca="false">'Low SIPA income'!J84</f>
        <v>97232113.3843104</v>
      </c>
      <c r="U89" s="9"/>
      <c r="V89" s="82" t="n">
        <f aca="false">'Low SIPA income'!F84</f>
        <v>116380.6128363</v>
      </c>
      <c r="W89" s="67"/>
      <c r="X89" s="82" t="n">
        <f aca="false">'Low SIPA income'!M84</f>
        <v>292314.54598306</v>
      </c>
      <c r="Y89" s="9"/>
      <c r="Z89" s="9" t="n">
        <f aca="false">R89+V89-N89-L89-F89</f>
        <v>-2849098.62672293</v>
      </c>
      <c r="AA89" s="9"/>
      <c r="AB89" s="9" t="n">
        <f aca="false">T89-P89-D89</f>
        <v>-57854370.9082341</v>
      </c>
      <c r="AC89" s="50"/>
      <c r="AD89" s="9"/>
      <c r="AE89" s="9"/>
      <c r="AF89" s="9"/>
      <c r="AG89" s="9" t="n">
        <f aca="false">BF89/100*$AG$57</f>
        <v>6133774701.00929</v>
      </c>
      <c r="AH89" s="40" t="n">
        <f aca="false">(AG89-AG88)/AG88</f>
        <v>0.00260283783217171</v>
      </c>
      <c r="AI89" s="40" t="n">
        <f aca="false">(AG89-AG85)/AG85</f>
        <v>0.00378092977657234</v>
      </c>
      <c r="AJ89" s="40" t="n">
        <f aca="false">AB89/AG89</f>
        <v>-0.00943209911161465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13144924</v>
      </c>
      <c r="AX89" s="7"/>
      <c r="AY89" s="40" t="n">
        <f aca="false">(AW89-AW88)/AW88</f>
        <v>0.0026428888791425</v>
      </c>
      <c r="AZ89" s="39" t="n">
        <f aca="false">workers_and_wage_low!B77</f>
        <v>6255.39299776667</v>
      </c>
      <c r="BA89" s="40" t="n">
        <f aca="false">(AZ89-AZ88)/AZ88</f>
        <v>-3.99454755176194E-005</v>
      </c>
      <c r="BB89" s="40"/>
      <c r="BC89" s="40"/>
      <c r="BD89" s="40"/>
      <c r="BE89" s="40"/>
      <c r="BF89" s="7" t="n">
        <f aca="false">BF88*(1+AY89)*(1+BA89)*(1-BE89)</f>
        <v>112.808556918528</v>
      </c>
      <c r="BG89" s="7"/>
      <c r="BH89" s="7"/>
      <c r="BI89" s="40" t="n">
        <f aca="false">T96/AG96</f>
        <v>0.0138907952354058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130895779.609323</v>
      </c>
      <c r="E90" s="6"/>
      <c r="F90" s="8" t="n">
        <f aca="false">'Low pensions'!I90</f>
        <v>23791857.386791</v>
      </c>
      <c r="G90" s="81" t="n">
        <f aca="false">'Low pensions'!K90</f>
        <v>2955667.36746026</v>
      </c>
      <c r="H90" s="81" t="n">
        <f aca="false">'Low pensions'!V90</f>
        <v>16261209.7929076</v>
      </c>
      <c r="I90" s="81" t="n">
        <f aca="false">'Low pensions'!M90</f>
        <v>91412.3928080494</v>
      </c>
      <c r="J90" s="81" t="n">
        <f aca="false">'Low pensions'!W90</f>
        <v>502924.014213639</v>
      </c>
      <c r="K90" s="6"/>
      <c r="L90" s="81" t="n">
        <f aca="false">'Low pensions'!N90</f>
        <v>4484804.53159423</v>
      </c>
      <c r="M90" s="8"/>
      <c r="N90" s="81" t="n">
        <f aca="false">'Low pensions'!L90</f>
        <v>1049596.46491535</v>
      </c>
      <c r="O90" s="6"/>
      <c r="P90" s="81" t="n">
        <f aca="false">'Low pensions'!X90</f>
        <v>29046242.1032476</v>
      </c>
      <c r="Q90" s="8"/>
      <c r="R90" s="81" t="n">
        <f aca="false">'Low SIPA income'!G85</f>
        <v>22338913.5257724</v>
      </c>
      <c r="S90" s="8"/>
      <c r="T90" s="81" t="n">
        <f aca="false">'Low SIPA income'!J85</f>
        <v>85414772.0174022</v>
      </c>
      <c r="U90" s="6"/>
      <c r="V90" s="81" t="n">
        <f aca="false">'Low SIPA income'!F85</f>
        <v>118335.705053455</v>
      </c>
      <c r="W90" s="8"/>
      <c r="X90" s="81" t="n">
        <f aca="false">'Low SIPA income'!M85</f>
        <v>297225.173963827</v>
      </c>
      <c r="Y90" s="6"/>
      <c r="Z90" s="6" t="n">
        <f aca="false">R90+V90-N90-L90-F90</f>
        <v>-6869009.1524747</v>
      </c>
      <c r="AA90" s="6"/>
      <c r="AB90" s="6" t="n">
        <f aca="false">T90-P90-D90</f>
        <v>-74527249.6951686</v>
      </c>
      <c r="AC90" s="50"/>
      <c r="AD90" s="6"/>
      <c r="AE90" s="6"/>
      <c r="AF90" s="6"/>
      <c r="AG90" s="6" t="n">
        <f aca="false">BF90/100*$AG$57</f>
        <v>6167158881.6519</v>
      </c>
      <c r="AH90" s="61" t="n">
        <f aca="false">(AG90-AG89)/AG89</f>
        <v>0.00544268126397246</v>
      </c>
      <c r="AI90" s="61"/>
      <c r="AJ90" s="61" t="n">
        <f aca="false">AB90/AG90</f>
        <v>-0.0120845353793133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0.00580862749305266</v>
      </c>
      <c r="AV90" s="5"/>
      <c r="AW90" s="65" t="n">
        <f aca="false">workers_and_wage_low!C78</f>
        <v>13137347</v>
      </c>
      <c r="AX90" s="5"/>
      <c r="AY90" s="61" t="n">
        <f aca="false">(AW90-AW89)/AW89</f>
        <v>-0.000576420221219993</v>
      </c>
      <c r="AZ90" s="66" t="n">
        <f aca="false">workers_and_wage_low!B78</f>
        <v>6293.06655885241</v>
      </c>
      <c r="BA90" s="61" t="n">
        <f aca="false">(AZ90-AZ89)/AZ89</f>
        <v>0.00602257301806383</v>
      </c>
      <c r="BB90" s="61"/>
      <c r="BC90" s="61"/>
      <c r="BD90" s="61"/>
      <c r="BE90" s="61"/>
      <c r="BF90" s="5" t="n">
        <f aca="false">BF89*(1+AY90)*(1+BA90)*(1-BE90)</f>
        <v>113.422537937684</v>
      </c>
      <c r="BG90" s="5"/>
      <c r="BH90" s="5"/>
      <c r="BI90" s="61" t="n">
        <f aca="false">T97/AG97</f>
        <v>0.0159547951129966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131029273.858767</v>
      </c>
      <c r="E91" s="9"/>
      <c r="F91" s="67" t="n">
        <f aca="false">'Low pensions'!I91</f>
        <v>23816121.5468289</v>
      </c>
      <c r="G91" s="82" t="n">
        <f aca="false">'Low pensions'!K91</f>
        <v>2979249.59312434</v>
      </c>
      <c r="H91" s="82" t="n">
        <f aca="false">'Low pensions'!V91</f>
        <v>16390952.24063</v>
      </c>
      <c r="I91" s="82" t="n">
        <f aca="false">'Low pensions'!M91</f>
        <v>92141.7399935364</v>
      </c>
      <c r="J91" s="82" t="n">
        <f aca="false">'Low pensions'!W91</f>
        <v>506936.667235978</v>
      </c>
      <c r="K91" s="9"/>
      <c r="L91" s="82" t="n">
        <f aca="false">'Low pensions'!N91</f>
        <v>3603789.31721089</v>
      </c>
      <c r="M91" s="67"/>
      <c r="N91" s="82" t="n">
        <f aca="false">'Low pensions'!L91</f>
        <v>1050788.50814797</v>
      </c>
      <c r="O91" s="9"/>
      <c r="P91" s="82" t="n">
        <f aca="false">'Low pensions'!X91</f>
        <v>24481208.2377986</v>
      </c>
      <c r="Q91" s="67"/>
      <c r="R91" s="82" t="n">
        <f aca="false">'Low SIPA income'!G86</f>
        <v>25800970.8845405</v>
      </c>
      <c r="S91" s="67"/>
      <c r="T91" s="82" t="n">
        <f aca="false">'Low SIPA income'!J86</f>
        <v>98652248.391049</v>
      </c>
      <c r="U91" s="9"/>
      <c r="V91" s="82" t="n">
        <f aca="false">'Low SIPA income'!F86</f>
        <v>116936.409379069</v>
      </c>
      <c r="W91" s="67"/>
      <c r="X91" s="82" t="n">
        <f aca="false">'Low SIPA income'!M86</f>
        <v>293710.546657905</v>
      </c>
      <c r="Y91" s="9"/>
      <c r="Z91" s="9" t="n">
        <f aca="false">R91+V91-N91-L91-F91</f>
        <v>-2552792.07826819</v>
      </c>
      <c r="AA91" s="9"/>
      <c r="AB91" s="9" t="n">
        <f aca="false">T91-P91-D91</f>
        <v>-56858233.7055171</v>
      </c>
      <c r="AC91" s="50"/>
      <c r="AD91" s="9"/>
      <c r="AE91" s="9"/>
      <c r="AF91" s="9"/>
      <c r="AG91" s="9" t="n">
        <f aca="false">BF91/100*$AG$57</f>
        <v>6198697487.93933</v>
      </c>
      <c r="AH91" s="40" t="n">
        <f aca="false">(AG91-AG90)/AG90</f>
        <v>0.00511396039775499</v>
      </c>
      <c r="AI91" s="40"/>
      <c r="AJ91" s="40" t="n">
        <f aca="false">AB91/AG91</f>
        <v>-0.00917260986136925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13159834</v>
      </c>
      <c r="AX91" s="7"/>
      <c r="AY91" s="40" t="n">
        <f aca="false">(AW91-AW90)/AW90</f>
        <v>0.00171168501524699</v>
      </c>
      <c r="AZ91" s="39" t="n">
        <f aca="false">workers_and_wage_low!B79</f>
        <v>6314.44071845737</v>
      </c>
      <c r="BA91" s="40" t="n">
        <f aca="false">(AZ91-AZ90)/AZ90</f>
        <v>0.00339646170989431</v>
      </c>
      <c r="BB91" s="40"/>
      <c r="BC91" s="40"/>
      <c r="BD91" s="40"/>
      <c r="BE91" s="40"/>
      <c r="BF91" s="7" t="n">
        <f aca="false">BF90*(1+AY91)*(1+BA91)*(1-BE91)</f>
        <v>114.00257630491</v>
      </c>
      <c r="BG91" s="7"/>
      <c r="BH91" s="7"/>
      <c r="BI91" s="40" t="n">
        <f aca="false">T98/AG98</f>
        <v>0.0139063338547459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131415299.966308</v>
      </c>
      <c r="E92" s="9"/>
      <c r="F92" s="67" t="n">
        <f aca="false">'Low pensions'!I92</f>
        <v>23886286.3613523</v>
      </c>
      <c r="G92" s="82" t="n">
        <f aca="false">'Low pensions'!K92</f>
        <v>3024655.23060814</v>
      </c>
      <c r="H92" s="82" t="n">
        <f aca="false">'Low pensions'!V92</f>
        <v>16640760.6612369</v>
      </c>
      <c r="I92" s="82" t="n">
        <f aca="false">'Low pensions'!M92</f>
        <v>93546.0380600453</v>
      </c>
      <c r="J92" s="82" t="n">
        <f aca="false">'Low pensions'!W92</f>
        <v>514662.700862996</v>
      </c>
      <c r="K92" s="9"/>
      <c r="L92" s="82" t="n">
        <f aca="false">'Low pensions'!N92</f>
        <v>3598486.512101</v>
      </c>
      <c r="M92" s="67"/>
      <c r="N92" s="82" t="n">
        <f aca="false">'Low pensions'!L92</f>
        <v>1054849.15798379</v>
      </c>
      <c r="O92" s="9"/>
      <c r="P92" s="82" t="n">
        <f aca="false">'Low pensions'!X92</f>
        <v>24476032.4541862</v>
      </c>
      <c r="Q92" s="67"/>
      <c r="R92" s="82" t="n">
        <f aca="false">'Low SIPA income'!G87</f>
        <v>22620640.6436159</v>
      </c>
      <c r="S92" s="67"/>
      <c r="T92" s="82" t="n">
        <f aca="false">'Low SIPA income'!J87</f>
        <v>86491980.070245</v>
      </c>
      <c r="U92" s="9"/>
      <c r="V92" s="82" t="n">
        <f aca="false">'Low SIPA income'!F87</f>
        <v>113470.676900806</v>
      </c>
      <c r="W92" s="67"/>
      <c r="X92" s="82" t="n">
        <f aca="false">'Low SIPA income'!M87</f>
        <v>285005.625870909</v>
      </c>
      <c r="Y92" s="9"/>
      <c r="Z92" s="9" t="n">
        <f aca="false">R92+V92-N92-L92-F92</f>
        <v>-5805510.71092042</v>
      </c>
      <c r="AA92" s="9"/>
      <c r="AB92" s="9" t="n">
        <f aca="false">T92-P92-D92</f>
        <v>-69399352.3502491</v>
      </c>
      <c r="AC92" s="50"/>
      <c r="AD92" s="9"/>
      <c r="AE92" s="9"/>
      <c r="AF92" s="9"/>
      <c r="AG92" s="9" t="n">
        <f aca="false">BF92/100*$AG$57</f>
        <v>6231733076.63678</v>
      </c>
      <c r="AH92" s="40" t="n">
        <f aca="false">(AG92-AG91)/AG91</f>
        <v>0.0053294403802935</v>
      </c>
      <c r="AI92" s="40"/>
      <c r="AJ92" s="40" t="n">
        <f aca="false">AB92/AG92</f>
        <v>-0.0111364449498699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13203615</v>
      </c>
      <c r="AX92" s="7"/>
      <c r="AY92" s="40" t="n">
        <f aca="false">(AW92-AW91)/AW91</f>
        <v>0.00332686567322962</v>
      </c>
      <c r="AZ92" s="39" t="n">
        <f aca="false">workers_and_wage_low!B80</f>
        <v>6327.0439285424</v>
      </c>
      <c r="BA92" s="40" t="n">
        <f aca="false">(AZ92-AZ91)/AZ91</f>
        <v>0.00199593450108619</v>
      </c>
      <c r="BB92" s="40"/>
      <c r="BC92" s="40"/>
      <c r="BD92" s="40"/>
      <c r="BE92" s="40"/>
      <c r="BF92" s="7" t="n">
        <f aca="false">BF91*(1+AY92)*(1+BA92)*(1-BE92)</f>
        <v>114.610146238527</v>
      </c>
      <c r="BG92" s="7"/>
      <c r="BH92" s="7"/>
      <c r="BI92" s="40" t="n">
        <f aca="false">T99/AG99</f>
        <v>0.015953089468375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131649062.012747</v>
      </c>
      <c r="E93" s="9"/>
      <c r="F93" s="67" t="n">
        <f aca="false">'Low pensions'!I93</f>
        <v>23928775.3803865</v>
      </c>
      <c r="G93" s="82" t="n">
        <f aca="false">'Low pensions'!K93</f>
        <v>3072668.44106431</v>
      </c>
      <c r="H93" s="82" t="n">
        <f aca="false">'Low pensions'!V93</f>
        <v>16904915.1789794</v>
      </c>
      <c r="I93" s="82" t="n">
        <f aca="false">'Low pensions'!M93</f>
        <v>95030.9827133292</v>
      </c>
      <c r="J93" s="82" t="n">
        <f aca="false">'Low pensions'!W93</f>
        <v>522832.428215859</v>
      </c>
      <c r="K93" s="9"/>
      <c r="L93" s="82" t="n">
        <f aca="false">'Low pensions'!N93</f>
        <v>3643040.04821874</v>
      </c>
      <c r="M93" s="67"/>
      <c r="N93" s="82" t="n">
        <f aca="false">'Low pensions'!L93</f>
        <v>1056763.76733034</v>
      </c>
      <c r="O93" s="9"/>
      <c r="P93" s="82" t="n">
        <f aca="false">'Low pensions'!X93</f>
        <v>24717754.5806234</v>
      </c>
      <c r="Q93" s="67"/>
      <c r="R93" s="82" t="n">
        <f aca="false">'Low SIPA income'!G88</f>
        <v>26219995.3397759</v>
      </c>
      <c r="S93" s="67"/>
      <c r="T93" s="82" t="n">
        <f aca="false">'Low SIPA income'!J88</f>
        <v>100254424.713203</v>
      </c>
      <c r="U93" s="9"/>
      <c r="V93" s="82" t="n">
        <f aca="false">'Low SIPA income'!F88</f>
        <v>116412.762727112</v>
      </c>
      <c r="W93" s="67"/>
      <c r="X93" s="82" t="n">
        <f aca="false">'Low SIPA income'!M88</f>
        <v>292395.29723971</v>
      </c>
      <c r="Y93" s="9"/>
      <c r="Z93" s="9" t="n">
        <f aca="false">R93+V93-N93-L93-F93</f>
        <v>-2292171.09343258</v>
      </c>
      <c r="AA93" s="9"/>
      <c r="AB93" s="9" t="n">
        <f aca="false">T93-P93-D93</f>
        <v>-56112391.8801669</v>
      </c>
      <c r="AC93" s="50"/>
      <c r="AD93" s="9"/>
      <c r="AE93" s="9"/>
      <c r="AF93" s="9"/>
      <c r="AG93" s="9" t="n">
        <f aca="false">BF93/100*$AG$57</f>
        <v>6277526518.03062</v>
      </c>
      <c r="AH93" s="40" t="n">
        <f aca="false">(AG93-AG92)/AG92</f>
        <v>0.00734842793018968</v>
      </c>
      <c r="AI93" s="40" t="n">
        <f aca="false">(AG93-AG89)/AG89</f>
        <v>0.0234361097413116</v>
      </c>
      <c r="AJ93" s="40" t="n">
        <f aca="false">AB93/AG93</f>
        <v>-0.00893861486988515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13212497</v>
      </c>
      <c r="AX93" s="7"/>
      <c r="AY93" s="40" t="n">
        <f aca="false">(AW93-AW92)/AW92</f>
        <v>0.000672694561300068</v>
      </c>
      <c r="AZ93" s="39" t="n">
        <f aca="false">workers_and_wage_low!B81</f>
        <v>6369.25319288004</v>
      </c>
      <c r="BA93" s="40" t="n">
        <f aca="false">(AZ93-AZ92)/AZ92</f>
        <v>0.00667124565821809</v>
      </c>
      <c r="BB93" s="40"/>
      <c r="BC93" s="40"/>
      <c r="BD93" s="40"/>
      <c r="BE93" s="40"/>
      <c r="BF93" s="7" t="n">
        <f aca="false">BF92*(1+AY93)*(1+BA93)*(1-BE93)</f>
        <v>115.45235063823</v>
      </c>
      <c r="BG93" s="7"/>
      <c r="BH93" s="7"/>
      <c r="BI93" s="40" t="n">
        <f aca="false">T100/AG100</f>
        <v>0.0139281019388484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131108422.289031</v>
      </c>
      <c r="E94" s="6"/>
      <c r="F94" s="8" t="n">
        <f aca="false">'Low pensions'!I94</f>
        <v>23830507.7109271</v>
      </c>
      <c r="G94" s="81" t="n">
        <f aca="false">'Low pensions'!K94</f>
        <v>3151195.22547923</v>
      </c>
      <c r="H94" s="81" t="n">
        <f aca="false">'Low pensions'!V94</f>
        <v>17336946.3776832</v>
      </c>
      <c r="I94" s="81" t="n">
        <f aca="false">'Low pensions'!M94</f>
        <v>97459.6461488423</v>
      </c>
      <c r="J94" s="81" t="n">
        <f aca="false">'Low pensions'!W94</f>
        <v>536194.217866491</v>
      </c>
      <c r="K94" s="6"/>
      <c r="L94" s="81" t="n">
        <f aca="false">'Low pensions'!N94</f>
        <v>4489631.65727024</v>
      </c>
      <c r="M94" s="8"/>
      <c r="N94" s="81" t="n">
        <f aca="false">'Low pensions'!L94</f>
        <v>1052557.23126996</v>
      </c>
      <c r="O94" s="6"/>
      <c r="P94" s="81" t="n">
        <f aca="false">'Low pensions'!X94</f>
        <v>29087579.3442434</v>
      </c>
      <c r="Q94" s="8"/>
      <c r="R94" s="81" t="n">
        <f aca="false">'Low SIPA income'!G89</f>
        <v>22821292.4299135</v>
      </c>
      <c r="S94" s="8"/>
      <c r="T94" s="81" t="n">
        <f aca="false">'Low SIPA income'!J89</f>
        <v>87259189.5659855</v>
      </c>
      <c r="U94" s="6"/>
      <c r="V94" s="81" t="n">
        <f aca="false">'Low SIPA income'!F89</f>
        <v>120325.723599969</v>
      </c>
      <c r="W94" s="8"/>
      <c r="X94" s="81" t="n">
        <f aca="false">'Low SIPA income'!M89</f>
        <v>302223.526814402</v>
      </c>
      <c r="Y94" s="6"/>
      <c r="Z94" s="6" t="n">
        <f aca="false">R94+V94-N94-L94-F94</f>
        <v>-6431078.44595376</v>
      </c>
      <c r="AA94" s="6"/>
      <c r="AB94" s="6" t="n">
        <f aca="false">T94-P94-D94</f>
        <v>-72936812.0672887</v>
      </c>
      <c r="AC94" s="50"/>
      <c r="AD94" s="6"/>
      <c r="AE94" s="6"/>
      <c r="AF94" s="6"/>
      <c r="AG94" s="6" t="n">
        <f aca="false">BF94/100*$AG$57</f>
        <v>6284139295.42294</v>
      </c>
      <c r="AH94" s="61" t="n">
        <f aca="false">(AG94-AG93)/AG93</f>
        <v>0.0010534049315961</v>
      </c>
      <c r="AI94" s="61"/>
      <c r="AJ94" s="61" t="n">
        <f aca="false">AB94/AG94</f>
        <v>-0.0116064919376329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0.00217884259892592</v>
      </c>
      <c r="AV94" s="5"/>
      <c r="AW94" s="65" t="n">
        <f aca="false">workers_and_wage_low!C82</f>
        <v>13184653</v>
      </c>
      <c r="AX94" s="5"/>
      <c r="AY94" s="61" t="n">
        <f aca="false">(AW94-AW93)/AW93</f>
        <v>-0.00210739877556831</v>
      </c>
      <c r="AZ94" s="66" t="n">
        <f aca="false">workers_and_wage_low!B82</f>
        <v>6389.42766764739</v>
      </c>
      <c r="BA94" s="61" t="n">
        <f aca="false">(AZ94-AZ93)/AZ93</f>
        <v>0.00316747884821092</v>
      </c>
      <c r="BB94" s="61"/>
      <c r="BC94" s="61"/>
      <c r="BD94" s="61"/>
      <c r="BE94" s="61"/>
      <c r="BF94" s="5" t="n">
        <f aca="false">BF93*(1+AY94)*(1+BA94)*(1-BE94)</f>
        <v>115.573968713756</v>
      </c>
      <c r="BG94" s="5"/>
      <c r="BH94" s="5"/>
      <c r="BI94" s="61" t="n">
        <f aca="false">T101/AG101</f>
        <v>0.0160148995512374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131345750.762702</v>
      </c>
      <c r="E95" s="9"/>
      <c r="F95" s="67" t="n">
        <f aca="false">'Low pensions'!I95</f>
        <v>23873644.9703274</v>
      </c>
      <c r="G95" s="82" t="n">
        <f aca="false">'Low pensions'!K95</f>
        <v>3223905.26293842</v>
      </c>
      <c r="H95" s="82" t="n">
        <f aca="false">'Low pensions'!V95</f>
        <v>17736975.5508543</v>
      </c>
      <c r="I95" s="82" t="n">
        <f aca="false">'Low pensions'!M95</f>
        <v>99708.4101939723</v>
      </c>
      <c r="J95" s="82" t="n">
        <f aca="false">'Low pensions'!W95</f>
        <v>548566.254150137</v>
      </c>
      <c r="K95" s="9"/>
      <c r="L95" s="82" t="n">
        <f aca="false">'Low pensions'!N95</f>
        <v>3654417.67592619</v>
      </c>
      <c r="M95" s="67"/>
      <c r="N95" s="82" t="n">
        <f aca="false">'Low pensions'!L95</f>
        <v>1055136.83767596</v>
      </c>
      <c r="O95" s="9"/>
      <c r="P95" s="82" t="n">
        <f aca="false">'Low pensions'!X95</f>
        <v>24767842.2579477</v>
      </c>
      <c r="Q95" s="67"/>
      <c r="R95" s="82" t="n">
        <f aca="false">'Low SIPA income'!G90</f>
        <v>26244554.3258807</v>
      </c>
      <c r="S95" s="67"/>
      <c r="T95" s="82" t="n">
        <f aca="false">'Low SIPA income'!J90</f>
        <v>100348328.125144</v>
      </c>
      <c r="U95" s="9"/>
      <c r="V95" s="82" t="n">
        <f aca="false">'Low SIPA income'!F90</f>
        <v>118445.26762024</v>
      </c>
      <c r="W95" s="67"/>
      <c r="X95" s="82" t="n">
        <f aca="false">'Low SIPA income'!M90</f>
        <v>297500.363543826</v>
      </c>
      <c r="Y95" s="9"/>
      <c r="Z95" s="9" t="n">
        <f aca="false">R95+V95-N95-L95-F95</f>
        <v>-2220199.8904286</v>
      </c>
      <c r="AA95" s="9"/>
      <c r="AB95" s="9" t="n">
        <f aca="false">T95-P95-D95</f>
        <v>-55765264.8955059</v>
      </c>
      <c r="AC95" s="50"/>
      <c r="AD95" s="9"/>
      <c r="AE95" s="9"/>
      <c r="AF95" s="9"/>
      <c r="AG95" s="9" t="n">
        <f aca="false">BF95/100*$AG$57</f>
        <v>6316576549.42149</v>
      </c>
      <c r="AH95" s="40" t="n">
        <f aca="false">(AG95-AG94)/AG94</f>
        <v>0.00516176559328853</v>
      </c>
      <c r="AI95" s="40"/>
      <c r="AJ95" s="40" t="n">
        <f aca="false">AB95/AG95</f>
        <v>-0.00882840007703433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13283779</v>
      </c>
      <c r="AX95" s="7"/>
      <c r="AY95" s="40" t="n">
        <f aca="false">(AW95-AW94)/AW94</f>
        <v>0.00751828660185444</v>
      </c>
      <c r="AZ95" s="39" t="n">
        <f aca="false">workers_and_wage_low!B83</f>
        <v>6374.4832038776</v>
      </c>
      <c r="BA95" s="40" t="n">
        <f aca="false">(AZ95-AZ94)/AZ94</f>
        <v>-0.00233893621575237</v>
      </c>
      <c r="BB95" s="40"/>
      <c r="BC95" s="40"/>
      <c r="BD95" s="40"/>
      <c r="BE95" s="40"/>
      <c r="BF95" s="7" t="n">
        <f aca="false">BF94*(1+AY95)*(1+BA95)*(1-BE95)</f>
        <v>116.170534448943</v>
      </c>
      <c r="BG95" s="7"/>
      <c r="BH95" s="7"/>
      <c r="BI95" s="40" t="n">
        <f aca="false">T102/AG102</f>
        <v>0.0139199251472087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131389387.246981</v>
      </c>
      <c r="E96" s="9"/>
      <c r="F96" s="67" t="n">
        <f aca="false">'Low pensions'!I96</f>
        <v>23881576.41788</v>
      </c>
      <c r="G96" s="82" t="n">
        <f aca="false">'Low pensions'!K96</f>
        <v>3273266.79246862</v>
      </c>
      <c r="H96" s="82" t="n">
        <f aca="false">'Low pensions'!V96</f>
        <v>18008548.1223238</v>
      </c>
      <c r="I96" s="82" t="n">
        <f aca="false">'Low pensions'!M96</f>
        <v>101235.055437174</v>
      </c>
      <c r="J96" s="82" t="n">
        <f aca="false">'Low pensions'!W96</f>
        <v>556965.405845066</v>
      </c>
      <c r="K96" s="9"/>
      <c r="L96" s="82" t="n">
        <f aca="false">'Low pensions'!N96</f>
        <v>3629125.4866241</v>
      </c>
      <c r="M96" s="67"/>
      <c r="N96" s="82" t="n">
        <f aca="false">'Low pensions'!L96</f>
        <v>1055665.47161351</v>
      </c>
      <c r="O96" s="9"/>
      <c r="P96" s="82" t="n">
        <f aca="false">'Low pensions'!X96</f>
        <v>24639509.3553774</v>
      </c>
      <c r="Q96" s="67"/>
      <c r="R96" s="82" t="n">
        <f aca="false">'Low SIPA income'!G91</f>
        <v>22926085.5371221</v>
      </c>
      <c r="S96" s="67"/>
      <c r="T96" s="82" t="n">
        <f aca="false">'Low SIPA income'!J91</f>
        <v>87659875.0939942</v>
      </c>
      <c r="U96" s="9"/>
      <c r="V96" s="82" t="n">
        <f aca="false">'Low SIPA income'!F91</f>
        <v>113578.433342159</v>
      </c>
      <c r="W96" s="67"/>
      <c r="X96" s="82" t="n">
        <f aca="false">'Low SIPA income'!M91</f>
        <v>285276.278984543</v>
      </c>
      <c r="Y96" s="9"/>
      <c r="Z96" s="9" t="n">
        <f aca="false">R96+V96-N96-L96-F96</f>
        <v>-5526703.40565339</v>
      </c>
      <c r="AA96" s="9"/>
      <c r="AB96" s="9" t="n">
        <f aca="false">T96-P96-D96</f>
        <v>-68369021.5083646</v>
      </c>
      <c r="AC96" s="50"/>
      <c r="AD96" s="9"/>
      <c r="AE96" s="9"/>
      <c r="AF96" s="9"/>
      <c r="AG96" s="9" t="n">
        <f aca="false">BF96/100*$AG$57</f>
        <v>6310644826.91105</v>
      </c>
      <c r="AH96" s="40" t="n">
        <f aca="false">(AG96-AG95)/AG95</f>
        <v>-0.000939072369983057</v>
      </c>
      <c r="AI96" s="40"/>
      <c r="AJ96" s="40" t="n">
        <f aca="false">AB96/AG96</f>
        <v>-0.0108339200483622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13248843</v>
      </c>
      <c r="AX96" s="7"/>
      <c r="AY96" s="40" t="n">
        <f aca="false">(AW96-AW95)/AW95</f>
        <v>-0.00262997449746793</v>
      </c>
      <c r="AZ96" s="39" t="n">
        <f aca="false">workers_and_wage_low!B84</f>
        <v>6385.29025335317</v>
      </c>
      <c r="BA96" s="40" t="n">
        <f aca="false">(AZ96-AZ95)/AZ95</f>
        <v>0.00169536088337211</v>
      </c>
      <c r="BB96" s="40"/>
      <c r="BC96" s="40"/>
      <c r="BD96" s="40"/>
      <c r="BE96" s="40"/>
      <c r="BF96" s="7" t="n">
        <f aca="false">BF95*(1+AY96)*(1+BA96)*(1-BE96)</f>
        <v>116.061441909836</v>
      </c>
      <c r="BG96" s="7"/>
      <c r="BH96" s="7"/>
      <c r="BI96" s="40" t="n">
        <f aca="false">T103/AG103</f>
        <v>0.0160143468320504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131642972.245962</v>
      </c>
      <c r="E97" s="9"/>
      <c r="F97" s="67" t="n">
        <f aca="false">'Low pensions'!I97</f>
        <v>23927668.4931874</v>
      </c>
      <c r="G97" s="82" t="n">
        <f aca="false">'Low pensions'!K97</f>
        <v>3321353.75592432</v>
      </c>
      <c r="H97" s="82" t="n">
        <f aca="false">'Low pensions'!V97</f>
        <v>18273108.4073091</v>
      </c>
      <c r="I97" s="82" t="n">
        <f aca="false">'Low pensions'!M97</f>
        <v>102722.281111062</v>
      </c>
      <c r="J97" s="82" t="n">
        <f aca="false">'Low pensions'!W97</f>
        <v>565147.682700283</v>
      </c>
      <c r="K97" s="9"/>
      <c r="L97" s="82" t="n">
        <f aca="false">'Low pensions'!N97</f>
        <v>3644185.31656098</v>
      </c>
      <c r="M97" s="67"/>
      <c r="N97" s="82" t="n">
        <f aca="false">'Low pensions'!L97</f>
        <v>1057881.15613893</v>
      </c>
      <c r="O97" s="9"/>
      <c r="P97" s="82" t="n">
        <f aca="false">'Low pensions'!X97</f>
        <v>24729844.9270375</v>
      </c>
      <c r="Q97" s="67"/>
      <c r="R97" s="82" t="n">
        <f aca="false">'Low SIPA income'!G92</f>
        <v>26423182.5247237</v>
      </c>
      <c r="S97" s="67"/>
      <c r="T97" s="82" t="n">
        <f aca="false">'Low SIPA income'!J92</f>
        <v>101031328.52543</v>
      </c>
      <c r="U97" s="9"/>
      <c r="V97" s="82" t="n">
        <f aca="false">'Low SIPA income'!F92</f>
        <v>113956.656712458</v>
      </c>
      <c r="W97" s="67"/>
      <c r="X97" s="82" t="n">
        <f aca="false">'Low SIPA income'!M92</f>
        <v>286226.267045912</v>
      </c>
      <c r="Y97" s="9"/>
      <c r="Z97" s="9" t="n">
        <f aca="false">R97+V97-N97-L97-F97</f>
        <v>-2092595.78445113</v>
      </c>
      <c r="AA97" s="9"/>
      <c r="AB97" s="9" t="n">
        <f aca="false">T97-P97-D97</f>
        <v>-55341488.6475693</v>
      </c>
      <c r="AC97" s="50"/>
      <c r="AD97" s="9"/>
      <c r="AE97" s="9"/>
      <c r="AF97" s="9"/>
      <c r="AG97" s="9" t="n">
        <f aca="false">BF97/100*$AG$57</f>
        <v>6332348852.4858</v>
      </c>
      <c r="AH97" s="40" t="n">
        <f aca="false">(AG97-AG96)/AG96</f>
        <v>0.00343927224080211</v>
      </c>
      <c r="AI97" s="40" t="n">
        <f aca="false">(AG97-AG93)/AG93</f>
        <v>0.00873311077184841</v>
      </c>
      <c r="AJ97" s="40" t="n">
        <f aca="false">AB97/AG97</f>
        <v>-0.00873948829048555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13237821</v>
      </c>
      <c r="AX97" s="7"/>
      <c r="AY97" s="40" t="n">
        <f aca="false">(AW97-AW96)/AW96</f>
        <v>-0.000831921700634539</v>
      </c>
      <c r="AZ97" s="39" t="n">
        <f aca="false">workers_and_wage_low!B85</f>
        <v>6412.58577413367</v>
      </c>
      <c r="BA97" s="40" t="n">
        <f aca="false">(AZ97-AZ96)/AZ96</f>
        <v>0.00427475019889182</v>
      </c>
      <c r="BB97" s="40"/>
      <c r="BC97" s="40"/>
      <c r="BD97" s="40"/>
      <c r="BE97" s="40"/>
      <c r="BF97" s="7" t="n">
        <f aca="false">BF96*(1+AY97)*(1+BA97)*(1-BE97)</f>
        <v>116.460608805223</v>
      </c>
      <c r="BG97" s="7"/>
      <c r="BH97" s="7"/>
      <c r="BI97" s="40" t="n">
        <f aca="false">T104/AG104</f>
        <v>0.013977554372885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131682340.2736</v>
      </c>
      <c r="E98" s="6"/>
      <c r="F98" s="8" t="n">
        <f aca="false">'Low pensions'!I98</f>
        <v>23934824.0982188</v>
      </c>
      <c r="G98" s="81" t="n">
        <f aca="false">'Low pensions'!K98</f>
        <v>3384797.68547402</v>
      </c>
      <c r="H98" s="81" t="n">
        <f aca="false">'Low pensions'!V98</f>
        <v>18622158.188706</v>
      </c>
      <c r="I98" s="81" t="n">
        <f aca="false">'Low pensions'!M98</f>
        <v>104684.464499197</v>
      </c>
      <c r="J98" s="81" t="n">
        <f aca="false">'Low pensions'!W98</f>
        <v>575943.036764106</v>
      </c>
      <c r="K98" s="6"/>
      <c r="L98" s="81" t="n">
        <f aca="false">'Low pensions'!N98</f>
        <v>4365020.92498784</v>
      </c>
      <c r="M98" s="8"/>
      <c r="N98" s="81" t="n">
        <f aca="false">'Low pensions'!L98</f>
        <v>1058896.3340781</v>
      </c>
      <c r="O98" s="6"/>
      <c r="P98" s="81" t="n">
        <f aca="false">'Low pensions'!X98</f>
        <v>28475849.5353682</v>
      </c>
      <c r="Q98" s="8"/>
      <c r="R98" s="81" t="n">
        <f aca="false">'Low SIPA income'!G93</f>
        <v>23122393.1050244</v>
      </c>
      <c r="S98" s="8"/>
      <c r="T98" s="81" t="n">
        <f aca="false">'Low SIPA income'!J93</f>
        <v>88410474.0941794</v>
      </c>
      <c r="U98" s="6"/>
      <c r="V98" s="81" t="n">
        <f aca="false">'Low SIPA income'!F93</f>
        <v>117290.076142708</v>
      </c>
      <c r="W98" s="8"/>
      <c r="X98" s="81" t="n">
        <f aca="false">'Low SIPA income'!M93</f>
        <v>294598.855603211</v>
      </c>
      <c r="Y98" s="6"/>
      <c r="Z98" s="6" t="n">
        <f aca="false">R98+V98-N98-L98-F98</f>
        <v>-6119058.17611757</v>
      </c>
      <c r="AA98" s="6"/>
      <c r="AB98" s="6" t="n">
        <f aca="false">T98-P98-D98</f>
        <v>-71747715.7147884</v>
      </c>
      <c r="AC98" s="50"/>
      <c r="AD98" s="6"/>
      <c r="AE98" s="6"/>
      <c r="AF98" s="6"/>
      <c r="AG98" s="6" t="n">
        <f aca="false">BF98/100*$AG$57</f>
        <v>6357568789.70706</v>
      </c>
      <c r="AH98" s="61" t="n">
        <f aca="false">(AG98-AG97)/AG97</f>
        <v>0.00398271444116045</v>
      </c>
      <c r="AI98" s="61"/>
      <c r="AJ98" s="61" t="n">
        <f aca="false">AB98/AG98</f>
        <v>-0.0112854013991871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0.00379003073696363</v>
      </c>
      <c r="AV98" s="5"/>
      <c r="AW98" s="65" t="n">
        <f aca="false">workers_and_wage_low!C86</f>
        <v>13216118</v>
      </c>
      <c r="AX98" s="5"/>
      <c r="AY98" s="61" t="n">
        <f aca="false">(AW98-AW97)/AW97</f>
        <v>-0.00163946921475974</v>
      </c>
      <c r="AZ98" s="66" t="n">
        <f aca="false">workers_and_wage_low!B86</f>
        <v>6448.69771347803</v>
      </c>
      <c r="BA98" s="61" t="n">
        <f aca="false">(AZ98-AZ97)/AZ97</f>
        <v>0.00563141618939828</v>
      </c>
      <c r="BB98" s="61"/>
      <c r="BC98" s="61"/>
      <c r="BD98" s="61"/>
      <c r="BE98" s="61"/>
      <c r="BF98" s="5" t="n">
        <f aca="false">BF97*(1+AY98)*(1+BA98)*(1-BE98)</f>
        <v>116.924438153738</v>
      </c>
      <c r="BG98" s="5"/>
      <c r="BH98" s="5"/>
      <c r="BI98" s="61" t="n">
        <f aca="false">T105/AG105</f>
        <v>0.0160547917291137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131837385.486152</v>
      </c>
      <c r="E99" s="9"/>
      <c r="F99" s="67" t="n">
        <f aca="false">'Low pensions'!I99</f>
        <v>23963005.4009053</v>
      </c>
      <c r="G99" s="82" t="n">
        <f aca="false">'Low pensions'!K99</f>
        <v>3429529.64660554</v>
      </c>
      <c r="H99" s="82" t="n">
        <f aca="false">'Low pensions'!V99</f>
        <v>18868260.2407894</v>
      </c>
      <c r="I99" s="82" t="n">
        <f aca="false">'Low pensions'!M99</f>
        <v>106067.927214606</v>
      </c>
      <c r="J99" s="82" t="n">
        <f aca="false">'Low pensions'!W99</f>
        <v>583554.440436792</v>
      </c>
      <c r="K99" s="9"/>
      <c r="L99" s="82" t="n">
        <f aca="false">'Low pensions'!N99</f>
        <v>3665997.14347753</v>
      </c>
      <c r="M99" s="67"/>
      <c r="N99" s="82" t="n">
        <f aca="false">'Low pensions'!L99</f>
        <v>1059131.18964955</v>
      </c>
      <c r="O99" s="9"/>
      <c r="P99" s="82" t="n">
        <f aca="false">'Low pensions'!X99</f>
        <v>24849903.9161525</v>
      </c>
      <c r="Q99" s="67"/>
      <c r="R99" s="82" t="n">
        <f aca="false">'Low SIPA income'!G94</f>
        <v>26593554.5168048</v>
      </c>
      <c r="S99" s="67"/>
      <c r="T99" s="82" t="n">
        <f aca="false">'Low SIPA income'!J94</f>
        <v>101682760.603582</v>
      </c>
      <c r="U99" s="9"/>
      <c r="V99" s="82" t="n">
        <f aca="false">'Low SIPA income'!F94</f>
        <v>118516.01830703</v>
      </c>
      <c r="W99" s="67"/>
      <c r="X99" s="82" t="n">
        <f aca="false">'Low SIPA income'!M94</f>
        <v>297678.068871053</v>
      </c>
      <c r="Y99" s="9"/>
      <c r="Z99" s="9" t="n">
        <f aca="false">R99+V99-N99-L99-F99</f>
        <v>-1976063.19892056</v>
      </c>
      <c r="AA99" s="9"/>
      <c r="AB99" s="9" t="n">
        <f aca="false">T99-P99-D99</f>
        <v>-55004528.7987227</v>
      </c>
      <c r="AC99" s="50"/>
      <c r="AD99" s="9"/>
      <c r="AE99" s="9"/>
      <c r="AF99" s="9"/>
      <c r="AG99" s="9" t="n">
        <f aca="false">BF99/100*$AG$57</f>
        <v>6373860110.61718</v>
      </c>
      <c r="AH99" s="40" t="n">
        <f aca="false">(AG99-AG98)/AG98</f>
        <v>0.00256250800408102</v>
      </c>
      <c r="AI99" s="40"/>
      <c r="AJ99" s="40" t="n">
        <f aca="false">AB99/AG99</f>
        <v>-0.00862970442465462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13316525</v>
      </c>
      <c r="AX99" s="7"/>
      <c r="AY99" s="40" t="n">
        <f aca="false">(AW99-AW98)/AW98</f>
        <v>0.00759731412809722</v>
      </c>
      <c r="AZ99" s="39" t="n">
        <f aca="false">workers_and_wage_low!B87</f>
        <v>6416.47458000546</v>
      </c>
      <c r="BA99" s="40" t="n">
        <f aca="false">(AZ99-AZ98)/AZ98</f>
        <v>-0.00499684353403914</v>
      </c>
      <c r="BB99" s="40"/>
      <c r="BC99" s="40"/>
      <c r="BD99" s="40"/>
      <c r="BE99" s="40"/>
      <c r="BF99" s="7" t="n">
        <f aca="false">BF98*(1+AY99)*(1+BA99)*(1-BE99)</f>
        <v>117.22405796238</v>
      </c>
      <c r="BG99" s="7"/>
      <c r="BH99" s="7"/>
      <c r="BI99" s="40" t="n">
        <f aca="false">T106/AG106</f>
        <v>0.0139850606569736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131624714.823561</v>
      </c>
      <c r="E100" s="9"/>
      <c r="F100" s="67" t="n">
        <f aca="false">'Low pensions'!I100</f>
        <v>23924349.9905487</v>
      </c>
      <c r="G100" s="82" t="n">
        <f aca="false">'Low pensions'!K100</f>
        <v>3490269.93505032</v>
      </c>
      <c r="H100" s="82" t="n">
        <f aca="false">'Low pensions'!V100</f>
        <v>19202435.3865302</v>
      </c>
      <c r="I100" s="82" t="n">
        <f aca="false">'Low pensions'!M100</f>
        <v>107946.492836607</v>
      </c>
      <c r="J100" s="82" t="n">
        <f aca="false">'Low pensions'!W100</f>
        <v>593889.754222578</v>
      </c>
      <c r="K100" s="9"/>
      <c r="L100" s="82" t="n">
        <f aca="false">'Low pensions'!N100</f>
        <v>3627355.25739169</v>
      </c>
      <c r="M100" s="67"/>
      <c r="N100" s="82" t="n">
        <f aca="false">'Low pensions'!L100</f>
        <v>1057313.68628658</v>
      </c>
      <c r="O100" s="9"/>
      <c r="P100" s="82" t="n">
        <f aca="false">'Low pensions'!X100</f>
        <v>24639391.6183044</v>
      </c>
      <c r="Q100" s="67"/>
      <c r="R100" s="82" t="n">
        <f aca="false">'Low SIPA income'!G95</f>
        <v>23347460.4791284</v>
      </c>
      <c r="S100" s="67"/>
      <c r="T100" s="82" t="n">
        <f aca="false">'Low SIPA income'!J95</f>
        <v>89271038.7060379</v>
      </c>
      <c r="U100" s="9"/>
      <c r="V100" s="82" t="n">
        <f aca="false">'Low SIPA income'!F95</f>
        <v>117306.213910788</v>
      </c>
      <c r="W100" s="67"/>
      <c r="X100" s="82" t="n">
        <f aca="false">'Low SIPA income'!M95</f>
        <v>294639.38902398</v>
      </c>
      <c r="Y100" s="9"/>
      <c r="Z100" s="9" t="n">
        <f aca="false">R100+V100-N100-L100-F100</f>
        <v>-5144252.24118783</v>
      </c>
      <c r="AA100" s="9"/>
      <c r="AB100" s="9" t="n">
        <f aca="false">T100-P100-D100</f>
        <v>-66993067.735827</v>
      </c>
      <c r="AC100" s="50"/>
      <c r="AD100" s="9"/>
      <c r="AE100" s="9"/>
      <c r="AF100" s="9"/>
      <c r="AG100" s="9" t="n">
        <f aca="false">BF100/100*$AG$57</f>
        <v>6409418820.88343</v>
      </c>
      <c r="AH100" s="40" t="n">
        <f aca="false">(AG100-AG99)/AG99</f>
        <v>0.0055788344345704</v>
      </c>
      <c r="AI100" s="40"/>
      <c r="AJ100" s="40" t="n">
        <f aca="false">AB100/AG100</f>
        <v>-0.0104522843034609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13423220</v>
      </c>
      <c r="AX100" s="7"/>
      <c r="AY100" s="40" t="n">
        <f aca="false">(AW100-AW99)/AW99</f>
        <v>0.00801222541165957</v>
      </c>
      <c r="AZ100" s="39" t="n">
        <f aca="false">workers_and_wage_low!B88</f>
        <v>6400.98489550156</v>
      </c>
      <c r="BA100" s="40" t="n">
        <f aca="false">(AZ100-AZ99)/AZ99</f>
        <v>-0.00241404907177105</v>
      </c>
      <c r="BB100" s="40"/>
      <c r="BC100" s="40"/>
      <c r="BD100" s="40"/>
      <c r="BE100" s="40"/>
      <c r="BF100" s="7" t="n">
        <f aca="false">BF99*(1+AY100)*(1+BA100)*(1-BE100)</f>
        <v>117.878031573501</v>
      </c>
      <c r="BG100" s="7"/>
      <c r="BH100" s="7"/>
      <c r="BI100" s="40" t="n">
        <f aca="false">T107/AG107</f>
        <v>0.0160686205108713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132097822.924138</v>
      </c>
      <c r="E101" s="9"/>
      <c r="F101" s="67" t="n">
        <f aca="false">'Low pensions'!I101</f>
        <v>24010342.9881157</v>
      </c>
      <c r="G101" s="82" t="n">
        <f aca="false">'Low pensions'!K101</f>
        <v>3542599.67674408</v>
      </c>
      <c r="H101" s="82" t="n">
        <f aca="false">'Low pensions'!V101</f>
        <v>19490338.1855593</v>
      </c>
      <c r="I101" s="82" t="n">
        <f aca="false">'Low pensions'!M101</f>
        <v>109564.938456003</v>
      </c>
      <c r="J101" s="82" t="n">
        <f aca="false">'Low pensions'!W101</f>
        <v>602793.964501834</v>
      </c>
      <c r="K101" s="9"/>
      <c r="L101" s="82" t="n">
        <f aca="false">'Low pensions'!N101</f>
        <v>3629525.42172662</v>
      </c>
      <c r="M101" s="67"/>
      <c r="N101" s="82" t="n">
        <f aca="false">'Low pensions'!L101</f>
        <v>1061874.96758036</v>
      </c>
      <c r="O101" s="9"/>
      <c r="P101" s="82" t="n">
        <f aca="false">'Low pensions'!X101</f>
        <v>24675747.4352377</v>
      </c>
      <c r="Q101" s="67"/>
      <c r="R101" s="82" t="n">
        <f aca="false">'Low SIPA income'!G96</f>
        <v>26927031.6273647</v>
      </c>
      <c r="S101" s="67"/>
      <c r="T101" s="82" t="n">
        <f aca="false">'Low SIPA income'!J96</f>
        <v>102957839.238836</v>
      </c>
      <c r="U101" s="9"/>
      <c r="V101" s="82" t="n">
        <f aca="false">'Low SIPA income'!F96</f>
        <v>116952.020926167</v>
      </c>
      <c r="W101" s="67"/>
      <c r="X101" s="82" t="n">
        <f aca="false">'Low SIPA income'!M96</f>
        <v>293749.758363282</v>
      </c>
      <c r="Y101" s="9"/>
      <c r="Z101" s="9" t="n">
        <f aca="false">R101+V101-N101-L101-F101</f>
        <v>-1657759.72913175</v>
      </c>
      <c r="AA101" s="9"/>
      <c r="AB101" s="9" t="n">
        <f aca="false">T101-P101-D101</f>
        <v>-53815731.1205391</v>
      </c>
      <c r="AC101" s="50"/>
      <c r="AD101" s="9"/>
      <c r="AE101" s="9"/>
      <c r="AF101" s="9"/>
      <c r="AG101" s="9" t="n">
        <f aca="false">BF101/100*$AG$57</f>
        <v>6428878239.88139</v>
      </c>
      <c r="AH101" s="40" t="n">
        <f aca="false">(AG101-AG100)/AG100</f>
        <v>0.00303606606804266</v>
      </c>
      <c r="AI101" s="40" t="n">
        <f aca="false">(AG101-AG97)/AG97</f>
        <v>0.0152438517909025</v>
      </c>
      <c r="AJ101" s="40" t="n">
        <f aca="false">AB101/AG101</f>
        <v>-0.00837093643906561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13425000</v>
      </c>
      <c r="AX101" s="7"/>
      <c r="AY101" s="40" t="n">
        <f aca="false">(AW101-AW100)/AW100</f>
        <v>0.000132606036405572</v>
      </c>
      <c r="AZ101" s="39" t="n">
        <f aca="false">workers_and_wage_low!B89</f>
        <v>6419.56743515183</v>
      </c>
      <c r="BA101" s="40" t="n">
        <f aca="false">(AZ101-AZ100)/AZ100</f>
        <v>0.00290307506635904</v>
      </c>
      <c r="BB101" s="40"/>
      <c r="BC101" s="40"/>
      <c r="BD101" s="40"/>
      <c r="BE101" s="40"/>
      <c r="BF101" s="7" t="n">
        <f aca="false">BF100*(1+AY101)*(1+BA101)*(1-BE101)</f>
        <v>118.235917065329</v>
      </c>
      <c r="BG101" s="7"/>
      <c r="BH101" s="7"/>
      <c r="BI101" s="40" t="n">
        <f aca="false">T108/AG108</f>
        <v>0.0140019367839936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132397210.268335</v>
      </c>
      <c r="E102" s="6"/>
      <c r="F102" s="8" t="n">
        <f aca="false">'Low pensions'!I102</f>
        <v>24064760.181839</v>
      </c>
      <c r="G102" s="81" t="n">
        <f aca="false">'Low pensions'!K102</f>
        <v>3618694.28615532</v>
      </c>
      <c r="H102" s="81" t="n">
        <f aca="false">'Low pensions'!V102</f>
        <v>19908988.2750004</v>
      </c>
      <c r="I102" s="81" t="n">
        <f aca="false">'Low pensions'!M102</f>
        <v>111918.379984186</v>
      </c>
      <c r="J102" s="81" t="n">
        <f aca="false">'Low pensions'!W102</f>
        <v>615741.905412387</v>
      </c>
      <c r="K102" s="6"/>
      <c r="L102" s="81" t="n">
        <f aca="false">'Low pensions'!N102</f>
        <v>4366504.22029869</v>
      </c>
      <c r="M102" s="8"/>
      <c r="N102" s="81" t="n">
        <f aca="false">'Low pensions'!L102</f>
        <v>1064075.54567593</v>
      </c>
      <c r="O102" s="6"/>
      <c r="P102" s="81" t="n">
        <f aca="false">'Low pensions'!X102</f>
        <v>28512040.8558842</v>
      </c>
      <c r="Q102" s="8"/>
      <c r="R102" s="81" t="n">
        <f aca="false">'Low SIPA income'!G97</f>
        <v>23304104.4561066</v>
      </c>
      <c r="S102" s="8"/>
      <c r="T102" s="81" t="n">
        <f aca="false">'Low SIPA income'!J97</f>
        <v>89105263.1942737</v>
      </c>
      <c r="U102" s="6"/>
      <c r="V102" s="81" t="n">
        <f aca="false">'Low SIPA income'!F97</f>
        <v>120857.135154952</v>
      </c>
      <c r="W102" s="8"/>
      <c r="X102" s="81" t="n">
        <f aca="false">'Low SIPA income'!M97</f>
        <v>303558.279430317</v>
      </c>
      <c r="Y102" s="6"/>
      <c r="Z102" s="6" t="n">
        <f aca="false">R102+V102-N102-L102-F102</f>
        <v>-6070378.35655206</v>
      </c>
      <c r="AA102" s="6"/>
      <c r="AB102" s="6" t="n">
        <f aca="false">T102-P102-D102</f>
        <v>-71803987.9299458</v>
      </c>
      <c r="AC102" s="50"/>
      <c r="AD102" s="6"/>
      <c r="AE102" s="6"/>
      <c r="AF102" s="6"/>
      <c r="AG102" s="6" t="n">
        <f aca="false">BF102/100*$AG$57</f>
        <v>6401274593.93284</v>
      </c>
      <c r="AH102" s="61" t="n">
        <f aca="false">(AG102-AG101)/AG101</f>
        <v>-0.00429369555909522</v>
      </c>
      <c r="AI102" s="61"/>
      <c r="AJ102" s="61" t="n">
        <f aca="false">AB102/AG102</f>
        <v>-0.0112171391613167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0.00272754603889588</v>
      </c>
      <c r="AV102" s="5"/>
      <c r="AW102" s="65" t="n">
        <f aca="false">workers_and_wage_low!C90</f>
        <v>13393206</v>
      </c>
      <c r="AX102" s="5"/>
      <c r="AY102" s="61" t="n">
        <f aca="false">(AW102-AW101)/AW101</f>
        <v>-0.00236826815642458</v>
      </c>
      <c r="AZ102" s="66" t="n">
        <f aca="false">workers_and_wage_low!B90</f>
        <v>6407.17768184067</v>
      </c>
      <c r="BA102" s="61" t="n">
        <f aca="false">(AZ102-AZ101)/AZ101</f>
        <v>-0.00192999815584502</v>
      </c>
      <c r="BB102" s="61"/>
      <c r="BC102" s="61"/>
      <c r="BD102" s="61"/>
      <c r="BE102" s="61"/>
      <c r="BF102" s="5" t="n">
        <f aca="false">BF101*(1+AY102)*(1+BA102)*(1-BE102)</f>
        <v>117.7282480333</v>
      </c>
      <c r="BG102" s="5"/>
      <c r="BH102" s="5"/>
      <c r="BI102" s="61" t="n">
        <f aca="false">T109/AG109</f>
        <v>0.0161626085807086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133029373.31705</v>
      </c>
      <c r="E103" s="9"/>
      <c r="F103" s="67" t="n">
        <f aca="false">'Low pensions'!I103</f>
        <v>24179663.2989991</v>
      </c>
      <c r="G103" s="82" t="n">
        <f aca="false">'Low pensions'!K103</f>
        <v>3706118.30525562</v>
      </c>
      <c r="H103" s="82" t="n">
        <f aca="false">'Low pensions'!V103</f>
        <v>20389969.4338345</v>
      </c>
      <c r="I103" s="82" t="n">
        <f aca="false">'Low pensions'!M103</f>
        <v>114622.215626463</v>
      </c>
      <c r="J103" s="82" t="n">
        <f aca="false">'Low pensions'!W103</f>
        <v>630617.611355709</v>
      </c>
      <c r="K103" s="9"/>
      <c r="L103" s="82" t="n">
        <f aca="false">'Low pensions'!N103</f>
        <v>3650563.40704855</v>
      </c>
      <c r="M103" s="67"/>
      <c r="N103" s="82" t="n">
        <f aca="false">'Low pensions'!L103</f>
        <v>1070153.66821757</v>
      </c>
      <c r="O103" s="9"/>
      <c r="P103" s="82" t="n">
        <f aca="false">'Low pensions'!X103</f>
        <v>24830460.6093779</v>
      </c>
      <c r="Q103" s="67"/>
      <c r="R103" s="82" t="n">
        <f aca="false">'Low SIPA income'!G98</f>
        <v>26992349.0160969</v>
      </c>
      <c r="S103" s="67"/>
      <c r="T103" s="82" t="n">
        <f aca="false">'Low SIPA income'!J98</f>
        <v>103207585.935823</v>
      </c>
      <c r="U103" s="9"/>
      <c r="V103" s="82" t="n">
        <f aca="false">'Low SIPA income'!F98</f>
        <v>119464.319391304</v>
      </c>
      <c r="W103" s="67"/>
      <c r="X103" s="82" t="n">
        <f aca="false">'Low SIPA income'!M98</f>
        <v>300059.927791961</v>
      </c>
      <c r="Y103" s="9"/>
      <c r="Z103" s="9" t="n">
        <f aca="false">R103+V103-N103-L103-F103</f>
        <v>-1788567.03877696</v>
      </c>
      <c r="AA103" s="9"/>
      <c r="AB103" s="9" t="n">
        <f aca="false">T103-P103-D103</f>
        <v>-54652247.9906048</v>
      </c>
      <c r="AC103" s="50"/>
      <c r="AD103" s="9"/>
      <c r="AE103" s="9"/>
      <c r="AF103" s="9"/>
      <c r="AG103" s="9" t="n">
        <f aca="false">BF103/100*$AG$57</f>
        <v>6444695310.91132</v>
      </c>
      <c r="AH103" s="40" t="n">
        <f aca="false">(AG103-AG102)/AG102</f>
        <v>0.00678313613036296</v>
      </c>
      <c r="AI103" s="40"/>
      <c r="AJ103" s="40" t="n">
        <f aca="false">AB103/AG103</f>
        <v>-0.00848019112681319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13433333</v>
      </c>
      <c r="AX103" s="7"/>
      <c r="AY103" s="40" t="n">
        <f aca="false">(AW103-AW102)/AW102</f>
        <v>0.00299607129166833</v>
      </c>
      <c r="AZ103" s="39" t="n">
        <f aca="false">workers_and_wage_low!B91</f>
        <v>6431.369598448</v>
      </c>
      <c r="BA103" s="40" t="n">
        <f aca="false">(AZ103-AZ102)/AZ102</f>
        <v>0.00377575241527894</v>
      </c>
      <c r="BB103" s="40"/>
      <c r="BC103" s="40"/>
      <c r="BD103" s="40"/>
      <c r="BE103" s="40"/>
      <c r="BF103" s="7" t="n">
        <f aca="false">BF102*(1+AY103)*(1+BA103)*(1-BE103)</f>
        <v>118.526814766099</v>
      </c>
      <c r="BG103" s="7"/>
      <c r="BH103" s="7"/>
      <c r="BI103" s="40" t="n">
        <f aca="false">T110/AG110</f>
        <v>0.0140126373169737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133291095.697606</v>
      </c>
      <c r="E104" s="9"/>
      <c r="F104" s="67" t="n">
        <f aca="false">'Low pensions'!I104</f>
        <v>24227234.4397319</v>
      </c>
      <c r="G104" s="82" t="n">
        <f aca="false">'Low pensions'!K104</f>
        <v>3794918.39803591</v>
      </c>
      <c r="H104" s="82" t="n">
        <f aca="false">'Low pensions'!V104</f>
        <v>20878521.3440485</v>
      </c>
      <c r="I104" s="82" t="n">
        <f aca="false">'Low pensions'!M104</f>
        <v>117368.610248534</v>
      </c>
      <c r="J104" s="82" t="n">
        <f aca="false">'Low pensions'!W104</f>
        <v>645727.464248928</v>
      </c>
      <c r="K104" s="9"/>
      <c r="L104" s="82" t="n">
        <f aca="false">'Low pensions'!N104</f>
        <v>3598328.22566354</v>
      </c>
      <c r="M104" s="67"/>
      <c r="N104" s="82" t="n">
        <f aca="false">'Low pensions'!L104</f>
        <v>1072554.61482257</v>
      </c>
      <c r="O104" s="9"/>
      <c r="P104" s="82" t="n">
        <f aca="false">'Low pensions'!X104</f>
        <v>24572621.3046824</v>
      </c>
      <c r="Q104" s="67"/>
      <c r="R104" s="82" t="n">
        <f aca="false">'Low SIPA income'!G99</f>
        <v>23710196.5579357</v>
      </c>
      <c r="S104" s="67"/>
      <c r="T104" s="82" t="n">
        <f aca="false">'Low SIPA income'!J99</f>
        <v>90657991.5423101</v>
      </c>
      <c r="U104" s="9"/>
      <c r="V104" s="82" t="n">
        <f aca="false">'Low SIPA income'!F99</f>
        <v>120625.062778521</v>
      </c>
      <c r="W104" s="67"/>
      <c r="X104" s="82" t="n">
        <f aca="false">'Low SIPA income'!M99</f>
        <v>302975.380529044</v>
      </c>
      <c r="Y104" s="9"/>
      <c r="Z104" s="9" t="n">
        <f aca="false">R104+V104-N104-L104-F104</f>
        <v>-5067295.65950382</v>
      </c>
      <c r="AA104" s="9"/>
      <c r="AB104" s="9" t="n">
        <f aca="false">T104-P104-D104</f>
        <v>-67205725.4599785</v>
      </c>
      <c r="AC104" s="50"/>
      <c r="AD104" s="9"/>
      <c r="AE104" s="9"/>
      <c r="AF104" s="9"/>
      <c r="AG104" s="9" t="n">
        <f aca="false">BF104/100*$AG$57</f>
        <v>6485969513.96426</v>
      </c>
      <c r="AH104" s="40" t="n">
        <f aca="false">(AG104-AG103)/AG103</f>
        <v>0.00640436840870635</v>
      </c>
      <c r="AI104" s="40"/>
      <c r="AJ104" s="40" t="n">
        <f aca="false">AB104/AG104</f>
        <v>-0.0103617085025276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13493129</v>
      </c>
      <c r="AX104" s="7"/>
      <c r="AY104" s="40" t="n">
        <f aca="false">(AW104-AW103)/AW103</f>
        <v>0.0044513152469309</v>
      </c>
      <c r="AZ104" s="39" t="n">
        <f aca="false">workers_and_wage_low!B92</f>
        <v>6443.87474084577</v>
      </c>
      <c r="BA104" s="40" t="n">
        <f aca="false">(AZ104-AZ103)/AZ103</f>
        <v>0.00194439803316413</v>
      </c>
      <c r="BB104" s="40"/>
      <c r="BC104" s="40"/>
      <c r="BD104" s="40"/>
      <c r="BE104" s="40"/>
      <c r="BF104" s="7" t="n">
        <f aca="false">BF103*(1+AY104)*(1+BA104)*(1-BE104)</f>
        <v>119.285904154171</v>
      </c>
      <c r="BG104" s="7"/>
      <c r="BH104" s="7"/>
      <c r="BI104" s="40" t="n">
        <f aca="false">T111/AG111</f>
        <v>0.0161461680313404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133623870.60198</v>
      </c>
      <c r="E105" s="9"/>
      <c r="F105" s="67" t="n">
        <f aca="false">'Low pensions'!I105</f>
        <v>24287720.2177332</v>
      </c>
      <c r="G105" s="82" t="n">
        <f aca="false">'Low pensions'!K105</f>
        <v>3816380.45906816</v>
      </c>
      <c r="H105" s="82" t="n">
        <f aca="false">'Low pensions'!V105</f>
        <v>20996599.2715163</v>
      </c>
      <c r="I105" s="82" t="n">
        <f aca="false">'Low pensions'!M105</f>
        <v>118032.385332005</v>
      </c>
      <c r="J105" s="82" t="n">
        <f aca="false">'Low pensions'!W105</f>
        <v>649379.358912872</v>
      </c>
      <c r="K105" s="9"/>
      <c r="L105" s="82" t="n">
        <f aca="false">'Low pensions'!N105</f>
        <v>3551726.67159342</v>
      </c>
      <c r="M105" s="67"/>
      <c r="N105" s="82" t="n">
        <f aca="false">'Low pensions'!L105</f>
        <v>1074075.39776704</v>
      </c>
      <c r="O105" s="9"/>
      <c r="P105" s="82" t="n">
        <f aca="false">'Low pensions'!X105</f>
        <v>24339172.518135</v>
      </c>
      <c r="Q105" s="67"/>
      <c r="R105" s="82" t="n">
        <f aca="false">'Low SIPA income'!G100</f>
        <v>27288738.4563217</v>
      </c>
      <c r="S105" s="67"/>
      <c r="T105" s="82" t="n">
        <f aca="false">'Low SIPA income'!J100</f>
        <v>104340856.649099</v>
      </c>
      <c r="U105" s="9"/>
      <c r="V105" s="82" t="n">
        <f aca="false">'Low SIPA income'!F100</f>
        <v>122467.333885213</v>
      </c>
      <c r="W105" s="67"/>
      <c r="X105" s="82" t="n">
        <f aca="false">'Low SIPA income'!M100</f>
        <v>307602.634407558</v>
      </c>
      <c r="Y105" s="9"/>
      <c r="Z105" s="9" t="n">
        <f aca="false">R105+V105-N105-L105-F105</f>
        <v>-1502316.49688681</v>
      </c>
      <c r="AA105" s="9"/>
      <c r="AB105" s="9" t="n">
        <f aca="false">T105-P105-D105</f>
        <v>-53622186.471016</v>
      </c>
      <c r="AC105" s="50"/>
      <c r="AD105" s="9"/>
      <c r="AE105" s="9"/>
      <c r="AF105" s="9"/>
      <c r="AG105" s="9" t="n">
        <f aca="false">BF105/100*$AG$57</f>
        <v>6499047661.88198</v>
      </c>
      <c r="AH105" s="40" t="n">
        <f aca="false">(AG105-AG104)/AG104</f>
        <v>0.00201637517560941</v>
      </c>
      <c r="AI105" s="40" t="n">
        <f aca="false">(AG105-AG101)/AG101</f>
        <v>0.0109147225040442</v>
      </c>
      <c r="AJ105" s="40" t="n">
        <f aca="false">AB105/AG105</f>
        <v>-0.00825077599992368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13482229</v>
      </c>
      <c r="AX105" s="7"/>
      <c r="AY105" s="40" t="n">
        <f aca="false">(AW105-AW104)/AW104</f>
        <v>-0.000807818557133783</v>
      </c>
      <c r="AZ105" s="39" t="n">
        <f aca="false">workers_and_wage_low!B93</f>
        <v>6462.08820467752</v>
      </c>
      <c r="BA105" s="40" t="n">
        <f aca="false">(AZ105-AZ104)/AZ104</f>
        <v>0.00282647701332591</v>
      </c>
      <c r="BB105" s="40"/>
      <c r="BC105" s="40"/>
      <c r="BD105" s="40"/>
      <c r="BE105" s="40"/>
      <c r="BF105" s="7" t="n">
        <f aca="false">BF104*(1+AY105)*(1+BA105)*(1-BE105)</f>
        <v>119.526429290108</v>
      </c>
      <c r="BG105" s="7"/>
      <c r="BH105" s="7"/>
      <c r="BI105" s="40" t="n">
        <f aca="false">T112/AG112</f>
        <v>0.0139970822449633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133514009.602091</v>
      </c>
      <c r="E106" s="6"/>
      <c r="F106" s="8" t="n">
        <f aca="false">'Low pensions'!I106</f>
        <v>24267751.6805542</v>
      </c>
      <c r="G106" s="81" t="n">
        <f aca="false">'Low pensions'!K106</f>
        <v>3834670.88339993</v>
      </c>
      <c r="H106" s="81" t="n">
        <f aca="false">'Low pensions'!V106</f>
        <v>21097227.789642</v>
      </c>
      <c r="I106" s="81" t="n">
        <f aca="false">'Low pensions'!M106</f>
        <v>118598.068558761</v>
      </c>
      <c r="J106" s="81" t="n">
        <f aca="false">'Low pensions'!W106</f>
        <v>652491.581122952</v>
      </c>
      <c r="K106" s="6"/>
      <c r="L106" s="81" t="n">
        <f aca="false">'Low pensions'!N106</f>
        <v>4269193.76885802</v>
      </c>
      <c r="M106" s="8"/>
      <c r="N106" s="81" t="n">
        <f aca="false">'Low pensions'!L106</f>
        <v>1072822.48857315</v>
      </c>
      <c r="O106" s="6"/>
      <c r="P106" s="81" t="n">
        <f aca="false">'Low pensions'!X106</f>
        <v>28055219.5598193</v>
      </c>
      <c r="Q106" s="8"/>
      <c r="R106" s="81" t="n">
        <f aca="false">'Low SIPA income'!G101</f>
        <v>23851700.7701307</v>
      </c>
      <c r="S106" s="8"/>
      <c r="T106" s="81" t="n">
        <f aca="false">'Low SIPA income'!J101</f>
        <v>91199045.1620485</v>
      </c>
      <c r="U106" s="6"/>
      <c r="V106" s="81" t="n">
        <f aca="false">'Low SIPA income'!F101</f>
        <v>115764.582517209</v>
      </c>
      <c r="W106" s="8"/>
      <c r="X106" s="81" t="n">
        <f aca="false">'Low SIPA income'!M101</f>
        <v>290767.255427973</v>
      </c>
      <c r="Y106" s="6"/>
      <c r="Z106" s="6" t="n">
        <f aca="false">R106+V106-N106-L106-F106</f>
        <v>-5642302.58533738</v>
      </c>
      <c r="AA106" s="6"/>
      <c r="AB106" s="6" t="n">
        <f aca="false">T106-P106-D106</f>
        <v>-70370183.9998623</v>
      </c>
      <c r="AC106" s="50"/>
      <c r="AD106" s="6"/>
      <c r="AE106" s="6"/>
      <c r="AF106" s="6"/>
      <c r="AG106" s="6" t="n">
        <f aca="false">BF106/100*$AG$57</f>
        <v>6521176232.19408</v>
      </c>
      <c r="AH106" s="61" t="n">
        <f aca="false">(AG106-AG105)/AG105</f>
        <v>0.00340489429580358</v>
      </c>
      <c r="AI106" s="61"/>
      <c r="AJ106" s="61" t="n">
        <f aca="false">AB106/AG106</f>
        <v>-0.0107910262649329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0.00367082298909802</v>
      </c>
      <c r="AV106" s="5"/>
      <c r="AW106" s="65" t="n">
        <f aca="false">workers_and_wage_low!C94</f>
        <v>13507046</v>
      </c>
      <c r="AX106" s="5"/>
      <c r="AY106" s="61" t="n">
        <f aca="false">(AW106-AW105)/AW105</f>
        <v>0.00184071936472819</v>
      </c>
      <c r="AZ106" s="66" t="n">
        <f aca="false">workers_and_wage_low!B94</f>
        <v>6472.17746954446</v>
      </c>
      <c r="BA106" s="61" t="n">
        <f aca="false">(AZ106-AZ105)/AZ105</f>
        <v>0.00156130101406444</v>
      </c>
      <c r="BB106" s="61"/>
      <c r="BC106" s="61"/>
      <c r="BD106" s="61"/>
      <c r="BE106" s="61"/>
      <c r="BF106" s="5" t="n">
        <f aca="false">BF105*(1+AY106)*(1+BA106)*(1-BE106)</f>
        <v>119.933404147395</v>
      </c>
      <c r="BG106" s="5"/>
      <c r="BH106" s="5"/>
      <c r="BI106" s="61" t="n">
        <f aca="false">T113/AG113</f>
        <v>0.016139699740618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133098476.125473</v>
      </c>
      <c r="E107" s="9"/>
      <c r="F107" s="67" t="n">
        <f aca="false">'Low pensions'!I107</f>
        <v>24192223.5524155</v>
      </c>
      <c r="G107" s="82" t="n">
        <f aca="false">'Low pensions'!K107</f>
        <v>3913114.20242357</v>
      </c>
      <c r="H107" s="82" t="n">
        <f aca="false">'Low pensions'!V107</f>
        <v>21528799.7863892</v>
      </c>
      <c r="I107" s="82" t="n">
        <f aca="false">'Low pensions'!M107</f>
        <v>121024.150590419</v>
      </c>
      <c r="J107" s="82" t="n">
        <f aca="false">'Low pensions'!W107</f>
        <v>665839.168651211</v>
      </c>
      <c r="K107" s="9"/>
      <c r="L107" s="82" t="n">
        <f aca="false">'Low pensions'!N107</f>
        <v>3498046.9976499</v>
      </c>
      <c r="M107" s="67"/>
      <c r="N107" s="82" t="n">
        <f aca="false">'Low pensions'!L107</f>
        <v>1069124.14967467</v>
      </c>
      <c r="O107" s="9"/>
      <c r="P107" s="82" t="n">
        <f aca="false">'Low pensions'!X107</f>
        <v>24033388.1287098</v>
      </c>
      <c r="Q107" s="67"/>
      <c r="R107" s="82" t="n">
        <f aca="false">'Low SIPA income'!G102</f>
        <v>27583118.0314313</v>
      </c>
      <c r="S107" s="67"/>
      <c r="T107" s="82" t="n">
        <f aca="false">'Low SIPA income'!J102</f>
        <v>105466442.468909</v>
      </c>
      <c r="U107" s="9"/>
      <c r="V107" s="82" t="n">
        <f aca="false">'Low SIPA income'!F102</f>
        <v>122216.758244612</v>
      </c>
      <c r="W107" s="67"/>
      <c r="X107" s="82" t="n">
        <f aca="false">'Low SIPA income'!M102</f>
        <v>306973.260641328</v>
      </c>
      <c r="Y107" s="9"/>
      <c r="Z107" s="9" t="n">
        <f aca="false">R107+V107-N107-L107-F107</f>
        <v>-1054059.91006412</v>
      </c>
      <c r="AA107" s="9"/>
      <c r="AB107" s="9" t="n">
        <f aca="false">T107-P107-D107</f>
        <v>-51665421.785274</v>
      </c>
      <c r="AC107" s="50"/>
      <c r="AD107" s="9"/>
      <c r="AE107" s="9"/>
      <c r="AF107" s="9"/>
      <c r="AG107" s="9" t="n">
        <f aca="false">BF107/100*$AG$57</f>
        <v>6563503220.30163</v>
      </c>
      <c r="AH107" s="40" t="n">
        <f aca="false">(AG107-AG106)/AG106</f>
        <v>0.00649069839557296</v>
      </c>
      <c r="AI107" s="40"/>
      <c r="AJ107" s="40" t="n">
        <f aca="false">AB107/AG107</f>
        <v>-0.0078716228287155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13571993</v>
      </c>
      <c r="AX107" s="7"/>
      <c r="AY107" s="40" t="n">
        <f aca="false">(AW107-AW106)/AW106</f>
        <v>0.00480837927108562</v>
      </c>
      <c r="AZ107" s="39" t="n">
        <f aca="false">workers_and_wage_low!B95</f>
        <v>6483.01363309436</v>
      </c>
      <c r="BA107" s="40" t="n">
        <f aca="false">(AZ107-AZ106)/AZ106</f>
        <v>0.00167426860602792</v>
      </c>
      <c r="BB107" s="40"/>
      <c r="BC107" s="40"/>
      <c r="BD107" s="40"/>
      <c r="BE107" s="40"/>
      <c r="BF107" s="7" t="n">
        <f aca="false">BF106*(1+AY107)*(1+BA107)*(1-BE107)</f>
        <v>120.711855701271</v>
      </c>
      <c r="BG107" s="7"/>
      <c r="BH107" s="7"/>
      <c r="BI107" s="40" t="n">
        <f aca="false">T114/AG114</f>
        <v>0.0140024537118201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133750811.693868</v>
      </c>
      <c r="E108" s="9"/>
      <c r="F108" s="67" t="n">
        <f aca="false">'Low pensions'!I108</f>
        <v>24310793.2638141</v>
      </c>
      <c r="G108" s="82" t="n">
        <f aca="false">'Low pensions'!K108</f>
        <v>4003697.98423731</v>
      </c>
      <c r="H108" s="82" t="n">
        <f aca="false">'Low pensions'!V108</f>
        <v>22027165.0273919</v>
      </c>
      <c r="I108" s="82" t="n">
        <f aca="false">'Low pensions'!M108</f>
        <v>123825.7108527</v>
      </c>
      <c r="J108" s="82" t="n">
        <f aca="false">'Low pensions'!W108</f>
        <v>681252.526620369</v>
      </c>
      <c r="K108" s="9"/>
      <c r="L108" s="82" t="n">
        <f aca="false">'Low pensions'!N108</f>
        <v>3535721.77153137</v>
      </c>
      <c r="M108" s="67"/>
      <c r="N108" s="82" t="n">
        <f aca="false">'Low pensions'!L108</f>
        <v>1074460.25569696</v>
      </c>
      <c r="O108" s="9"/>
      <c r="P108" s="82" t="n">
        <f aca="false">'Low pensions'!X108</f>
        <v>24258240.3904079</v>
      </c>
      <c r="Q108" s="67"/>
      <c r="R108" s="82" t="n">
        <f aca="false">'Low SIPA income'!G103</f>
        <v>24155915.1338785</v>
      </c>
      <c r="S108" s="67"/>
      <c r="T108" s="82" t="n">
        <f aca="false">'Low SIPA income'!J103</f>
        <v>92362235.1486141</v>
      </c>
      <c r="U108" s="9"/>
      <c r="V108" s="82" t="n">
        <f aca="false">'Low SIPA income'!F103</f>
        <v>121763.594043207</v>
      </c>
      <c r="W108" s="67"/>
      <c r="X108" s="82" t="n">
        <f aca="false">'Low SIPA income'!M103</f>
        <v>305835.042818265</v>
      </c>
      <c r="Y108" s="9"/>
      <c r="Z108" s="9" t="n">
        <f aca="false">R108+V108-N108-L108-F108</f>
        <v>-4643296.56312074</v>
      </c>
      <c r="AA108" s="9"/>
      <c r="AB108" s="9" t="n">
        <f aca="false">T108-P108-D108</f>
        <v>-65646816.9356613</v>
      </c>
      <c r="AC108" s="50"/>
      <c r="AD108" s="9"/>
      <c r="AE108" s="9"/>
      <c r="AF108" s="9"/>
      <c r="AG108" s="9" t="n">
        <f aca="false">BF108/100*$AG$57</f>
        <v>6596389954.72387</v>
      </c>
      <c r="AH108" s="40" t="n">
        <f aca="false">(AG108-AG107)/AG107</f>
        <v>0.00501054594145931</v>
      </c>
      <c r="AI108" s="40"/>
      <c r="AJ108" s="40" t="n">
        <f aca="false">AB108/AG108</f>
        <v>-0.00995193088738633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13584430</v>
      </c>
      <c r="AX108" s="7"/>
      <c r="AY108" s="40" t="n">
        <f aca="false">(AW108-AW107)/AW107</f>
        <v>0.000916372414869356</v>
      </c>
      <c r="AZ108" s="39" t="n">
        <f aca="false">workers_and_wage_low!B96</f>
        <v>6509.53191526123</v>
      </c>
      <c r="BA108" s="40" t="n">
        <f aca="false">(AZ108-AZ107)/AZ107</f>
        <v>0.00409042517379579</v>
      </c>
      <c r="BB108" s="40"/>
      <c r="BC108" s="40"/>
      <c r="BD108" s="40"/>
      <c r="BE108" s="40"/>
      <c r="BF108" s="7" t="n">
        <f aca="false">BF107*(1+AY108)*(1+BA108)*(1-BE108)</f>
        <v>121.316687999941</v>
      </c>
      <c r="BG108" s="7"/>
      <c r="BH108" s="7"/>
      <c r="BI108" s="40" t="n">
        <f aca="false">T115/AG115</f>
        <v>0.0161449293914302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134529028.55643</v>
      </c>
      <c r="E109" s="9"/>
      <c r="F109" s="67" t="n">
        <f aca="false">'Low pensions'!I109</f>
        <v>24452243.3905129</v>
      </c>
      <c r="G109" s="82" t="n">
        <f aca="false">'Low pensions'!K109</f>
        <v>4104634.63304243</v>
      </c>
      <c r="H109" s="82" t="n">
        <f aca="false">'Low pensions'!V109</f>
        <v>22582488.6879916</v>
      </c>
      <c r="I109" s="82" t="n">
        <f aca="false">'Low pensions'!M109</f>
        <v>126947.462877602</v>
      </c>
      <c r="J109" s="82" t="n">
        <f aca="false">'Low pensions'!W109</f>
        <v>698427.485195623</v>
      </c>
      <c r="K109" s="9"/>
      <c r="L109" s="82" t="n">
        <f aca="false">'Low pensions'!N109</f>
        <v>3586447.22606887</v>
      </c>
      <c r="M109" s="67"/>
      <c r="N109" s="82" t="n">
        <f aca="false">'Low pensions'!L109</f>
        <v>1081449.41958507</v>
      </c>
      <c r="O109" s="9"/>
      <c r="P109" s="82" t="n">
        <f aca="false">'Low pensions'!X109</f>
        <v>24559907.3327173</v>
      </c>
      <c r="Q109" s="67"/>
      <c r="R109" s="82" t="n">
        <f aca="false">'Low SIPA income'!G104</f>
        <v>27877257.4723246</v>
      </c>
      <c r="S109" s="67"/>
      <c r="T109" s="82" t="n">
        <f aca="false">'Low SIPA income'!J104</f>
        <v>106591110.114729</v>
      </c>
      <c r="U109" s="9"/>
      <c r="V109" s="82" t="n">
        <f aca="false">'Low SIPA income'!F104</f>
        <v>117881.484128449</v>
      </c>
      <c r="W109" s="67"/>
      <c r="X109" s="82" t="n">
        <f aca="false">'Low SIPA income'!M104</f>
        <v>296084.301955738</v>
      </c>
      <c r="Y109" s="9"/>
      <c r="Z109" s="9" t="n">
        <f aca="false">R109+V109-N109-L109-F109</f>
        <v>-1125001.07971382</v>
      </c>
      <c r="AA109" s="9"/>
      <c r="AB109" s="9" t="n">
        <f aca="false">T109-P109-D109</f>
        <v>-52497825.7744176</v>
      </c>
      <c r="AC109" s="50"/>
      <c r="AD109" s="9"/>
      <c r="AE109" s="9"/>
      <c r="AF109" s="9"/>
      <c r="AG109" s="9" t="n">
        <f aca="false">BF109/100*$AG$57</f>
        <v>6594919971.14593</v>
      </c>
      <c r="AH109" s="40" t="n">
        <f aca="false">(AG109-AG108)/AG108</f>
        <v>-0.000222846676443746</v>
      </c>
      <c r="AI109" s="40" t="n">
        <f aca="false">(AG109-AG105)/AG105</f>
        <v>0.0147517473715812</v>
      </c>
      <c r="AJ109" s="40" t="n">
        <f aca="false">AB109/AG109</f>
        <v>-0.00796034311320015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13526772</v>
      </c>
      <c r="AX109" s="7"/>
      <c r="AY109" s="40" t="n">
        <f aca="false">(AW109-AW108)/AW108</f>
        <v>-0.00424441805802673</v>
      </c>
      <c r="AZ109" s="39" t="n">
        <f aca="false">workers_and_wage_low!B97</f>
        <v>6535.82204883684</v>
      </c>
      <c r="BA109" s="40" t="n">
        <f aca="false">(AZ109-AZ108)/AZ108</f>
        <v>0.00403871336953978</v>
      </c>
      <c r="BB109" s="40"/>
      <c r="BC109" s="40"/>
      <c r="BD109" s="40"/>
      <c r="BE109" s="40"/>
      <c r="BF109" s="7" t="n">
        <f aca="false">BF108*(1+AY109)*(1+BA109)*(1-BE109)</f>
        <v>121.289652979223</v>
      </c>
      <c r="BG109" s="7"/>
      <c r="BH109" s="7"/>
      <c r="BI109" s="40" t="n">
        <f aca="false">T116/AG116</f>
        <v>0.0139867352471994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134538381.265116</v>
      </c>
      <c r="E110" s="6"/>
      <c r="F110" s="8" t="n">
        <f aca="false">'Low pensions'!I110</f>
        <v>24453943.3560268</v>
      </c>
      <c r="G110" s="81" t="n">
        <f aca="false">'Low pensions'!K110</f>
        <v>4205599.97961555</v>
      </c>
      <c r="H110" s="81" t="n">
        <f aca="false">'Low pensions'!V110</f>
        <v>23137970.2352437</v>
      </c>
      <c r="I110" s="81" t="n">
        <f aca="false">'Low pensions'!M110</f>
        <v>130070.102462336</v>
      </c>
      <c r="J110" s="81" t="n">
        <f aca="false">'Low pensions'!W110</f>
        <v>715607.326863205</v>
      </c>
      <c r="K110" s="6"/>
      <c r="L110" s="81" t="n">
        <f aca="false">'Low pensions'!N110</f>
        <v>4379057.08970773</v>
      </c>
      <c r="M110" s="8"/>
      <c r="N110" s="81" t="n">
        <f aca="false">'Low pensions'!L110</f>
        <v>1082134.73194416</v>
      </c>
      <c r="O110" s="6"/>
      <c r="P110" s="81" t="n">
        <f aca="false">'Low pensions'!X110</f>
        <v>28676534.069448</v>
      </c>
      <c r="Q110" s="8"/>
      <c r="R110" s="81" t="n">
        <f aca="false">'Low SIPA income'!G105</f>
        <v>24249782.097952</v>
      </c>
      <c r="S110" s="8"/>
      <c r="T110" s="81" t="n">
        <f aca="false">'Low SIPA income'!J105</f>
        <v>92721143.6213585</v>
      </c>
      <c r="U110" s="6"/>
      <c r="V110" s="81" t="n">
        <f aca="false">'Low SIPA income'!F105</f>
        <v>119998.691735114</v>
      </c>
      <c r="W110" s="8"/>
      <c r="X110" s="81" t="n">
        <f aca="false">'Low SIPA income'!M105</f>
        <v>301402.117055789</v>
      </c>
      <c r="Y110" s="6"/>
      <c r="Z110" s="6" t="n">
        <f aca="false">R110+V110-N110-L110-F110</f>
        <v>-5545354.38799156</v>
      </c>
      <c r="AA110" s="6"/>
      <c r="AB110" s="6" t="n">
        <f aca="false">T110-P110-D110</f>
        <v>-70493771.7132057</v>
      </c>
      <c r="AC110" s="50"/>
      <c r="AD110" s="6"/>
      <c r="AE110" s="6"/>
      <c r="AF110" s="6"/>
      <c r="AG110" s="6" t="n">
        <f aca="false">BF110/100*$AG$57</f>
        <v>6616965923.25584</v>
      </c>
      <c r="AH110" s="61" t="n">
        <f aca="false">(AG110-AG109)/AG109</f>
        <v>0.00334286878481788</v>
      </c>
      <c r="AI110" s="61"/>
      <c r="AJ110" s="61" t="n">
        <f aca="false">AB110/AG110</f>
        <v>-0.0106534887032514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0.00289630026455238</v>
      </c>
      <c r="AV110" s="5"/>
      <c r="AW110" s="65" t="n">
        <f aca="false">workers_and_wage_low!C98</f>
        <v>13557682</v>
      </c>
      <c r="AX110" s="5"/>
      <c r="AY110" s="61" t="n">
        <f aca="false">(AW110-AW109)/AW109</f>
        <v>0.00228509802634361</v>
      </c>
      <c r="AZ110" s="66" t="n">
        <f aca="false">workers_and_wage_low!B98</f>
        <v>6542.71968849991</v>
      </c>
      <c r="BA110" s="61" t="n">
        <f aca="false">(AZ110-AZ109)/AZ109</f>
        <v>0.00105535915934218</v>
      </c>
      <c r="BB110" s="61"/>
      <c r="BC110" s="61"/>
      <c r="BD110" s="61"/>
      <c r="BE110" s="61"/>
      <c r="BF110" s="5" t="n">
        <f aca="false">BF109*(1+AY110)*(1+BA110)*(1-BE110)</f>
        <v>121.695108374088</v>
      </c>
      <c r="BG110" s="5"/>
      <c r="BH110" s="5"/>
      <c r="BI110" s="61" t="n">
        <f aca="false">T117/AG117</f>
        <v>0.0161182303310255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134979084.575524</v>
      </c>
      <c r="E111" s="9"/>
      <c r="F111" s="67" t="n">
        <f aca="false">'Low pensions'!I111</f>
        <v>24534046.3993976</v>
      </c>
      <c r="G111" s="82" t="n">
        <f aca="false">'Low pensions'!K111</f>
        <v>4252743.68205727</v>
      </c>
      <c r="H111" s="82" t="n">
        <f aca="false">'Low pensions'!V111</f>
        <v>23397340.976437</v>
      </c>
      <c r="I111" s="82" t="n">
        <f aca="false">'Low pensions'!M111</f>
        <v>131528.155115173</v>
      </c>
      <c r="J111" s="82" t="n">
        <f aca="false">'Low pensions'!W111</f>
        <v>723629.102364031</v>
      </c>
      <c r="K111" s="9"/>
      <c r="L111" s="82" t="n">
        <f aca="false">'Low pensions'!N111</f>
        <v>3617924.86966896</v>
      </c>
      <c r="M111" s="67"/>
      <c r="N111" s="82" t="n">
        <f aca="false">'Low pensions'!L111</f>
        <v>1084593.25059937</v>
      </c>
      <c r="O111" s="9"/>
      <c r="P111" s="82" t="n">
        <f aca="false">'Low pensions'!X111</f>
        <v>24740541.4056572</v>
      </c>
      <c r="Q111" s="67"/>
      <c r="R111" s="82" t="n">
        <f aca="false">'Low SIPA income'!G106</f>
        <v>28021809.1557022</v>
      </c>
      <c r="S111" s="67"/>
      <c r="T111" s="82" t="n">
        <f aca="false">'Low SIPA income'!J106</f>
        <v>107143816.004664</v>
      </c>
      <c r="U111" s="9"/>
      <c r="V111" s="82" t="n">
        <f aca="false">'Low SIPA income'!F106</f>
        <v>117408.624400684</v>
      </c>
      <c r="W111" s="67"/>
      <c r="X111" s="82" t="n">
        <f aca="false">'Low SIPA income'!M106</f>
        <v>294896.614648835</v>
      </c>
      <c r="Y111" s="9"/>
      <c r="Z111" s="9" t="n">
        <f aca="false">R111+V111-N111-L111-F111</f>
        <v>-1097346.73956306</v>
      </c>
      <c r="AA111" s="9"/>
      <c r="AB111" s="9" t="n">
        <f aca="false">T111-P111-D111</f>
        <v>-52575809.976517</v>
      </c>
      <c r="AC111" s="50"/>
      <c r="AD111" s="9"/>
      <c r="AE111" s="9"/>
      <c r="AF111" s="9"/>
      <c r="AG111" s="9" t="n">
        <f aca="false">BF111/100*$AG$57</f>
        <v>6635866528.62113</v>
      </c>
      <c r="AH111" s="40" t="n">
        <f aca="false">(AG111-AG110)/AG110</f>
        <v>0.00285638547704385</v>
      </c>
      <c r="AI111" s="40"/>
      <c r="AJ111" s="40" t="n">
        <f aca="false">AB111/AG111</f>
        <v>-0.00792297580877381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13553433</v>
      </c>
      <c r="AX111" s="7"/>
      <c r="AY111" s="40" t="n">
        <f aca="false">(AW111-AW110)/AW110</f>
        <v>-0.000313401656713884</v>
      </c>
      <c r="AZ111" s="39" t="n">
        <f aca="false">workers_and_wage_low!B99</f>
        <v>6563.46521887189</v>
      </c>
      <c r="BA111" s="40" t="n">
        <f aca="false">(AZ111-AZ110)/AZ110</f>
        <v>0.00317078086173296</v>
      </c>
      <c r="BB111" s="40"/>
      <c r="BC111" s="40"/>
      <c r="BD111" s="40"/>
      <c r="BE111" s="40"/>
      <c r="BF111" s="7" t="n">
        <f aca="false">BF110*(1+AY111)*(1+BA111)*(1-BE111)</f>
        <v>122.042716514275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135010368.993954</v>
      </c>
      <c r="E112" s="9"/>
      <c r="F112" s="67" t="n">
        <f aca="false">'Low pensions'!I112</f>
        <v>24539732.712768</v>
      </c>
      <c r="G112" s="82" t="n">
        <f aca="false">'Low pensions'!K112</f>
        <v>4294292.25285548</v>
      </c>
      <c r="H112" s="82" t="n">
        <f aca="false">'Low pensions'!V112</f>
        <v>23625928.9541585</v>
      </c>
      <c r="I112" s="82" t="n">
        <f aca="false">'Low pensions'!M112</f>
        <v>132813.162459448</v>
      </c>
      <c r="J112" s="82" t="n">
        <f aca="false">'Low pensions'!W112</f>
        <v>730698.833633769</v>
      </c>
      <c r="K112" s="9"/>
      <c r="L112" s="82" t="n">
        <f aca="false">'Low pensions'!N112</f>
        <v>3596935.56402167</v>
      </c>
      <c r="M112" s="67"/>
      <c r="N112" s="82" t="n">
        <f aca="false">'Low pensions'!L112</f>
        <v>1084514.27510415</v>
      </c>
      <c r="O112" s="9"/>
      <c r="P112" s="82" t="n">
        <f aca="false">'Low pensions'!X112</f>
        <v>24631193.2990013</v>
      </c>
      <c r="Q112" s="67"/>
      <c r="R112" s="82" t="n">
        <f aca="false">'Low SIPA income'!G107</f>
        <v>24417174.3244107</v>
      </c>
      <c r="S112" s="67"/>
      <c r="T112" s="82" t="n">
        <f aca="false">'Low SIPA income'!J107</f>
        <v>93361182.3073923</v>
      </c>
      <c r="U112" s="9"/>
      <c r="V112" s="82" t="n">
        <f aca="false">'Low SIPA income'!F107</f>
        <v>123081.390483257</v>
      </c>
      <c r="W112" s="67"/>
      <c r="X112" s="82" t="n">
        <f aca="false">'Low SIPA income'!M107</f>
        <v>309144.967544414</v>
      </c>
      <c r="Y112" s="9"/>
      <c r="Z112" s="9" t="n">
        <f aca="false">R112+V112-N112-L112-F112</f>
        <v>-4680926.83699983</v>
      </c>
      <c r="AA112" s="9"/>
      <c r="AB112" s="9" t="n">
        <f aca="false">T112-P112-D112</f>
        <v>-66280379.985563</v>
      </c>
      <c r="AC112" s="50"/>
      <c r="AD112" s="9"/>
      <c r="AE112" s="9"/>
      <c r="AF112" s="9"/>
      <c r="AG112" s="9" t="n">
        <f aca="false">BF112/100*$AG$57</f>
        <v>6670045990.54829</v>
      </c>
      <c r="AH112" s="40" t="n">
        <f aca="false">(AG112-AG111)/AG111</f>
        <v>0.00515071570227469</v>
      </c>
      <c r="AI112" s="40"/>
      <c r="AJ112" s="40" t="n">
        <f aca="false">AB112/AG112</f>
        <v>-0.00993701993651689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13619164</v>
      </c>
      <c r="AX112" s="7"/>
      <c r="AY112" s="40" t="n">
        <f aca="false">(AW112-AW111)/AW111</f>
        <v>0.00484976758286996</v>
      </c>
      <c r="AZ112" s="39" t="n">
        <f aca="false">workers_and_wage_low!B100</f>
        <v>6565.43094805661</v>
      </c>
      <c r="BA112" s="40" t="n">
        <f aca="false">(AZ112-AZ111)/AZ111</f>
        <v>0.000299495635181948</v>
      </c>
      <c r="BB112" s="40"/>
      <c r="BC112" s="40"/>
      <c r="BD112" s="40"/>
      <c r="BE112" s="40"/>
      <c r="BF112" s="7" t="n">
        <f aca="false">BF111*(1+AY112)*(1+BA112)*(1-BE112)</f>
        <v>122.671323850574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135332633.86042</v>
      </c>
      <c r="E113" s="9"/>
      <c r="F113" s="67" t="n">
        <f aca="false">'Low pensions'!I113</f>
        <v>24598308.16697</v>
      </c>
      <c r="G113" s="82" t="n">
        <f aca="false">'Low pensions'!K113</f>
        <v>4383887.31557158</v>
      </c>
      <c r="H113" s="82" t="n">
        <f aca="false">'Low pensions'!V113</f>
        <v>24118854.5544053</v>
      </c>
      <c r="I113" s="82" t="n">
        <f aca="false">'Low pensions'!M113</f>
        <v>135584.143780565</v>
      </c>
      <c r="J113" s="82" t="n">
        <f aca="false">'Low pensions'!W113</f>
        <v>745943.955290889</v>
      </c>
      <c r="K113" s="9"/>
      <c r="L113" s="82" t="n">
        <f aca="false">'Low pensions'!N113</f>
        <v>3525005.95451483</v>
      </c>
      <c r="M113" s="67"/>
      <c r="N113" s="82" t="n">
        <f aca="false">'Low pensions'!L113</f>
        <v>1087053.21013693</v>
      </c>
      <c r="O113" s="9"/>
      <c r="P113" s="82" t="n">
        <f aca="false">'Low pensions'!X113</f>
        <v>24271918.6847747</v>
      </c>
      <c r="Q113" s="67"/>
      <c r="R113" s="82" t="n">
        <f aca="false">'Low SIPA income'!G108</f>
        <v>28161480.8329542</v>
      </c>
      <c r="S113" s="67"/>
      <c r="T113" s="82" t="n">
        <f aca="false">'Low SIPA income'!J108</f>
        <v>107677862.768219</v>
      </c>
      <c r="U113" s="9"/>
      <c r="V113" s="82" t="n">
        <f aca="false">'Low SIPA income'!F108</f>
        <v>121538.370203099</v>
      </c>
      <c r="W113" s="67"/>
      <c r="X113" s="82" t="n">
        <f aca="false">'Low SIPA income'!M108</f>
        <v>305269.345465748</v>
      </c>
      <c r="Y113" s="9"/>
      <c r="Z113" s="9" t="n">
        <f aca="false">R113+V113-N113-L113-F113</f>
        <v>-927348.128464427</v>
      </c>
      <c r="AA113" s="9"/>
      <c r="AB113" s="9" t="n">
        <f aca="false">T113-P113-D113</f>
        <v>-51926689.7769763</v>
      </c>
      <c r="AC113" s="50"/>
      <c r="AD113" s="9"/>
      <c r="AE113" s="9"/>
      <c r="AF113" s="9"/>
      <c r="AG113" s="9" t="n">
        <f aca="false">BF113/100*$AG$57</f>
        <v>6671614992.76417</v>
      </c>
      <c r="AH113" s="40" t="n">
        <f aca="false">(AG113-AG112)/AG112</f>
        <v>0.000235231094073115</v>
      </c>
      <c r="AI113" s="40" t="n">
        <f aca="false">(AG113-AG109)/AG109</f>
        <v>0.0116294089926483</v>
      </c>
      <c r="AJ113" s="40" t="n">
        <f aca="false">AB113/AG113</f>
        <v>-0.00778322637521715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13620882</v>
      </c>
      <c r="AX113" s="7"/>
      <c r="AY113" s="40" t="n">
        <f aca="false">(AW113-AW112)/AW112</f>
        <v>0.000126145775173865</v>
      </c>
      <c r="AZ113" s="39" t="n">
        <f aca="false">workers_and_wage_low!B101</f>
        <v>6566.14704985207</v>
      </c>
      <c r="BA113" s="40" t="n">
        <f aca="false">(AZ113-AZ112)/AZ112</f>
        <v>0.000109071559982687</v>
      </c>
      <c r="BB113" s="40"/>
      <c r="BC113" s="40"/>
      <c r="BD113" s="40"/>
      <c r="BE113" s="40"/>
      <c r="BF113" s="7" t="n">
        <f aca="false">BF112*(1+AY113)*(1+BA113)*(1-BE113)</f>
        <v>122.700179960294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134946585.38185</v>
      </c>
      <c r="E114" s="6"/>
      <c r="F114" s="8" t="n">
        <f aca="false">'Low pensions'!I114</f>
        <v>24528139.2862471</v>
      </c>
      <c r="G114" s="81" t="n">
        <f aca="false">'Low pensions'!K114</f>
        <v>4435960.0832965</v>
      </c>
      <c r="H114" s="81" t="n">
        <f aca="false">'Low pensions'!V114</f>
        <v>24405343.5584775</v>
      </c>
      <c r="I114" s="81" t="n">
        <f aca="false">'Low pensions'!M114</f>
        <v>137194.641751437</v>
      </c>
      <c r="J114" s="81" t="n">
        <f aca="false">'Low pensions'!W114</f>
        <v>754804.439952908</v>
      </c>
      <c r="K114" s="6"/>
      <c r="L114" s="81" t="n">
        <f aca="false">'Low pensions'!N114</f>
        <v>4347680.63656407</v>
      </c>
      <c r="M114" s="8"/>
      <c r="N114" s="81" t="n">
        <f aca="false">'Low pensions'!L114</f>
        <v>1084369.03483809</v>
      </c>
      <c r="O114" s="6"/>
      <c r="P114" s="81" t="n">
        <f aca="false">'Low pensions'!X114</f>
        <v>28526013.9802246</v>
      </c>
      <c r="Q114" s="8"/>
      <c r="R114" s="81" t="n">
        <f aca="false">'Low SIPA income'!G109</f>
        <v>24415360.7463549</v>
      </c>
      <c r="S114" s="8"/>
      <c r="T114" s="81" t="n">
        <f aca="false">'Low SIPA income'!J109</f>
        <v>93354247.9345099</v>
      </c>
      <c r="U114" s="6"/>
      <c r="V114" s="81" t="n">
        <f aca="false">'Low SIPA income'!F109</f>
        <v>122460.832670533</v>
      </c>
      <c r="W114" s="8"/>
      <c r="X114" s="81" t="n">
        <f aca="false">'Low SIPA income'!M109</f>
        <v>307586.305230634</v>
      </c>
      <c r="Y114" s="6"/>
      <c r="Z114" s="6" t="n">
        <f aca="false">R114+V114-N114-L114-F114</f>
        <v>-5422367.37862382</v>
      </c>
      <c r="AA114" s="6"/>
      <c r="AB114" s="6" t="n">
        <f aca="false">T114-P114-D114</f>
        <v>-70118351.4275645</v>
      </c>
      <c r="AC114" s="50"/>
      <c r="AD114" s="6"/>
      <c r="AE114" s="6"/>
      <c r="AF114" s="6"/>
      <c r="AG114" s="6" t="n">
        <f aca="false">BF114/100*$AG$57</f>
        <v>6666992075.51784</v>
      </c>
      <c r="AH114" s="61" t="n">
        <f aca="false">(AG114-AG113)/AG113</f>
        <v>-0.000692923265407586</v>
      </c>
      <c r="AI114" s="61"/>
      <c r="AJ114" s="61" t="n">
        <f aca="false">AB114/AG114</f>
        <v>-0.0105172393537183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0.00200291643007283</v>
      </c>
      <c r="AV114" s="5"/>
      <c r="AW114" s="65" t="n">
        <f aca="false">workers_and_wage_low!C102</f>
        <v>13649386</v>
      </c>
      <c r="AX114" s="5"/>
      <c r="AY114" s="61" t="n">
        <f aca="false">(AW114-AW113)/AW113</f>
        <v>0.00209266918250962</v>
      </c>
      <c r="AZ114" s="66" t="n">
        <f aca="false">workers_and_wage_low!B102</f>
        <v>6547.89463648106</v>
      </c>
      <c r="BA114" s="61" t="n">
        <f aca="false">(AZ114-AZ113)/AZ113</f>
        <v>-0.00277977529781705</v>
      </c>
      <c r="BB114" s="61"/>
      <c r="BC114" s="61"/>
      <c r="BD114" s="61"/>
      <c r="BE114" s="61"/>
      <c r="BF114" s="5" t="n">
        <f aca="false">BF113*(1+AY114)*(1+BA114)*(1-BE114)</f>
        <v>122.61515815093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134342479.388084</v>
      </c>
      <c r="E115" s="9"/>
      <c r="F115" s="67" t="n">
        <f aca="false">'Low pensions'!I115</f>
        <v>24418335.8709415</v>
      </c>
      <c r="G115" s="82" t="n">
        <f aca="false">'Low pensions'!K115</f>
        <v>4511871.97815886</v>
      </c>
      <c r="H115" s="82" t="n">
        <f aca="false">'Low pensions'!V115</f>
        <v>24822988.4063802</v>
      </c>
      <c r="I115" s="82" t="n">
        <f aca="false">'Low pensions'!M115</f>
        <v>139542.432314192</v>
      </c>
      <c r="J115" s="82" t="n">
        <f aca="false">'Low pensions'!W115</f>
        <v>767721.290918977</v>
      </c>
      <c r="K115" s="9"/>
      <c r="L115" s="82" t="n">
        <f aca="false">'Low pensions'!N115</f>
        <v>3549200.26393598</v>
      </c>
      <c r="M115" s="67"/>
      <c r="N115" s="82" t="n">
        <f aca="false">'Low pensions'!L115</f>
        <v>1078505.98260229</v>
      </c>
      <c r="O115" s="9"/>
      <c r="P115" s="82" t="n">
        <f aca="false">'Low pensions'!X115</f>
        <v>24350438.7473202</v>
      </c>
      <c r="Q115" s="67"/>
      <c r="R115" s="82" t="n">
        <f aca="false">'Low SIPA income'!G110</f>
        <v>28098951.201581</v>
      </c>
      <c r="S115" s="67"/>
      <c r="T115" s="82" t="n">
        <f aca="false">'Low SIPA income'!J110</f>
        <v>107438775.303114</v>
      </c>
      <c r="U115" s="9"/>
      <c r="V115" s="82" t="n">
        <f aca="false">'Low SIPA income'!F110</f>
        <v>118153.614519836</v>
      </c>
      <c r="W115" s="67"/>
      <c r="X115" s="82" t="n">
        <f aca="false">'Low SIPA income'!M110</f>
        <v>296767.815041532</v>
      </c>
      <c r="Y115" s="9"/>
      <c r="Z115" s="9" t="n">
        <f aca="false">R115+V115-N115-L115-F115</f>
        <v>-828937.301378965</v>
      </c>
      <c r="AA115" s="9"/>
      <c r="AB115" s="9" t="n">
        <f aca="false">T115-P115-D115</f>
        <v>-51254142.8322902</v>
      </c>
      <c r="AC115" s="50"/>
      <c r="AD115" s="9"/>
      <c r="AE115" s="9"/>
      <c r="AF115" s="9"/>
      <c r="AG115" s="9" t="n">
        <f aca="false">BF115/100*$AG$57</f>
        <v>6654645102.39003</v>
      </c>
      <c r="AH115" s="40" t="n">
        <f aca="false">(AG115-AG114)/AG114</f>
        <v>-0.00185195557276055</v>
      </c>
      <c r="AI115" s="40"/>
      <c r="AJ115" s="40" t="n">
        <f aca="false">AB115/AG115</f>
        <v>-0.00770200995600533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13571656</v>
      </c>
      <c r="AX115" s="7"/>
      <c r="AY115" s="40" t="n">
        <f aca="false">(AW115-AW114)/AW114</f>
        <v>-0.00569476165448028</v>
      </c>
      <c r="AZ115" s="39" t="n">
        <f aca="false">workers_and_wage_low!B103</f>
        <v>6573.20103974753</v>
      </c>
      <c r="BA115" s="40" t="n">
        <f aca="false">(AZ115-AZ114)/AZ114</f>
        <v>0.00386481528359858</v>
      </c>
      <c r="BB115" s="40"/>
      <c r="BC115" s="40"/>
      <c r="BD115" s="40"/>
      <c r="BE115" s="40"/>
      <c r="BF115" s="7" t="n">
        <f aca="false">BF114*(1+AY115)*(1+BA115)*(1-BE115)</f>
        <v>122.388080325488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133873871.621062</v>
      </c>
      <c r="E116" s="9"/>
      <c r="F116" s="67" t="n">
        <f aca="false">'Low pensions'!I116</f>
        <v>24333160.8622698</v>
      </c>
      <c r="G116" s="82" t="n">
        <f aca="false">'Low pensions'!K116</f>
        <v>4552425.9835803</v>
      </c>
      <c r="H116" s="82" t="n">
        <f aca="false">'Low pensions'!V116</f>
        <v>25046104.5788429</v>
      </c>
      <c r="I116" s="82" t="n">
        <f aca="false">'Low pensions'!M116</f>
        <v>140796.679904546</v>
      </c>
      <c r="J116" s="82" t="n">
        <f aca="false">'Low pensions'!W116</f>
        <v>774621.791098237</v>
      </c>
      <c r="K116" s="9"/>
      <c r="L116" s="82" t="n">
        <f aca="false">'Low pensions'!N116</f>
        <v>3522664.05401768</v>
      </c>
      <c r="M116" s="67"/>
      <c r="N116" s="82" t="n">
        <f aca="false">'Low pensions'!L116</f>
        <v>1075573.25626432</v>
      </c>
      <c r="O116" s="9"/>
      <c r="P116" s="82" t="n">
        <f aca="false">'Low pensions'!X116</f>
        <v>24196607.232889</v>
      </c>
      <c r="Q116" s="67"/>
      <c r="R116" s="82" t="n">
        <f aca="false">'Low SIPA income'!G111</f>
        <v>24461827.3818133</v>
      </c>
      <c r="S116" s="67"/>
      <c r="T116" s="82" t="n">
        <f aca="false">'Low SIPA income'!J111</f>
        <v>93531917.1425276</v>
      </c>
      <c r="U116" s="9"/>
      <c r="V116" s="82" t="n">
        <f aca="false">'Low SIPA income'!F111</f>
        <v>122850.850049967</v>
      </c>
      <c r="W116" s="67"/>
      <c r="X116" s="82" t="n">
        <f aca="false">'Low SIPA income'!M111</f>
        <v>308565.916442641</v>
      </c>
      <c r="Y116" s="9"/>
      <c r="Z116" s="9" t="n">
        <f aca="false">R116+V116-N116-L116-F116</f>
        <v>-4346719.94068851</v>
      </c>
      <c r="AA116" s="9"/>
      <c r="AB116" s="9" t="n">
        <f aca="false">T116-P116-D116</f>
        <v>-64538561.7114238</v>
      </c>
      <c r="AC116" s="50"/>
      <c r="AD116" s="9"/>
      <c r="AE116" s="9"/>
      <c r="AF116" s="9"/>
      <c r="AG116" s="9" t="n">
        <f aca="false">BF116/100*$AG$57</f>
        <v>6687187216.27733</v>
      </c>
      <c r="AH116" s="40" t="n">
        <f aca="false">(AG116-AG115)/AG115</f>
        <v>0.00489013514418738</v>
      </c>
      <c r="AI116" s="40"/>
      <c r="AJ116" s="40" t="n">
        <f aca="false">AB116/AG116</f>
        <v>-0.00965107744468856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13644161</v>
      </c>
      <c r="AX116" s="7"/>
      <c r="AY116" s="40" t="n">
        <f aca="false">(AW116-AW115)/AW115</f>
        <v>0.00534238415709918</v>
      </c>
      <c r="AZ116" s="39" t="n">
        <f aca="false">workers_and_wage_low!B104</f>
        <v>6570.24411310368</v>
      </c>
      <c r="BA116" s="40" t="n">
        <f aca="false">(AZ116-AZ115)/AZ115</f>
        <v>-0.000449845764029093</v>
      </c>
      <c r="BB116" s="40"/>
      <c r="BC116" s="40"/>
      <c r="BD116" s="40"/>
      <c r="BE116" s="40"/>
      <c r="BF116" s="7" t="n">
        <f aca="false">BF115*(1+AY116)*(1+BA116)*(1-BE116)</f>
        <v>122.986574578317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133709455.225955</v>
      </c>
      <c r="E117" s="9"/>
      <c r="F117" s="67" t="n">
        <f aca="false">'Low pensions'!I117</f>
        <v>24303276.2362251</v>
      </c>
      <c r="G117" s="82" t="n">
        <f aca="false">'Low pensions'!K117</f>
        <v>4617438.73782816</v>
      </c>
      <c r="H117" s="82" t="n">
        <f aca="false">'Low pensions'!V117</f>
        <v>25403785.570851</v>
      </c>
      <c r="I117" s="82" t="n">
        <f aca="false">'Low pensions'!M117</f>
        <v>142807.383644169</v>
      </c>
      <c r="J117" s="82" t="n">
        <f aca="false">'Low pensions'!W117</f>
        <v>785684.089820132</v>
      </c>
      <c r="K117" s="9"/>
      <c r="L117" s="82" t="n">
        <f aca="false">'Low pensions'!N117</f>
        <v>3571109.13575148</v>
      </c>
      <c r="M117" s="67"/>
      <c r="N117" s="82" t="n">
        <f aca="false">'Low pensions'!L117</f>
        <v>1075433.91080979</v>
      </c>
      <c r="O117" s="9"/>
      <c r="P117" s="82" t="n">
        <f aca="false">'Low pensions'!X117</f>
        <v>24447222.3547266</v>
      </c>
      <c r="Q117" s="67"/>
      <c r="R117" s="82" t="n">
        <f aca="false">'Low SIPA income'!G112</f>
        <v>28349398.2481067</v>
      </c>
      <c r="S117" s="67"/>
      <c r="T117" s="82" t="n">
        <f aca="false">'Low SIPA income'!J112</f>
        <v>108396381.292176</v>
      </c>
      <c r="U117" s="9"/>
      <c r="V117" s="82" t="n">
        <f aca="false">'Low SIPA income'!F112</f>
        <v>122869.334183458</v>
      </c>
      <c r="W117" s="67"/>
      <c r="X117" s="82" t="n">
        <f aca="false">'Low SIPA income'!M112</f>
        <v>308612.343256846</v>
      </c>
      <c r="Y117" s="9"/>
      <c r="Z117" s="9" t="n">
        <f aca="false">R117+V117-N117-L117-F117</f>
        <v>-477551.700496189</v>
      </c>
      <c r="AA117" s="9"/>
      <c r="AB117" s="9" t="n">
        <f aca="false">T117-P117-D117</f>
        <v>-49760296.288505</v>
      </c>
      <c r="AC117" s="50"/>
      <c r="AD117" s="9"/>
      <c r="AE117" s="9"/>
      <c r="AF117" s="9"/>
      <c r="AG117" s="9" t="n">
        <f aca="false">BF117/100*$AG$57</f>
        <v>6725079556.87464</v>
      </c>
      <c r="AH117" s="40" t="n">
        <f aca="false">(AG117-AG116)/AG116</f>
        <v>0.0056664094142721</v>
      </c>
      <c r="AI117" s="40" t="n">
        <f aca="false">(AG117-AG113)/AG113</f>
        <v>0.00801373642940394</v>
      </c>
      <c r="AJ117" s="40" t="n">
        <f aca="false">AB117/AG117</f>
        <v>-0.00739921303051918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13636531</v>
      </c>
      <c r="AX117" s="7"/>
      <c r="AY117" s="40" t="n">
        <f aca="false">(AW117-AW116)/AW116</f>
        <v>-0.000559213571285182</v>
      </c>
      <c r="AZ117" s="39" t="n">
        <f aca="false">workers_and_wage_low!B105</f>
        <v>6611.17086266873</v>
      </c>
      <c r="BA117" s="40" t="n">
        <f aca="false">(AZ117-AZ116)/AZ116</f>
        <v>0.0062291063863856</v>
      </c>
      <c r="BB117" s="40"/>
      <c r="BC117" s="40"/>
      <c r="BD117" s="40"/>
      <c r="BE117" s="40"/>
      <c r="BF117" s="7" t="n">
        <f aca="false">BF116*(1+AY117)*(1+BA117)*(1-BE117)</f>
        <v>123.683466862337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0.01329036510111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1" colorId="64" zoomScale="60" zoomScaleNormal="60" zoomScalePageLayoutView="100" workbookViewId="0">
      <selection pane="topLeft" activeCell="H25" activeCellId="0" sqref="H25"/>
    </sheetView>
  </sheetViews>
  <sheetFormatPr defaultColWidth="9.335937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-0.0329745750899216</v>
      </c>
      <c r="C6" s="52" t="n">
        <f aca="false">'Central scenario'!BO4</f>
        <v>-0.0329745750899216</v>
      </c>
      <c r="D6" s="32" t="n">
        <f aca="false">'Low scenario'!AL4</f>
        <v>-0.0329745750899216</v>
      </c>
      <c r="E6" s="32" t="n">
        <f aca="false">'Low scenario'!BO4</f>
        <v>-0.0329745750899216</v>
      </c>
      <c r="F6" s="32" t="n">
        <f aca="false">'High scenario'!AL4</f>
        <v>-0.0329745750899216</v>
      </c>
      <c r="G6" s="32" t="n">
        <f aca="false">'High scenario'!BO4</f>
        <v>-0.0329745750899216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-0.0331795977538116</v>
      </c>
      <c r="C7" s="52" t="n">
        <f aca="false">'Central scenario'!BO5</f>
        <v>-0.0331995920570141</v>
      </c>
      <c r="D7" s="32" t="n">
        <f aca="false">'Low scenario'!AL5</f>
        <v>-0.0331795977538116</v>
      </c>
      <c r="E7" s="32" t="n">
        <f aca="false">'Low scenario'!BO5</f>
        <v>-0.0331995920570141</v>
      </c>
      <c r="F7" s="32" t="n">
        <f aca="false">'High scenario'!AL5</f>
        <v>-0.0331795977538116</v>
      </c>
      <c r="G7" s="32" t="n">
        <f aca="false">'High scenario'!BO5</f>
        <v>-0.0331995920570141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-0.0366051126539165</v>
      </c>
      <c r="C8" s="52" t="n">
        <f aca="false">'Central scenario'!BO6</f>
        <v>-0.0370530841535637</v>
      </c>
      <c r="D8" s="32" t="n">
        <f aca="false">'Low scenario'!AL6</f>
        <v>-0.0366051126539165</v>
      </c>
      <c r="E8" s="32" t="n">
        <f aca="false">'Low scenario'!BO6</f>
        <v>-0.0370530841535637</v>
      </c>
      <c r="F8" s="32" t="n">
        <f aca="false">'High scenario'!AL6</f>
        <v>-0.0366051126539165</v>
      </c>
      <c r="G8" s="32" t="n">
        <f aca="false">'High scenario'!BO6</f>
        <v>-0.0370530841535637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-0.0367867634379302</v>
      </c>
      <c r="C9" s="52" t="n">
        <f aca="false">'Central scenario'!BO7</f>
        <v>-0.0376732487763681</v>
      </c>
      <c r="D9" s="32" t="n">
        <f aca="false">'Low scenario'!AL7</f>
        <v>-0.0367867634379302</v>
      </c>
      <c r="E9" s="32" t="n">
        <f aca="false">'Low scenario'!BO7</f>
        <v>-0.0376732487763681</v>
      </c>
      <c r="F9" s="32" t="n">
        <f aca="false">'High scenario'!AL7</f>
        <v>-0.0367867634379302</v>
      </c>
      <c r="G9" s="32" t="n">
        <f aca="false">'High scenario'!BO7</f>
        <v>-0.0376732487763681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-0.0376961884096758</v>
      </c>
      <c r="C10" s="52" t="n">
        <f aca="false">'Central scenario'!BO8</f>
        <v>-0.0385800679980238</v>
      </c>
      <c r="D10" s="32" t="n">
        <f aca="false">'Low scenario'!AL8</f>
        <v>-0.0377389074028458</v>
      </c>
      <c r="E10" s="32" t="n">
        <f aca="false">'Low scenario'!BO8</f>
        <v>-0.0386227869911939</v>
      </c>
      <c r="F10" s="32" t="n">
        <f aca="false">'High scenario'!AL8</f>
        <v>-0.037696040868939</v>
      </c>
      <c r="G10" s="32" t="n">
        <f aca="false">'High scenario'!BO8</f>
        <v>-0.0385799204572871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-0.0462320911620017</v>
      </c>
      <c r="C11" s="52" t="n">
        <f aca="false">'Central scenario'!BO9</f>
        <v>-0.0476115469221648</v>
      </c>
      <c r="D11" s="32" t="n">
        <f aca="false">'Low scenario'!AL9</f>
        <v>-0.0466196684132554</v>
      </c>
      <c r="E11" s="32" t="n">
        <f aca="false">'Low scenario'!BO9</f>
        <v>-0.0480034414406569</v>
      </c>
      <c r="F11" s="32" t="n">
        <f aca="false">'High scenario'!AL9</f>
        <v>-0.0462005002089527</v>
      </c>
      <c r="G11" s="32" t="n">
        <f aca="false">'High scenario'!BO9</f>
        <v>-0.0475742926541286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-0.0360990064000286</v>
      </c>
      <c r="C12" s="52" t="n">
        <f aca="false">'Central scenario'!BO10</f>
        <v>-0.0376079071131722</v>
      </c>
      <c r="D12" s="32" t="n">
        <f aca="false">'Low scenario'!AL10</f>
        <v>-0.0370489836203559</v>
      </c>
      <c r="E12" s="32" t="n">
        <f aca="false">'Low scenario'!BO10</f>
        <v>-0.0385736328992775</v>
      </c>
      <c r="F12" s="32" t="n">
        <f aca="false">'High scenario'!AL10</f>
        <v>-0.0347413968916648</v>
      </c>
      <c r="G12" s="32" t="n">
        <f aca="false">'High scenario'!BO10</f>
        <v>-0.036222891977333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-0.0402169149250119</v>
      </c>
      <c r="C13" s="52" t="n">
        <f aca="false">'Central scenario'!BO11</f>
        <v>-0.0420865455578296</v>
      </c>
      <c r="D13" s="32" t="n">
        <f aca="false">'Low scenario'!AL11</f>
        <v>-0.041945599833264</v>
      </c>
      <c r="E13" s="32" t="n">
        <f aca="false">'Low scenario'!BO11</f>
        <v>-0.0438377543515887</v>
      </c>
      <c r="F13" s="32" t="n">
        <f aca="false">'High scenario'!AL11</f>
        <v>-0.0392146299200261</v>
      </c>
      <c r="G13" s="32" t="n">
        <f aca="false">'High scenario'!BO11</f>
        <v>-0.0411109902370094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-0.0421259616983962</v>
      </c>
      <c r="C14" s="52" t="n">
        <f aca="false">'Central scenario'!BO12</f>
        <v>-0.0443351335017512</v>
      </c>
      <c r="D14" s="32" t="n">
        <f aca="false">'Low scenario'!AL12</f>
        <v>-0.0442957493294748</v>
      </c>
      <c r="E14" s="32" t="n">
        <f aca="false">'Low scenario'!BO12</f>
        <v>-0.0464786342335819</v>
      </c>
      <c r="F14" s="32" t="n">
        <f aca="false">'High scenario'!AL12</f>
        <v>-0.04260602979171</v>
      </c>
      <c r="G14" s="32" t="n">
        <f aca="false">'High scenario'!BO12</f>
        <v>-0.0448589989559417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-0.0438060753545994</v>
      </c>
      <c r="C15" s="59" t="n">
        <f aca="false">'Central scenario'!BO13</f>
        <v>-0.0463710390670913</v>
      </c>
      <c r="D15" s="32" t="n">
        <f aca="false">'Low scenario'!AL13</f>
        <v>-0.045690733852156</v>
      </c>
      <c r="E15" s="32" t="n">
        <f aca="false">'Low scenario'!BO13</f>
        <v>-0.0483086450575454</v>
      </c>
      <c r="F15" s="32" t="n">
        <f aca="false">'High scenario'!AL13</f>
        <v>-0.0437605652771189</v>
      </c>
      <c r="G15" s="32" t="n">
        <f aca="false">'High scenario'!BO13</f>
        <v>-0.0465040650378934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-0.0442575640903217</v>
      </c>
      <c r="C16" s="63" t="n">
        <f aca="false">'Central scenario'!BO14</f>
        <v>-0.0476975237164615</v>
      </c>
      <c r="D16" s="32" t="n">
        <f aca="false">'Low scenario'!AL14</f>
        <v>-0.0467752516600695</v>
      </c>
      <c r="E16" s="32" t="n">
        <f aca="false">'Low scenario'!BO14</f>
        <v>-0.0503735150826638</v>
      </c>
      <c r="F16" s="32" t="n">
        <f aca="false">'High scenario'!AL14</f>
        <v>-0.0442900711194973</v>
      </c>
      <c r="G16" s="32" t="n">
        <f aca="false">'High scenario'!BO14</f>
        <v>-0.0479341553254523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-0.0446308205454089</v>
      </c>
      <c r="C17" s="69" t="n">
        <f aca="false">'Central scenario'!BO15</f>
        <v>-0.0491382876598679</v>
      </c>
      <c r="D17" s="32" t="n">
        <f aca="false">'Low scenario'!AL15</f>
        <v>-0.0481924292367541</v>
      </c>
      <c r="E17" s="32" t="n">
        <f aca="false">'Low scenario'!BO15</f>
        <v>-0.052914941872827</v>
      </c>
      <c r="F17" s="32" t="n">
        <f aca="false">'High scenario'!AL15</f>
        <v>-0.0442433478187658</v>
      </c>
      <c r="G17" s="32" t="n">
        <f aca="false">'High scenario'!BO15</f>
        <v>-0.0489402157168042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-0.0455915174097634</v>
      </c>
      <c r="C18" s="69" t="n">
        <f aca="false">'Central scenario'!BO16</f>
        <v>-0.0510656831051523</v>
      </c>
      <c r="D18" s="32" t="n">
        <f aca="false">'Low scenario'!AL16</f>
        <v>-0.0472375088300988</v>
      </c>
      <c r="E18" s="32" t="n">
        <f aca="false">'Low scenario'!BO16</f>
        <v>-0.0528547190223452</v>
      </c>
      <c r="F18" s="32" t="n">
        <f aca="false">'High scenario'!AL16</f>
        <v>-0.044077126643481</v>
      </c>
      <c r="G18" s="32" t="n">
        <f aca="false">'High scenario'!BO16</f>
        <v>-0.0494805542466114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-0.0455985793700732</v>
      </c>
      <c r="C19" s="69" t="n">
        <f aca="false">'Central scenario'!BO17</f>
        <v>-0.0519087789827116</v>
      </c>
      <c r="D19" s="32" t="n">
        <f aca="false">'Low scenario'!AL17</f>
        <v>-0.0449852622405315</v>
      </c>
      <c r="E19" s="32" t="n">
        <f aca="false">'Low scenario'!BO17</f>
        <v>-0.0513413673834513</v>
      </c>
      <c r="F19" s="32" t="n">
        <f aca="false">'High scenario'!AL17</f>
        <v>-0.0419191913768902</v>
      </c>
      <c r="G19" s="32" t="n">
        <f aca="false">'High scenario'!BO17</f>
        <v>-0.0480240857089733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-0.044630207283351</v>
      </c>
      <c r="C20" s="63" t="n">
        <f aca="false">'Central scenario'!BO18</f>
        <v>-0.051876069240122</v>
      </c>
      <c r="D20" s="32" t="n">
        <f aca="false">'Low scenario'!AL18</f>
        <v>-0.0437710399119255</v>
      </c>
      <c r="E20" s="32" t="n">
        <f aca="false">'Low scenario'!BO18</f>
        <v>-0.0508971557070778</v>
      </c>
      <c r="F20" s="32" t="n">
        <f aca="false">'High scenario'!AL18</f>
        <v>-0.0407945231786367</v>
      </c>
      <c r="G20" s="32" t="n">
        <f aca="false">'High scenario'!BO18</f>
        <v>-0.0478537505713081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-0.0437523974859377</v>
      </c>
      <c r="C21" s="69" t="n">
        <f aca="false">'Central scenario'!BO19</f>
        <v>-0.0516844582560955</v>
      </c>
      <c r="D21" s="32" t="n">
        <f aca="false">'Low scenario'!AL19</f>
        <v>-0.0432647218410786</v>
      </c>
      <c r="E21" s="32" t="n">
        <f aca="false">'Low scenario'!BO19</f>
        <v>-0.0510261955897595</v>
      </c>
      <c r="F21" s="32" t="n">
        <f aca="false">'High scenario'!AL19</f>
        <v>-0.0390956455273998</v>
      </c>
      <c r="G21" s="32" t="n">
        <f aca="false">'High scenario'!BO19</f>
        <v>-0.0468182186921796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-0.0425234493722445</v>
      </c>
      <c r="C22" s="69" t="n">
        <f aca="false">'Central scenario'!BO20</f>
        <v>-0.0512102061880453</v>
      </c>
      <c r="D22" s="32" t="n">
        <f aca="false">'Low scenario'!AL20</f>
        <v>-0.0423223551685309</v>
      </c>
      <c r="E22" s="32" t="n">
        <f aca="false">'Low scenario'!BO20</f>
        <v>-0.0510111763911884</v>
      </c>
      <c r="F22" s="32" t="n">
        <f aca="false">'High scenario'!AL20</f>
        <v>-0.0386455701799955</v>
      </c>
      <c r="G22" s="32" t="n">
        <f aca="false">'High scenario'!BO20</f>
        <v>-0.0472163566319235</v>
      </c>
      <c r="H22" s="32" t="n">
        <f aca="false">B31-D31</f>
        <v>0.00421285627497426</v>
      </c>
      <c r="I22" s="32" t="n">
        <f aca="false">C31-E31</f>
        <v>0.00486531143323127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-0.0415029785037119</v>
      </c>
      <c r="C23" s="69" t="n">
        <f aca="false">'Central scenario'!BO21</f>
        <v>-0.0509083113809131</v>
      </c>
      <c r="D23" s="32" t="n">
        <f aca="false">'Low scenario'!AL21</f>
        <v>-0.0422317589052344</v>
      </c>
      <c r="E23" s="32" t="n">
        <f aca="false">'Low scenario'!BO21</f>
        <v>-0.0517782623362879</v>
      </c>
      <c r="F23" s="32" t="n">
        <f aca="false">'High scenario'!AL21</f>
        <v>-0.0366977996780059</v>
      </c>
      <c r="G23" s="32" t="n">
        <f aca="false">'High scenario'!BO21</f>
        <v>-0.0460478385229602</v>
      </c>
      <c r="H23" s="32" t="n">
        <f aca="false">B31-F31</f>
        <v>-0.00836552216086908</v>
      </c>
      <c r="I23" s="32" t="n">
        <f aca="false">C31-G31</f>
        <v>-0.00876568183839227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-0.0394007318110065</v>
      </c>
      <c r="C24" s="63" t="n">
        <f aca="false">'Central scenario'!BO22</f>
        <v>-0.0495396235209473</v>
      </c>
      <c r="D24" s="32" t="n">
        <f aca="false">'Low scenario'!AL22</f>
        <v>-0.0420711120620011</v>
      </c>
      <c r="E24" s="32" t="n">
        <f aca="false">'Low scenario'!BO22</f>
        <v>-0.0524997717941899</v>
      </c>
      <c r="F24" s="32" t="n">
        <f aca="false">'High scenario'!AL22</f>
        <v>-0.0351256501114511</v>
      </c>
      <c r="G24" s="32" t="n">
        <f aca="false">'High scenario'!BO22</f>
        <v>-0.0452256487540984</v>
      </c>
      <c r="H24" s="32" t="n">
        <f aca="false">H22-I22</f>
        <v>-0.000652455158257018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-0.0384247087344036</v>
      </c>
      <c r="C25" s="69" t="n">
        <f aca="false">'Central scenario'!BO23</f>
        <v>-0.0491987626318911</v>
      </c>
      <c r="D25" s="32" t="n">
        <f aca="false">'Low scenario'!AL23</f>
        <v>-0.041309914373902</v>
      </c>
      <c r="E25" s="32" t="n">
        <f aca="false">'Low scenario'!BO23</f>
        <v>-0.052283964711169</v>
      </c>
      <c r="F25" s="32" t="n">
        <f aca="false">'High scenario'!AL23</f>
        <v>-0.0331481292683496</v>
      </c>
      <c r="G25" s="32" t="n">
        <f aca="false">'High scenario'!BO23</f>
        <v>-0.0436583901992882</v>
      </c>
      <c r="H25" s="32" t="n">
        <f aca="false">H23-I23</f>
        <v>0.000400159677523191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-0.0371921852452668</v>
      </c>
      <c r="C26" s="69" t="n">
        <f aca="false">'Central scenario'!BO24</f>
        <v>-0.0484795563448366</v>
      </c>
      <c r="D26" s="32" t="n">
        <f aca="false">'Low scenario'!AL24</f>
        <v>-0.0399961165574876</v>
      </c>
      <c r="E26" s="32" t="n">
        <f aca="false">'Low scenario'!BO24</f>
        <v>-0.0516524782262179</v>
      </c>
      <c r="F26" s="32" t="n">
        <f aca="false">'High scenario'!AL24</f>
        <v>-0.030558685111464</v>
      </c>
      <c r="G26" s="32" t="n">
        <f aca="false">'High scenario'!BO24</f>
        <v>-0.0416937189543614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-0.0357668255773639</v>
      </c>
      <c r="C27" s="69" t="n">
        <f aca="false">'Central scenario'!BO25</f>
        <v>-0.0476805398995354</v>
      </c>
      <c r="D27" s="32" t="n">
        <f aca="false">'Low scenario'!AL25</f>
        <v>-0.0387272110380229</v>
      </c>
      <c r="E27" s="32" t="n">
        <f aca="false">'Low scenario'!BO25</f>
        <v>-0.0510135176362286</v>
      </c>
      <c r="F27" s="32" t="n">
        <f aca="false">'High scenario'!AL25</f>
        <v>-0.0285537544599342</v>
      </c>
      <c r="G27" s="32" t="n">
        <f aca="false">'High scenario'!BO25</f>
        <v>-0.0404853793894799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-0.0348077023344594</v>
      </c>
      <c r="C28" s="63" t="n">
        <f aca="false">'Central scenario'!BO26</f>
        <v>-0.0474748535620544</v>
      </c>
      <c r="D28" s="32" t="n">
        <f aca="false">'Low scenario'!AL26</f>
        <v>-0.0382926362169719</v>
      </c>
      <c r="E28" s="32" t="n">
        <f aca="false">'Low scenario'!BO26</f>
        <v>-0.051411073294068</v>
      </c>
      <c r="F28" s="32" t="n">
        <f aca="false">'High scenario'!AL26</f>
        <v>-0.0269061970305082</v>
      </c>
      <c r="G28" s="32" t="n">
        <f aca="false">'High scenario'!BO26</f>
        <v>-0.0395751782242955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-0.032681598861572</v>
      </c>
      <c r="C29" s="69" t="n">
        <f aca="false">'Central scenario'!BO27</f>
        <v>-0.0458188829026518</v>
      </c>
      <c r="D29" s="32" t="n">
        <f aca="false">'Low scenario'!AL27</f>
        <v>-0.036562695324115</v>
      </c>
      <c r="E29" s="32" t="n">
        <f aca="false">'Low scenario'!BO27</f>
        <v>-0.0502533222699536</v>
      </c>
      <c r="F29" s="32" t="n">
        <f aca="false">'High scenario'!AL27</f>
        <v>-0.0248336318100224</v>
      </c>
      <c r="G29" s="32" t="n">
        <f aca="false">'High scenario'!BO27</f>
        <v>-0.0379459163456926</v>
      </c>
      <c r="I29" s="32" t="n">
        <f aca="false">C31-E31</f>
        <v>0.00486531143323127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-0.0318076886681929</v>
      </c>
      <c r="C30" s="69" t="n">
        <f aca="false">'Central scenario'!BO28</f>
        <v>-0.0457332679418077</v>
      </c>
      <c r="D30" s="32" t="n">
        <f aca="false">'Low scenario'!AL28</f>
        <v>-0.0362897156947548</v>
      </c>
      <c r="E30" s="32" t="n">
        <f aca="false">'Low scenario'!BO28</f>
        <v>-0.0509086779510222</v>
      </c>
      <c r="F30" s="32" t="n">
        <f aca="false">'High scenario'!AL28</f>
        <v>-0.022846840707753</v>
      </c>
      <c r="G30" s="32" t="n">
        <f aca="false">'High scenario'!BO28</f>
        <v>-0.0366292404984802</v>
      </c>
      <c r="I30" s="32" t="n">
        <f aca="false">C31-G31</f>
        <v>-0.00876568183839227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-0.0310489375417781</v>
      </c>
      <c r="C31" s="69" t="n">
        <f aca="false">'Central scenario'!BO29</f>
        <v>-0.0457718729608884</v>
      </c>
      <c r="D31" s="32" t="n">
        <f aca="false">'Low scenario'!AL29</f>
        <v>-0.0352617938167524</v>
      </c>
      <c r="E31" s="32" t="n">
        <f aca="false">'Low scenario'!BO29</f>
        <v>-0.0506371843941197</v>
      </c>
      <c r="F31" s="32" t="n">
        <f aca="false">'High scenario'!AL29</f>
        <v>-0.022683415380909</v>
      </c>
      <c r="G31" s="32" t="n">
        <f aca="false">'High scenario'!BO29</f>
        <v>-0.0370061911224961</v>
      </c>
    </row>
    <row r="33" customFormat="false" ht="57.85" hidden="false" customHeight="false" outlineLevel="0" collapsed="false">
      <c r="B33" s="84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84"/>
    </row>
    <row r="35" customFormat="false" ht="12.8" hidden="false" customHeight="false" outlineLevel="0" collapsed="false">
      <c r="A35" s="0" t="n">
        <v>1993</v>
      </c>
      <c r="B35" s="85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86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85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86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85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86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85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86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85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86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85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86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85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86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85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86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85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86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85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86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85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86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85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86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85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I1" colorId="64" zoomScale="60" zoomScaleNormal="60" zoomScalePageLayoutView="100" workbookViewId="0">
      <selection pane="topLeft" activeCell="S26" activeCellId="0" sqref="S26"/>
    </sheetView>
  </sheetViews>
  <sheetFormatPr defaultColWidth="12.1367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129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7" t="n">
        <v>34.2274371921193</v>
      </c>
      <c r="E4" s="22"/>
      <c r="F4" s="88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9" t="n">
        <v>36.0654421469069</v>
      </c>
      <c r="E5" s="25" t="n">
        <f aca="false">(D7/D6)^(1/3)-1</f>
        <v>0.0200745496556629</v>
      </c>
      <c r="F5" s="90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7" t="n">
        <v>37.9112181792912</v>
      </c>
      <c r="E6" s="22" t="n">
        <f aca="false">(D8/D7)^(1/3)-1</f>
        <v>0.0217205625419958</v>
      </c>
      <c r="F6" s="88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9" t="n">
        <v>40.2405100148551</v>
      </c>
      <c r="E7" s="25" t="n">
        <f aca="false">(D9/D8)^(1/3)-1</f>
        <v>0.028480971411307</v>
      </c>
      <c r="F7" s="90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7" t="n">
        <v>42.9200162644463</v>
      </c>
      <c r="E8" s="22" t="n">
        <f aca="false">(D10/D9)^(1/3)-1</f>
        <v>0.0449818647633</v>
      </c>
      <c r="F8" s="88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9" t="n">
        <v>46.6926648443865</v>
      </c>
      <c r="E9" s="25" t="n">
        <f aca="false">(D9/D8)^(1/3)-1</f>
        <v>0.028480971411307</v>
      </c>
      <c r="F9" s="90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7" t="n">
        <v>53.2813133314609</v>
      </c>
      <c r="E10" s="22" t="n">
        <f aca="false">(D10/D9)^(1/3)-1</f>
        <v>0.0449818647633</v>
      </c>
      <c r="F10" s="88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9" t="n">
        <v>59.4133384581603</v>
      </c>
      <c r="E11" s="25" t="n">
        <f aca="false">(D11/D10)^(1/3)-1</f>
        <v>0.0369783238304051</v>
      </c>
      <c r="F11" s="90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7" t="n">
        <v>66.4111454665111</v>
      </c>
      <c r="E12" s="22" t="n">
        <f aca="false">(D12/D11)^(1/3)-1</f>
        <v>0.0378127572782874</v>
      </c>
      <c r="F12" s="88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9" t="n">
        <v>72.7247107047077</v>
      </c>
      <c r="E13" s="25" t="n">
        <f aca="false">(D13/D12)^(1/3)-1</f>
        <v>0.0307349693063803</v>
      </c>
      <c r="F13" s="90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7" t="n">
        <v>81.8091971509489</v>
      </c>
      <c r="E14" s="22" t="n">
        <f aca="false">(D14/D13)^(1/3)-1</f>
        <v>0.0400160528698512</v>
      </c>
      <c r="F14" s="88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9" t="n">
        <v>91.396965668282</v>
      </c>
      <c r="E15" s="25" t="n">
        <f aca="false">(D15/D14)^(1/3)-1</f>
        <v>0.0376316630457978</v>
      </c>
      <c r="F15" s="90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7" t="n">
        <v>98.5254944549653</v>
      </c>
      <c r="E16" s="22" t="n">
        <f aca="false">(D16/D15)^(1/3)-1</f>
        <v>0.0253503448429659</v>
      </c>
      <c r="F16" s="88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91" t="n">
        <v>103.820887302285</v>
      </c>
      <c r="E17" s="28" t="n">
        <f aca="false">(D17/D16)^(1/3)-1</f>
        <v>0.0176037632458057</v>
      </c>
      <c r="F17" s="92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93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133.607821769921</v>
      </c>
      <c r="C19" s="28" t="n">
        <f aca="false">(B19/B18)^(1/3)-1</f>
        <v>0.0130237365118275</v>
      </c>
      <c r="D19" s="91" t="n">
        <v>124.428366303447</v>
      </c>
      <c r="E19" s="28" t="n">
        <f aca="false">(D19/D18)^(1/3)-1</f>
        <v>0.0364147067883644</v>
      </c>
      <c r="F19" s="92" t="n">
        <v>68368.7871308061</v>
      </c>
      <c r="G19" s="28" t="n">
        <f aca="false">(F19/F18)^(1/3)-1</f>
        <v>0.0336316699673165</v>
      </c>
      <c r="I19" s="27" t="s">
        <v>37</v>
      </c>
      <c r="J19" s="13" t="n">
        <f aca="false">B19*100/$B$16</f>
        <v>98.7407430630679</v>
      </c>
      <c r="K19" s="13" t="n">
        <f aca="false">D19*100/$D$16</f>
        <v>126.290527128815</v>
      </c>
      <c r="L19" s="13" t="n">
        <f aca="false">100*F19*100/D19/($F$16*100/$D$16)</f>
        <v>95.1879625655911</v>
      </c>
    </row>
    <row r="20" customFormat="false" ht="12.8" hidden="false" customHeight="false" outlineLevel="0" collapsed="false">
      <c r="A20" s="29" t="s">
        <v>38</v>
      </c>
      <c r="B20" s="29" t="n">
        <v>136.517112394344</v>
      </c>
      <c r="C20" s="30" t="n">
        <f aca="false">(B20/B19)^(1/3)-1</f>
        <v>0.00720622971205342</v>
      </c>
      <c r="D20" s="93" t="n">
        <v>132.516210113171</v>
      </c>
      <c r="E20" s="30" t="n">
        <f aca="false">(D20/D19)^(1/3)-1</f>
        <v>0.0212134731228562</v>
      </c>
      <c r="F20" s="31" t="n">
        <v>73910.4197271899</v>
      </c>
      <c r="G20" s="30" t="n">
        <f aca="false">(F20/F19)^(1/3)-1</f>
        <v>0.0263195404884702</v>
      </c>
      <c r="I20" s="29" t="s">
        <v>38</v>
      </c>
      <c r="J20" s="13" t="n">
        <f aca="false">B20*100/$B$16</f>
        <v>100.890808188272</v>
      </c>
      <c r="K20" s="13" t="n">
        <f aca="false">D20*100/$D$16</f>
        <v>134.499411392188</v>
      </c>
      <c r="L20" s="13" t="n">
        <f aca="false">100*F20*100/D20/($F$16*100/$D$16)</f>
        <v>96.6229329997626</v>
      </c>
    </row>
    <row r="21" customFormat="false" ht="12.8" hidden="false" customHeight="false" outlineLevel="0" collapsed="false">
      <c r="A21" s="27" t="s">
        <v>18</v>
      </c>
      <c r="B21" s="27" t="n">
        <v>138.805989631777</v>
      </c>
      <c r="C21" s="28" t="n">
        <f aca="false">(B21/B20)^(1/3)-1</f>
        <v>0.00555779683672353</v>
      </c>
      <c r="D21" s="91" t="n">
        <v>140.604053922895</v>
      </c>
      <c r="E21" s="28" t="n">
        <f aca="false">(D21/D20)^(1/3)-1</f>
        <v>0.0199438851128948</v>
      </c>
      <c r="F21" s="92" t="n">
        <v>80199.1321511109</v>
      </c>
      <c r="G21" s="28" t="n">
        <f aca="false">(F21/F20)^(1/3)-1</f>
        <v>0.0275934642512419</v>
      </c>
      <c r="I21" s="27" t="s">
        <v>39</v>
      </c>
      <c r="J21" s="13" t="n">
        <f aca="false">B21*100/$B$16</f>
        <v>102.582366633057</v>
      </c>
      <c r="K21" s="13" t="n">
        <f aca="false">D21*100/$D$16</f>
        <v>142.708295655561</v>
      </c>
      <c r="L21" s="13" t="n">
        <f aca="false">100*F21*100/D21/($F$16*100/$D$16)</f>
        <v>98.813294875001</v>
      </c>
    </row>
    <row r="22" customFormat="false" ht="12.8" hidden="false" customHeight="false" outlineLevel="0" collapsed="false">
      <c r="A22" s="29" t="s">
        <v>20</v>
      </c>
      <c r="B22" s="29" t="n">
        <v>143.943162991112</v>
      </c>
      <c r="C22" s="30" t="n">
        <f aca="false">(B22/B21)^(1/3)-1</f>
        <v>0.0121874422889168</v>
      </c>
      <c r="D22" s="93" t="n">
        <v>148.691897732619</v>
      </c>
      <c r="E22" s="30" t="n">
        <f aca="false">(D22/D21)^(1/3)-1</f>
        <v>0.0188177137883845</v>
      </c>
      <c r="F22" s="31" t="n">
        <v>86734.9824550212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106.37891318269</v>
      </c>
      <c r="K22" s="13" t="n">
        <f aca="false">D22*100/$D$16</f>
        <v>150.917179918934</v>
      </c>
      <c r="L22" s="13" t="n">
        <f aca="false">100*F22*100/D22/($F$16*100/$D$16)</f>
        <v>101.053310440057</v>
      </c>
    </row>
    <row r="23" customFormat="false" ht="12.8" hidden="false" customHeight="false" outlineLevel="0" collapsed="false">
      <c r="A23" s="27" t="s">
        <v>24</v>
      </c>
      <c r="B23" s="27" t="n">
        <v>146.312835660635</v>
      </c>
      <c r="C23" s="28" t="n">
        <f aca="false">(B23/B22)^(1/3)-1</f>
        <v>0.00545767888673865</v>
      </c>
      <c r="D23" s="91" t="n">
        <v>156.779741542343</v>
      </c>
      <c r="E23" s="28" t="n">
        <f aca="false">(D23/D22)^(1/3)-1</f>
        <v>0.017811952455925</v>
      </c>
      <c r="F23" s="92" t="n">
        <v>93525.9437461382</v>
      </c>
      <c r="G23" s="28" t="n">
        <f aca="false">(F23/F22)^(1/3)-1</f>
        <v>0.0254455420993445</v>
      </c>
      <c r="I23" s="27" t="s">
        <v>41</v>
      </c>
      <c r="J23" s="13" t="n">
        <f aca="false">B23*100/$B$16</f>
        <v>108.130182210995</v>
      </c>
      <c r="K23" s="13" t="n">
        <f aca="false">D23*100/$D$16</f>
        <v>159.126064182307</v>
      </c>
      <c r="L23" s="13" t="n">
        <f aca="false">100*F23*100/D23/($F$16*100/$D$16)</f>
        <v>103.344105302961</v>
      </c>
    </row>
    <row r="24" customFormat="false" ht="12.8" hidden="false" customHeight="false" outlineLevel="0" collapsed="false">
      <c r="A24" s="29" t="s">
        <v>42</v>
      </c>
      <c r="B24" s="29" t="n">
        <v>148.121066947864</v>
      </c>
      <c r="C24" s="30" t="n">
        <f aca="false">(B24/B23)^(1/3)-1</f>
        <v>0.00410269975837951</v>
      </c>
      <c r="D24" s="93" t="n">
        <v>165.010677973316</v>
      </c>
      <c r="E24" s="30" t="n">
        <f aca="false">(D24/D23)^(1/3)-1</f>
        <v>0.0172023812262538</v>
      </c>
      <c r="F24" s="31" t="n">
        <v>99919.991638394</v>
      </c>
      <c r="G24" s="30" t="n">
        <f aca="false">(F24/F23)^(1/3)-1</f>
        <v>0.022288393132385</v>
      </c>
      <c r="I24" s="29" t="s">
        <v>42</v>
      </c>
      <c r="J24" s="13" t="n">
        <f aca="false">B24*100/$B$16</f>
        <v>109.466526884275</v>
      </c>
      <c r="K24" s="13" t="n">
        <f aca="false">D24*100/$D$16</f>
        <v>167.480182551878</v>
      </c>
      <c r="L24" s="13" t="n">
        <f aca="false">100*F24*100/D24/($F$16*100/$D$16)</f>
        <v>104.902030608416</v>
      </c>
    </row>
    <row r="25" customFormat="false" ht="12.8" hidden="false" customHeight="false" outlineLevel="0" collapsed="false">
      <c r="A25" s="27" t="s">
        <v>18</v>
      </c>
      <c r="B25" s="27" t="n">
        <v>149.910468802319</v>
      </c>
      <c r="C25" s="28" t="n">
        <f aca="false">(B25/B24)^(1/3)-1</f>
        <v>0.00401078239865704</v>
      </c>
      <c r="D25" s="91" t="n">
        <v>173.241614404289</v>
      </c>
      <c r="E25" s="28" t="n">
        <f aca="false">(D25/D24)^(1/3)-1</f>
        <v>0.0163580340504399</v>
      </c>
      <c r="F25" s="92" t="n">
        <v>106485.567023836</v>
      </c>
      <c r="G25" s="28" t="n">
        <f aca="false">(F25/F24)^(1/3)-1</f>
        <v>0.0214398242206912</v>
      </c>
      <c r="I25" s="27" t="s">
        <v>43</v>
      </c>
      <c r="J25" s="13" t="n">
        <f aca="false">B25*100/$B$16</f>
        <v>110.788955963701</v>
      </c>
      <c r="K25" s="13" t="n">
        <f aca="false">D25*100/$D$16</f>
        <v>175.834300921449</v>
      </c>
      <c r="L25" s="13" t="n">
        <f aca="false">100*F25*100/D25/($F$16*100/$D$16)</f>
        <v>106.483441832592</v>
      </c>
    </row>
    <row r="26" customFormat="false" ht="12.8" hidden="false" customHeight="false" outlineLevel="0" collapsed="false">
      <c r="A26" s="29" t="s">
        <v>20</v>
      </c>
      <c r="B26" s="29" t="n">
        <v>151.860036955623</v>
      </c>
      <c r="C26" s="30" t="n">
        <f aca="false">(B26/B25)^(1/3)-1</f>
        <v>0.00431630381881321</v>
      </c>
      <c r="D26" s="93" t="n">
        <v>181.472550835262</v>
      </c>
      <c r="E26" s="30" t="n">
        <f aca="false">(D26/D25)^(1/3)-1</f>
        <v>0.0155927078365148</v>
      </c>
      <c r="F26" s="31" t="n">
        <v>112383.515524235</v>
      </c>
      <c r="G26" s="30" t="n">
        <f aca="false">(F26/F25)^(1/3)-1</f>
        <v>0.0181316896061079</v>
      </c>
      <c r="I26" s="29" t="s">
        <v>44</v>
      </c>
      <c r="J26" s="13" t="n">
        <f aca="false">B26*100/$B$16</f>
        <v>112.229753407737</v>
      </c>
      <c r="K26" s="13" t="n">
        <f aca="false">D26*100/$D$16</f>
        <v>184.18841929102</v>
      </c>
      <c r="L26" s="13" t="n">
        <f aca="false">100*F26*100/D26/($F$16*100/$D$16)</f>
        <v>107.284065874675</v>
      </c>
    </row>
    <row r="27" customFormat="false" ht="12.8" hidden="false" customHeight="false" outlineLevel="0" collapsed="false">
      <c r="A27" s="27" t="s">
        <v>24</v>
      </c>
      <c r="B27" s="27" t="n">
        <v>153.015748616802</v>
      </c>
      <c r="C27" s="28" t="n">
        <f aca="false">(B27/B26)^(1/3)-1</f>
        <v>0.00253038305988174</v>
      </c>
      <c r="D27" s="91" t="n">
        <v>189.703487266235</v>
      </c>
      <c r="E27" s="28" t="n">
        <f aca="false">(D27/D26)^(1/3)-1</f>
        <v>0.0148958038073606</v>
      </c>
      <c r="F27" s="92" t="n">
        <v>118364.134784851</v>
      </c>
      <c r="G27" s="28" t="n">
        <f aca="false">(F27/F26)^(1/3)-1</f>
        <v>0.0174330433168763</v>
      </c>
      <c r="I27" s="27" t="s">
        <v>45</v>
      </c>
      <c r="J27" s="13" t="n">
        <f aca="false">B27*100/$B$16</f>
        <v>113.08386379349</v>
      </c>
      <c r="K27" s="13" t="n">
        <f aca="false">D27*100/$D$16</f>
        <v>192.542537660591</v>
      </c>
      <c r="L27" s="13" t="n">
        <f aca="false">100*F27*100/D27/($F$16*100/$D$16)</f>
        <v>108.090709621283</v>
      </c>
    </row>
    <row r="28" customFormat="false" ht="12.8" hidden="false" customHeight="false" outlineLevel="0" collapsed="false">
      <c r="A28" s="29" t="s">
        <v>46</v>
      </c>
      <c r="B28" s="29" t="n">
        <v>154.786514960517</v>
      </c>
      <c r="C28" s="30" t="n">
        <f aca="false">(B28/B27)^(1/3)-1</f>
        <v>0.00384269645544233</v>
      </c>
      <c r="D28" s="93" t="n">
        <v>197.76588547505</v>
      </c>
      <c r="E28" s="30" t="n">
        <f aca="false">(D28/D27)^(1/3)-1</f>
        <v>0.0139705806309227</v>
      </c>
      <c r="F28" s="31" t="n">
        <v>123767.614101594</v>
      </c>
      <c r="G28" s="30" t="n">
        <f aca="false">(F28/F27)^(1/3)-1</f>
        <v>0.0149912470566791</v>
      </c>
      <c r="I28" s="29" t="s">
        <v>46</v>
      </c>
      <c r="J28" s="13" t="n">
        <f aca="false">B28*100/$B$16</f>
        <v>114.392520594067</v>
      </c>
      <c r="K28" s="13" t="n">
        <f aca="false">D28*100/$D$16</f>
        <v>200.725595511166</v>
      </c>
      <c r="L28" s="13" t="n">
        <f aca="false">100*F28*100/D28/($F$16*100/$D$16)</f>
        <v>108.417451789294</v>
      </c>
      <c r="N28" s="32"/>
    </row>
    <row r="29" customFormat="false" ht="12.8" hidden="false" customHeight="false" outlineLevel="0" collapsed="false">
      <c r="A29" s="27" t="s">
        <v>18</v>
      </c>
      <c r="B29" s="27" t="n">
        <v>157.405992242435</v>
      </c>
      <c r="C29" s="28" t="n">
        <f aca="false">(B29/B28)^(1/3)-1</f>
        <v>0.00560952838310747</v>
      </c>
      <c r="D29" s="91" t="n">
        <v>205.828283683865</v>
      </c>
      <c r="E29" s="28" t="n">
        <f aca="false">(D29/D28)^(1/3)-1</f>
        <v>0.0134085362833618</v>
      </c>
      <c r="F29" s="92" t="n">
        <v>129201.506180939</v>
      </c>
      <c r="G29" s="28" t="n">
        <f aca="false">(F29/F28)^(1/3)-1</f>
        <v>0.0144255657147658</v>
      </c>
      <c r="I29" s="27" t="s">
        <v>47</v>
      </c>
      <c r="J29" s="13" t="n">
        <f aca="false">B29*100/$B$16</f>
        <v>116.328403761886</v>
      </c>
      <c r="K29" s="13" t="n">
        <f aca="false">D29*100/$D$16</f>
        <v>208.908653361741</v>
      </c>
      <c r="L29" s="13" t="n">
        <f aca="false">100*F29*100/D29/($F$16*100/$D$16)</f>
        <v>108.744193957305</v>
      </c>
      <c r="M29" s="32" t="n">
        <f aca="false">L27/L16-1</f>
        <v>0.0809070962128271</v>
      </c>
    </row>
    <row r="30" customFormat="false" ht="12.8" hidden="false" customHeight="false" outlineLevel="0" collapsed="false">
      <c r="A30" s="29" t="s">
        <v>20</v>
      </c>
      <c r="B30" s="29" t="n">
        <v>157.934438433848</v>
      </c>
      <c r="C30" s="30" t="n">
        <f aca="false">(B30/B29)^(1/3)-1</f>
        <v>0.0011178225910411</v>
      </c>
      <c r="D30" s="93" t="n">
        <v>213.89068189268</v>
      </c>
      <c r="E30" s="30" t="n">
        <f aca="false">(D30/D29)^(1/3)-1</f>
        <v>0.0128899704051624</v>
      </c>
      <c r="F30" s="31" t="n">
        <v>134665.811022886</v>
      </c>
      <c r="G30" s="30" t="n">
        <f aca="false">(F30/F29)^(1/3)-1</f>
        <v>0.0139034281792825</v>
      </c>
      <c r="I30" s="29" t="s">
        <v>48</v>
      </c>
      <c r="J30" s="13" t="n">
        <f aca="false">B30*100/$B$16</f>
        <v>116.718943544047</v>
      </c>
      <c r="K30" s="13" t="n">
        <f aca="false">D30*100/$D$16</f>
        <v>217.091711212316</v>
      </c>
      <c r="L30" s="13" t="n">
        <f aca="false">100*F30*100/D30/($F$16*100/$D$16)</f>
        <v>109.070936125316</v>
      </c>
    </row>
    <row r="31" customFormat="false" ht="12.8" hidden="false" customHeight="false" outlineLevel="0" collapsed="false">
      <c r="A31" s="27" t="s">
        <v>24</v>
      </c>
      <c r="B31" s="27" t="n">
        <v>159.911205145324</v>
      </c>
      <c r="C31" s="28" t="n">
        <f aca="false">(B31/B30)^(1/3)-1</f>
        <v>0.00415483852423804</v>
      </c>
      <c r="D31" s="91" t="n">
        <v>221.953080101495</v>
      </c>
      <c r="E31" s="28" t="n">
        <f aca="false">(D31/D30)^(1/3)-1</f>
        <v>0.0124100252895021</v>
      </c>
      <c r="F31" s="92" t="n">
        <v>140160.528627436</v>
      </c>
      <c r="G31" s="28" t="n">
        <f aca="false">(F31/F30)^(1/3)-1</f>
        <v>0.013419971310922</v>
      </c>
      <c r="I31" s="27" t="s">
        <v>49</v>
      </c>
      <c r="J31" s="13" t="n">
        <f aca="false">B31*100/$B$16</f>
        <v>118.179841651417</v>
      </c>
      <c r="K31" s="13" t="n">
        <f aca="false">D31*100/$D$16</f>
        <v>225.274769062891</v>
      </c>
      <c r="L31" s="13" t="n">
        <f aca="false">100*F31*100/D31/($F$16*100/$D$16)</f>
        <v>109.397678293328</v>
      </c>
    </row>
    <row r="32" customFormat="false" ht="12.8" hidden="false" customHeight="false" outlineLevel="0" collapsed="false">
      <c r="A32" s="29" t="s">
        <v>50</v>
      </c>
      <c r="B32" s="29" t="n">
        <v>161.751908133741</v>
      </c>
      <c r="C32" s="30" t="n">
        <f aca="false">(B32/B31)^(1/3)-1</f>
        <v>0.00382229868201045</v>
      </c>
      <c r="D32" s="93" t="n">
        <v>230.053150599191</v>
      </c>
      <c r="E32" s="30" t="n">
        <f aca="false">(D32/D31)^(1/3)-1</f>
        <v>0.0120197849794823</v>
      </c>
      <c r="F32" s="31" t="n">
        <v>145709.519615933</v>
      </c>
      <c r="G32" s="30" t="n">
        <f aca="false">(F32/F31)^(1/3)-1</f>
        <v>0.0130263294242183</v>
      </c>
      <c r="I32" s="29" t="s">
        <v>50</v>
      </c>
      <c r="J32" s="13" t="n">
        <f aca="false">B32*100/$B$16</f>
        <v>119.540184020801</v>
      </c>
      <c r="K32" s="13" t="n">
        <f aca="false">D32*100/$D$16</f>
        <v>233.496062995497</v>
      </c>
      <c r="L32" s="13" t="n">
        <f aca="false">100*F32*100/D32/($F$16*100/$D$16)</f>
        <v>109.724420461339</v>
      </c>
    </row>
    <row r="33" customFormat="false" ht="12.8" hidden="false" customHeight="false" outlineLevel="0" collapsed="false">
      <c r="A33" s="27" t="s">
        <v>18</v>
      </c>
      <c r="B33" s="27" t="n">
        <v>162.91520197092</v>
      </c>
      <c r="C33" s="28" t="n">
        <f aca="false">(B33/B32)^(1/3)-1</f>
        <v>0.00239155588891693</v>
      </c>
      <c r="D33" s="91" t="n">
        <v>238.153221096888</v>
      </c>
      <c r="E33" s="28" t="n">
        <f aca="false">(D33/D32)^(1/3)-1</f>
        <v>0.0116014072790902</v>
      </c>
      <c r="F33" s="92" t="n">
        <v>151289.065473432</v>
      </c>
      <c r="G33" s="28" t="n">
        <f aca="false">(F33/F32)^(1/3)-1</f>
        <v>0.0126045424839139</v>
      </c>
      <c r="I33" s="27" t="s">
        <v>51</v>
      </c>
      <c r="J33" s="13" t="n">
        <f aca="false">B33*100/$B$16</f>
        <v>120.399897893552</v>
      </c>
      <c r="K33" s="13" t="n">
        <f aca="false">D33*100/$D$16</f>
        <v>241.717356928104</v>
      </c>
      <c r="L33" s="13" t="n">
        <f aca="false">100*F33*100/D33/($F$16*100/$D$16)</f>
        <v>110.051162629351</v>
      </c>
    </row>
    <row r="34" customFormat="false" ht="12.8" hidden="false" customHeight="false" outlineLevel="0" collapsed="false">
      <c r="A34" s="29" t="s">
        <v>20</v>
      </c>
      <c r="B34" s="29" t="n">
        <v>164.251815971202</v>
      </c>
      <c r="C34" s="30" t="n">
        <f aca="false">(B34/B33)^(1/3)-1</f>
        <v>0.00272733954651838</v>
      </c>
      <c r="D34" s="93" t="n">
        <v>246.253291594585</v>
      </c>
      <c r="E34" s="30" t="n">
        <f aca="false">(D34/D33)^(1/3)-1</f>
        <v>0.0112111775165633</v>
      </c>
      <c r="F34" s="31" t="n">
        <v>156899.166199932</v>
      </c>
      <c r="G34" s="30" t="n">
        <f aca="false">(F34/F33)^(1/3)-1</f>
        <v>0.0122109515351541</v>
      </c>
      <c r="I34" s="29" t="s">
        <v>52</v>
      </c>
      <c r="J34" s="13" t="n">
        <f aca="false">B34*100/$B$16</f>
        <v>121.387701285809</v>
      </c>
      <c r="K34" s="13" t="n">
        <f aca="false">D34*100/$D$16</f>
        <v>249.938650860711</v>
      </c>
      <c r="L34" s="13" t="n">
        <f aca="false">100*F34*100/D34/($F$16*100/$D$16)</f>
        <v>110.377904797362</v>
      </c>
    </row>
    <row r="35" customFormat="false" ht="12.8" hidden="false" customHeight="false" outlineLevel="0" collapsed="false">
      <c r="A35" s="27" t="s">
        <v>24</v>
      </c>
      <c r="B35" s="27" t="n">
        <v>166.320750737547</v>
      </c>
      <c r="C35" s="28" t="n">
        <f aca="false">(B35/B34)^(1/3)-1</f>
        <v>0.00418119822253082</v>
      </c>
      <c r="D35" s="91" t="n">
        <v>254.353362092282</v>
      </c>
      <c r="E35" s="28" t="n">
        <f aca="false">(D35/D34)^(1/3)-1</f>
        <v>0.0108463472906526</v>
      </c>
      <c r="F35" s="92" t="n">
        <v>162539.821795434</v>
      </c>
      <c r="G35" s="28" t="n">
        <f aca="false">(F35/F34)^(1/3)-1</f>
        <v>0.0118428050410861</v>
      </c>
      <c r="I35" s="27" t="s">
        <v>53</v>
      </c>
      <c r="J35" s="13" t="n">
        <f aca="false">B35*100/$B$16</f>
        <v>122.916714733313</v>
      </c>
      <c r="K35" s="13" t="n">
        <f aca="false">D35*100/$D$16</f>
        <v>258.159944793318</v>
      </c>
      <c r="L35" s="13" t="n">
        <f aca="false">100*F35*100/D35/($F$16*100/$D$16)</f>
        <v>110.704646965373</v>
      </c>
    </row>
    <row r="36" customFormat="false" ht="12.8" hidden="false" customHeight="false" outlineLevel="0" collapsed="false">
      <c r="A36" s="29" t="s">
        <v>54</v>
      </c>
      <c r="B36" s="29" t="n">
        <v>167.413224918422</v>
      </c>
      <c r="C36" s="30" t="n">
        <f aca="false">(B36/B35)^(1/3)-1</f>
        <v>0.00218471618336924</v>
      </c>
      <c r="D36" s="93" t="n">
        <v>263.303708295412</v>
      </c>
      <c r="E36" s="30" t="n">
        <f aca="false">(D36/D35)^(1/3)-1</f>
        <v>0.0115945890768099</v>
      </c>
      <c r="F36" s="31" t="n">
        <v>168755.988950749</v>
      </c>
      <c r="G36" s="30" t="n">
        <f aca="false">(F36/F35)^(1/3)-1</f>
        <v>0.012588844108705</v>
      </c>
      <c r="I36" s="29" t="s">
        <v>54</v>
      </c>
      <c r="J36" s="13" t="n">
        <f aca="false">B36*100/$B$16</f>
        <v>123.724090461529</v>
      </c>
      <c r="K36" s="13" t="n">
        <f aca="false">D36*100/$D$16</f>
        <v>267.244239424512</v>
      </c>
      <c r="L36" s="13" t="n">
        <f aca="false">100*F36*100/D36/($F$16*100/$D$16)</f>
        <v>111.031389133384</v>
      </c>
    </row>
    <row r="37" customFormat="false" ht="12.8" hidden="false" customHeight="false" outlineLevel="0" collapsed="false">
      <c r="A37" s="27" t="s">
        <v>18</v>
      </c>
      <c r="B37" s="27" t="n">
        <v>168.617234039902</v>
      </c>
      <c r="C37" s="28" t="n">
        <f aca="false">(B37/B36)^(1/3)-1</f>
        <v>0.00239155588891649</v>
      </c>
      <c r="D37" s="91" t="n">
        <v>272.254054498543</v>
      </c>
      <c r="E37" s="28" t="n">
        <f aca="false">(D37/D36)^(1/3)-1</f>
        <v>0.0112048101911155</v>
      </c>
      <c r="F37" s="92" t="n">
        <v>175005.918362311</v>
      </c>
      <c r="G37" s="28" t="n">
        <f aca="false">(F37/F36)^(1/3)-1</f>
        <v>0.0121957602303397</v>
      </c>
      <c r="I37" s="27" t="s">
        <v>108</v>
      </c>
      <c r="J37" s="13" t="n">
        <f aca="false">B37*100/$B$16</f>
        <v>124.613894319826</v>
      </c>
      <c r="K37" s="13" t="n">
        <f aca="false">D37*100/$D$16</f>
        <v>276.328534055708</v>
      </c>
      <c r="L37" s="13" t="n">
        <f aca="false">100*F37*100/D37/($F$16*100/$D$16)</f>
        <v>111.358131301395</v>
      </c>
    </row>
    <row r="38" customFormat="false" ht="12.8" hidden="false" customHeight="false" outlineLevel="0" collapsed="false">
      <c r="A38" s="29" t="s">
        <v>20</v>
      </c>
      <c r="B38" s="29" t="n">
        <v>170.000629530194</v>
      </c>
      <c r="C38" s="30" t="n">
        <f aca="false">(B38/B37)^(1/3)-1</f>
        <v>0.0027273395465186</v>
      </c>
      <c r="D38" s="93" t="n">
        <v>281.204400701674</v>
      </c>
      <c r="E38" s="30" t="n">
        <f aca="false">(D38/D37)^(1/3)-1</f>
        <v>0.0108403875502923</v>
      </c>
      <c r="F38" s="31" t="n">
        <v>181289.610030118</v>
      </c>
      <c r="G38" s="30" t="n">
        <f aca="false">(F38/F37)^(1/3)-1</f>
        <v>0.011828076748172</v>
      </c>
      <c r="I38" s="29" t="s">
        <v>109</v>
      </c>
      <c r="J38" s="13" t="n">
        <f aca="false">B38*100/$B$16</f>
        <v>125.636270830812</v>
      </c>
      <c r="K38" s="13" t="n">
        <f aca="false">D38*100/$D$16</f>
        <v>285.412828686903</v>
      </c>
      <c r="L38" s="13" t="n">
        <f aca="false">100*F38*100/D38/($F$16*100/$D$16)</f>
        <v>111.684873469406</v>
      </c>
    </row>
    <row r="39" customFormat="false" ht="12.8" hidden="false" customHeight="false" outlineLevel="0" collapsed="false">
      <c r="A39" s="27" t="s">
        <v>24</v>
      </c>
      <c r="B39" s="27" t="n">
        <v>172.141977013361</v>
      </c>
      <c r="C39" s="28" t="n">
        <f aca="false">(B39/B38)^(1/3)-1</f>
        <v>0.0041811982225306</v>
      </c>
      <c r="D39" s="91" t="n">
        <v>290.154746904804</v>
      </c>
      <c r="E39" s="28" t="n">
        <f aca="false">(D39/D38)^(1/3)-1</f>
        <v>0.0104989246796106</v>
      </c>
      <c r="F39" s="92" t="n">
        <v>187607.063954172</v>
      </c>
      <c r="G39" s="28" t="n">
        <f aca="false">(F39/F38)^(1/3)-1</f>
        <v>0.0114833944656076</v>
      </c>
      <c r="I39" s="27" t="s">
        <v>110</v>
      </c>
      <c r="J39" s="13" t="n">
        <f aca="false">B39*100/$B$16</f>
        <v>127.218799748979</v>
      </c>
      <c r="K39" s="13" t="n">
        <f aca="false">D39*100/$D$16</f>
        <v>294.497123318097</v>
      </c>
      <c r="L39" s="13" t="n">
        <f aca="false">100*F39*100/D39/($F$16*100/$D$16)</f>
        <v>112.011615637418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129</v>
      </c>
      <c r="C42" s="35" t="s">
        <v>130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-0.104624060456319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0.107000000000001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0.0660000000000014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0.0449999999999975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0.0400000000000018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Z89" colorId="64" zoomScale="60" zoomScaleNormal="60" zoomScalePageLayoutView="100" workbookViewId="0">
      <selection pane="topLeft" activeCell="AG14" activeCellId="0" sqref="AG14"/>
    </sheetView>
  </sheetViews>
  <sheetFormatPr defaultColWidth="9.33593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112</v>
      </c>
      <c r="D1" s="41"/>
      <c r="E1" s="41" t="s">
        <v>113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131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0.0786913379286921</v>
      </c>
      <c r="BN5" s="51" t="n">
        <f aca="false">(SUM(H18:H21)+SUM(J18:J21))/AVERAGE(AG18:AG21)</f>
        <v>1.99943032025565E-005</v>
      </c>
      <c r="BO5" s="52" t="n">
        <f aca="false">AL5-BN5</f>
        <v>-0.0331995920570141</v>
      </c>
      <c r="BP5" s="32" t="n">
        <f aca="false">BN5+BM5</f>
        <v>0.0787113322318946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BN6+BM6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32" t="n">
        <f aca="false">BN7+BM7</f>
        <v>0.0787078540469114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-0.037696040868939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0.0514251825698654</v>
      </c>
      <c r="BL8" s="51" t="n">
        <f aca="false">SUM(P30:P33)/AVERAGE(AG30:AG33)</f>
        <v>0.0167299808510694</v>
      </c>
      <c r="BM8" s="51" t="n">
        <f aca="false">SUM(D30:D33)/AVERAGE(AG30:AG33)</f>
        <v>0.0723912425877351</v>
      </c>
      <c r="BN8" s="51" t="n">
        <f aca="false">(SUM(H30:H33)+SUM(J30:J33))/AVERAGE(AG30:AG33)</f>
        <v>0.000883879588348042</v>
      </c>
      <c r="BO8" s="52" t="n">
        <f aca="false">AL8-BN8</f>
        <v>-0.0385799204572871</v>
      </c>
      <c r="BP8" s="32" t="n">
        <f aca="false">BN8+BM8</f>
        <v>0.0732751221760831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-0.0462005002089527</v>
      </c>
      <c r="AM9" s="4" t="n">
        <f aca="false">'Central scenario'!AM9</f>
        <v>18862810.403066</v>
      </c>
      <c r="AN9" s="52" t="n">
        <f aca="false">AM9/AVERAGE(AG34:AG37)</f>
        <v>0.00416856092350844</v>
      </c>
      <c r="AO9" s="52" t="n">
        <f aca="false">AVERAGE(AG34:AG37)/AVERAGE(AG30:AG33)-1</f>
        <v>-0.10508355230319</v>
      </c>
      <c r="AP9" s="52"/>
      <c r="AQ9" s="4" t="n">
        <f aca="false">AQ8*(1+AO9)</f>
        <v>373394352.127089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355458244.899555</v>
      </c>
      <c r="AS9" s="53" t="n">
        <f aca="false">AQ9/AG37</f>
        <v>0.0788862579454324</v>
      </c>
      <c r="AT9" s="53" t="n">
        <f aca="false">AR9/AG37</f>
        <v>0.0750969334063012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0.0584124090918453</v>
      </c>
      <c r="BL9" s="51" t="n">
        <f aca="false">SUM(P34:P37)/AVERAGE(AG34:AG37)</f>
        <v>0.0180109083273885</v>
      </c>
      <c r="BM9" s="51" t="n">
        <f aca="false">SUM(D34:D37)/AVERAGE(AG34:AG37)</f>
        <v>0.0866020009734095</v>
      </c>
      <c r="BN9" s="51" t="n">
        <f aca="false">(SUM(H34:H37)+SUM(J34:J37))/AVERAGE(AG34:AG37)</f>
        <v>0.0013737924451759</v>
      </c>
      <c r="BO9" s="52" t="n">
        <f aca="false">AL9-BN9</f>
        <v>-0.0475742926541286</v>
      </c>
      <c r="BP9" s="32" t="n">
        <f aca="false">BN9+BM9</f>
        <v>0.0879757934185854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-0.0347413968916648</v>
      </c>
      <c r="AM10" s="4" t="n">
        <f aca="false">'Central scenario'!AM10</f>
        <v>17835539.214349</v>
      </c>
      <c r="AN10" s="52" t="n">
        <f aca="false">AM10/AVERAGE(AG38:AG41)</f>
        <v>0.00356056055607915</v>
      </c>
      <c r="AO10" s="52" t="n">
        <f aca="false">AVERAGE(AG38:AG41)/AVERAGE(AG34:AG37)-1</f>
        <v>0.107000000000001</v>
      </c>
      <c r="AP10" s="52"/>
      <c r="AQ10" s="4" t="n">
        <f aca="false">AQ9*(1+AO10)</f>
        <v>413347547.804688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374798104.613038</v>
      </c>
      <c r="AS10" s="53" t="n">
        <f aca="false">AQ10/AG41</f>
        <v>0.0797440764222513</v>
      </c>
      <c r="AT10" s="53" t="n">
        <f aca="false">AR10/AG41</f>
        <v>0.0723070182850088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0.0576579087090271</v>
      </c>
      <c r="BL10" s="51" t="n">
        <f aca="false">SUM(P38:P41)/AVERAGE(AG38:AG41)</f>
        <v>0.0161776562298922</v>
      </c>
      <c r="BM10" s="51" t="n">
        <f aca="false">SUM(D38:D41)/AVERAGE(AG38:AG41)</f>
        <v>0.0762216493707998</v>
      </c>
      <c r="BN10" s="51" t="n">
        <f aca="false">(SUM(H38:H41)+SUM(J38:J41))/AVERAGE(AG38:AG41)</f>
        <v>0.00148149508566814</v>
      </c>
      <c r="BO10" s="52" t="n">
        <f aca="false">AL10-BN10</f>
        <v>-0.036222891977333</v>
      </c>
      <c r="BP10" s="32" t="n">
        <f aca="false">BN10+BM10</f>
        <v>0.077703144456468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-0.0392146299200261</v>
      </c>
      <c r="AM11" s="4" t="n">
        <f aca="false">'Central scenario'!AM11</f>
        <v>16827143.6015023</v>
      </c>
      <c r="AN11" s="52" t="n">
        <f aca="false">AM11/AVERAGE(AG42:AG45)</f>
        <v>0.00315126792461857</v>
      </c>
      <c r="AO11" s="52" t="n">
        <f aca="false">AVERAGE(AG42:AG45)/AVERAGE(AG38:AG41)-1</f>
        <v>0.066000000000001</v>
      </c>
      <c r="AP11" s="52"/>
      <c r="AQ11" s="4" t="n">
        <f aca="false">AQ10*(1+AO11)</f>
        <v>440628485.959797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382204488.474992</v>
      </c>
      <c r="AS11" s="53" t="n">
        <f aca="false">AQ11/AG45</f>
        <v>0.0812834134362547</v>
      </c>
      <c r="AT11" s="53" t="n">
        <f aca="false">AR11/AG45</f>
        <v>0.0705058489040574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0.0608477445219211</v>
      </c>
      <c r="BL11" s="51" t="n">
        <f aca="false">SUM(P42:P45)/AVERAGE(AG42:AG45)</f>
        <v>0.0175898053770177</v>
      </c>
      <c r="BM11" s="51" t="n">
        <f aca="false">SUM(D42:D45)/AVERAGE(AG42:AG45)</f>
        <v>0.0824725690649295</v>
      </c>
      <c r="BN11" s="51" t="n">
        <f aca="false">(SUM(H42:H45)+SUM(J42:J45))/AVERAGE(AG42:AG45)</f>
        <v>0.00189636031698334</v>
      </c>
      <c r="BO11" s="52" t="n">
        <f aca="false">AL11-BN11</f>
        <v>-0.0411109902370094</v>
      </c>
      <c r="BP11" s="32" t="n">
        <f aca="false">BN11+BM11</f>
        <v>0.0843689293819128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-0.04260602979171</v>
      </c>
      <c r="AM12" s="4" t="n">
        <f aca="false">'Central scenario'!AM12</f>
        <v>15842663.6881786</v>
      </c>
      <c r="AN12" s="52" t="n">
        <f aca="false">AM12/AVERAGE(AG46:AG49)</f>
        <v>0.00283914021010101</v>
      </c>
      <c r="AO12" s="52" t="n">
        <f aca="false">AVERAGE(AG46:AG49)/AVERAGE(AG42:AG45)-1</f>
        <v>0.0449999999999977</v>
      </c>
      <c r="AP12" s="52"/>
      <c r="AQ12" s="4" t="n">
        <f aca="false">AQ11*(1+AO12)</f>
        <v>460456767.827987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383236868.627836</v>
      </c>
      <c r="AS12" s="53" t="n">
        <f aca="false">AQ12/AG49</f>
        <v>0.0812784585753968</v>
      </c>
      <c r="AT12" s="53" t="n">
        <f aca="false">AR12/AG49</f>
        <v>0.0676478317351361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0.0617228463204646</v>
      </c>
      <c r="BL12" s="51" t="n">
        <f aca="false">SUM(P46:P49)/AVERAGE(AG46:AG49)</f>
        <v>0.0183743386281275</v>
      </c>
      <c r="BM12" s="51" t="n">
        <f aca="false">SUM(D46:D49)/AVERAGE(AG46:AG49)</f>
        <v>0.0859545374840472</v>
      </c>
      <c r="BN12" s="51" t="n">
        <f aca="false">(SUM(H46:H49)+SUM(J46:J49))/AVERAGE(AG46:AG49)</f>
        <v>0.00225296916423166</v>
      </c>
      <c r="BO12" s="52" t="n">
        <f aca="false">AL12-BN12</f>
        <v>-0.0448589989559417</v>
      </c>
      <c r="BP12" s="32" t="n">
        <f aca="false">BN12+BM12</f>
        <v>0.0882075066482788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-0.0437605652771189</v>
      </c>
      <c r="AM13" s="13" t="n">
        <f aca="false">'Central scenario'!AM13</f>
        <v>14900507.1403892</v>
      </c>
      <c r="AN13" s="59" t="n">
        <f aca="false">AM13/AVERAGE(AG50:AG53)</f>
        <v>0.00256759397658461</v>
      </c>
      <c r="AO13" s="59" t="n">
        <f aca="false">'GDP evolution by scenario'!M49</f>
        <v>0.0400000000000018</v>
      </c>
      <c r="AP13" s="59"/>
      <c r="AQ13" s="13" t="n">
        <f aca="false">AQ12*(1+AO13)</f>
        <v>478875038.541107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383394594.718794</v>
      </c>
      <c r="AS13" s="60" t="n">
        <f aca="false">AQ13/AG53</f>
        <v>0.0812720580789222</v>
      </c>
      <c r="AT13" s="60" t="n">
        <f aca="false">AR13/AG53</f>
        <v>0.0650676382382705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0.0623035495357729</v>
      </c>
      <c r="BL13" s="32" t="n">
        <f aca="false">SUM(P50:P53)/AVERAGE(AG50:AG53)</f>
        <v>0.0186979661304549</v>
      </c>
      <c r="BM13" s="32" t="n">
        <f aca="false">SUM(D50:D53)/AVERAGE(AG50:AG53)</f>
        <v>0.0873661486824369</v>
      </c>
      <c r="BN13" s="32" t="n">
        <f aca="false">(SUM(H50:H53)+SUM(J50:J53))/AVERAGE(AG50:AG53)</f>
        <v>0.00274349976077446</v>
      </c>
      <c r="BO13" s="59" t="n">
        <f aca="false">AL13-BN13</f>
        <v>-0.0465040650378934</v>
      </c>
      <c r="BP13" s="32" t="n">
        <f aca="false">BN13+BM13</f>
        <v>0.0901096484432114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93782109.13926</v>
      </c>
      <c r="E14" s="64"/>
      <c r="F14" s="81" t="n">
        <f aca="false">'High pensions'!I14</f>
        <v>17046008.4559886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2788114.2166707</v>
      </c>
      <c r="M14" s="8"/>
      <c r="N14" s="81" t="n">
        <f aca="false">'High pensions'!L14</f>
        <v>693534.21234091</v>
      </c>
      <c r="O14" s="6"/>
      <c r="P14" s="81" t="n">
        <f aca="false">'High pensions'!X14</f>
        <v>18283158.5350671</v>
      </c>
      <c r="Q14" s="8"/>
      <c r="R14" s="81" t="n">
        <f aca="false">'High SIPA income'!G9</f>
        <v>17941902.8627812</v>
      </c>
      <c r="S14" s="8"/>
      <c r="T14" s="81" t="n">
        <f aca="false">'High SIPA income'!J9</f>
        <v>68602420.6510662</v>
      </c>
      <c r="U14" s="6"/>
      <c r="V14" s="81" t="n">
        <f aca="false">'High SIPA income'!F9</f>
        <v>132278.052265445</v>
      </c>
      <c r="W14" s="8"/>
      <c r="X14" s="81" t="n">
        <f aca="false">'High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-0.0442900711194973</v>
      </c>
      <c r="AM14" s="6" t="n">
        <f aca="false">'Central scenario'!AM14</f>
        <v>13946867.9480024</v>
      </c>
      <c r="AN14" s="63" t="n">
        <f aca="false">AM14/AVERAGE(AG54:AG57)</f>
        <v>0.00232199690962948</v>
      </c>
      <c r="AO14" s="63" t="n">
        <f aca="false">'GDP evolution by scenario'!M53</f>
        <v>0.0349999999999995</v>
      </c>
      <c r="AP14" s="63"/>
      <c r="AQ14" s="6" t="n">
        <f aca="false">AQ13*(1+AO14)</f>
        <v>495635664.890046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382644196.227458</v>
      </c>
      <c r="AS14" s="64" t="n">
        <f aca="false">AQ14/AG57</f>
        <v>0.0812720580789222</v>
      </c>
      <c r="AT14" s="64" t="n">
        <f aca="false">AR14/AG57</f>
        <v>0.0627442364266895</v>
      </c>
      <c r="AU14" s="5"/>
      <c r="AV14" s="5"/>
      <c r="AW14" s="5" t="n">
        <f aca="false">workers_and_wage_high!C2</f>
        <v>10921644</v>
      </c>
      <c r="AX14" s="5"/>
      <c r="AY14" s="61" t="n">
        <f aca="false">(AW14-AV6)/AV6</f>
        <v>-0.0216714627706626</v>
      </c>
      <c r="AZ14" s="11" t="n">
        <f aca="false">workers_and_wage_high!B2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0.0627886207287787</v>
      </c>
      <c r="BL14" s="61" t="n">
        <f aca="false">SUM(P54:P57)/AVERAGE(AG54:AG57)</f>
        <v>0.0186931657544647</v>
      </c>
      <c r="BM14" s="61" t="n">
        <f aca="false">SUM(D54:D57)/AVERAGE(AG54:AG57)</f>
        <v>0.0883855260938113</v>
      </c>
      <c r="BN14" s="61" t="n">
        <f aca="false">(SUM(H54:H57)+SUM(J54:J57))/AVERAGE(AG54:AG57)</f>
        <v>0.00364408420595501</v>
      </c>
      <c r="BO14" s="63" t="n">
        <f aca="false">AL14-BN14</f>
        <v>-0.0479341553254523</v>
      </c>
      <c r="BP14" s="32" t="n">
        <f aca="false">BN14+BM14</f>
        <v>0.0920296102997663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107967608.613102</v>
      </c>
      <c r="E15" s="9"/>
      <c r="F15" s="82" t="n">
        <f aca="false">'High pensions'!I15</f>
        <v>19624390.9023085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2503400.06119178</v>
      </c>
      <c r="M15" s="67"/>
      <c r="N15" s="82" t="n">
        <f aca="false">'High pensions'!L15</f>
        <v>800067.552071896</v>
      </c>
      <c r="O15" s="9"/>
      <c r="P15" s="82" t="n">
        <f aca="false">'High pensions'!X15</f>
        <v>17391890.4315958</v>
      </c>
      <c r="Q15" s="67"/>
      <c r="R15" s="82" t="n">
        <f aca="false">'High SIPA income'!G10</f>
        <v>22289482.5161221</v>
      </c>
      <c r="S15" s="67"/>
      <c r="T15" s="82" t="n">
        <f aca="false">'High SIPA income'!J10</f>
        <v>85225768.2677348</v>
      </c>
      <c r="U15" s="9"/>
      <c r="V15" s="82" t="n">
        <f aca="false">'High SIPA income'!F10</f>
        <v>137545.195244366</v>
      </c>
      <c r="W15" s="67"/>
      <c r="X15" s="82" t="n">
        <f aca="false">'High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-0.0442433478187658</v>
      </c>
      <c r="AM15" s="9" t="n">
        <f aca="false">'Central scenario'!AM15</f>
        <v>13032040.9288315</v>
      </c>
      <c r="AN15" s="69" t="n">
        <f aca="false">AM15/AVERAGE(AG58:AG61)</f>
        <v>0.00208943542153601</v>
      </c>
      <c r="AO15" s="69" t="n">
        <f aca="false">'GDP evolution by scenario'!M57</f>
        <v>0.0384089696169552</v>
      </c>
      <c r="AP15" s="69"/>
      <c r="AQ15" s="9" t="n">
        <f aca="false">AQ14*(1+AO15)</f>
        <v>514672520.083887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384081268.278074</v>
      </c>
      <c r="AS15" s="70" t="n">
        <f aca="false">AQ15/AG61</f>
        <v>0.0812152402912247</v>
      </c>
      <c r="AT15" s="70" t="n">
        <f aca="false">AR15/AG61</f>
        <v>0.0606079619123203</v>
      </c>
      <c r="AU15" s="7"/>
      <c r="AV15" s="7"/>
      <c r="AW15" s="7" t="n">
        <f aca="false">workers_and_wage_high!C3</f>
        <v>11044406</v>
      </c>
      <c r="AX15" s="7"/>
      <c r="AY15" s="40" t="n">
        <f aca="false">(AW15-AW14)/AW14</f>
        <v>0.0112402491786035</v>
      </c>
      <c r="AZ15" s="12" t="n">
        <f aca="false">workers_and_wage_high!B3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0.0636251564246203</v>
      </c>
      <c r="BL15" s="40" t="n">
        <f aca="false">SUM(P58:P61)/AVERAGE(AG58:AG61)</f>
        <v>0.0186717221883055</v>
      </c>
      <c r="BM15" s="40" t="n">
        <f aca="false">SUM(D58:D61)/AVERAGE(AG58:AG61)</f>
        <v>0.0891967820550806</v>
      </c>
      <c r="BN15" s="40" t="n">
        <f aca="false">(SUM(H58:H61)+SUM(J58:J61))/AVERAGE(AG58:AG61)</f>
        <v>0.00469686789803835</v>
      </c>
      <c r="BO15" s="69" t="n">
        <f aca="false">AL15-BN15</f>
        <v>-0.0489402157168042</v>
      </c>
      <c r="BP15" s="32" t="n">
        <f aca="false">BN15+BM15</f>
        <v>0.093893649953119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104508533.835593</v>
      </c>
      <c r="E16" s="9"/>
      <c r="F16" s="82" t="n">
        <f aca="false">'High pensions'!I16</f>
        <v>18995663.1156498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2964080.7181469</v>
      </c>
      <c r="M16" s="67"/>
      <c r="N16" s="82" t="n">
        <f aca="false">'High pensions'!L16</f>
        <v>775309.268529587</v>
      </c>
      <c r="O16" s="9"/>
      <c r="P16" s="82" t="n">
        <f aca="false">'High pensions'!X16</f>
        <v>19646151.7793445</v>
      </c>
      <c r="Q16" s="67"/>
      <c r="R16" s="82" t="n">
        <f aca="false">'High SIPA income'!G11</f>
        <v>20131225.709457</v>
      </c>
      <c r="S16" s="67"/>
      <c r="T16" s="82" t="n">
        <f aca="false">'High SIPA income'!J11</f>
        <v>76973486.3076642</v>
      </c>
      <c r="U16" s="9"/>
      <c r="V16" s="82" t="n">
        <f aca="false">'High SIPA income'!F11</f>
        <v>146901.516727808</v>
      </c>
      <c r="W16" s="67"/>
      <c r="X16" s="82" t="n">
        <f aca="false">'High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-0.044077126643481</v>
      </c>
      <c r="AM16" s="9" t="n">
        <f aca="false">'Central scenario'!AM16</f>
        <v>12139889.4651339</v>
      </c>
      <c r="AN16" s="69" t="n">
        <f aca="false">AM16/AVERAGE(AG62:AG65)</f>
        <v>0.00188042617149083</v>
      </c>
      <c r="AO16" s="69" t="n">
        <f aca="false">'GDP evolution by scenario'!M61</f>
        <v>0.0350824928448243</v>
      </c>
      <c r="AP16" s="69"/>
      <c r="AQ16" s="9" t="n">
        <f aca="false">AQ15*(1+AO16)</f>
        <v>532728515.087158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385221919.362167</v>
      </c>
      <c r="AS16" s="70" t="n">
        <f aca="false">AQ16/AG65</f>
        <v>0.081330242321732</v>
      </c>
      <c r="AT16" s="70" t="n">
        <f aca="false">AR16/AG65</f>
        <v>0.0588108035558073</v>
      </c>
      <c r="AU16" s="7"/>
      <c r="AV16" s="7"/>
      <c r="AW16" s="7" t="n">
        <f aca="false">workers_and_wage_high!C4</f>
        <v>11033276</v>
      </c>
      <c r="AX16" s="7"/>
      <c r="AY16" s="40" t="n">
        <f aca="false">(AW16-AW15)/AW15</f>
        <v>-0.00100774998673537</v>
      </c>
      <c r="AZ16" s="12" t="n">
        <f aca="false">workers_and_wage_high!B4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0.0644228927427988</v>
      </c>
      <c r="BL16" s="40" t="n">
        <f aca="false">SUM(P62:P65)/AVERAGE(AG62:AG65)</f>
        <v>0.0187115274339042</v>
      </c>
      <c r="BM16" s="40" t="n">
        <f aca="false">SUM(D62:D65)/AVERAGE(AG62:AG65)</f>
        <v>0.0897884919523756</v>
      </c>
      <c r="BN16" s="40" t="n">
        <f aca="false">(SUM(H62:H65)+SUM(J62:J65))/AVERAGE(AG62:AG65)</f>
        <v>0.00540342760313038</v>
      </c>
      <c r="BO16" s="69" t="n">
        <f aca="false">AL16-BN16</f>
        <v>-0.0494805542466114</v>
      </c>
      <c r="BP16" s="32" t="n">
        <f aca="false">BN16+BM16</f>
        <v>0.095191919555506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112937677.968892</v>
      </c>
      <c r="E17" s="9"/>
      <c r="F17" s="82" t="n">
        <f aca="false">'High pensions'!I17</f>
        <v>20527759.8395527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2823292.24132232</v>
      </c>
      <c r="M17" s="67"/>
      <c r="N17" s="82" t="n">
        <f aca="false">'High pensions'!L17</f>
        <v>840306.694912139</v>
      </c>
      <c r="O17" s="9"/>
      <c r="P17" s="82" t="n">
        <f aca="false">'High pensions'!X17</f>
        <v>19273196.3664372</v>
      </c>
      <c r="Q17" s="67"/>
      <c r="R17" s="82" t="n">
        <f aca="false">'High SIPA income'!G12</f>
        <v>23380651.9849074</v>
      </c>
      <c r="S17" s="67"/>
      <c r="T17" s="82" t="n">
        <f aca="false">'High SIPA income'!J12</f>
        <v>89397949.3051482</v>
      </c>
      <c r="U17" s="9"/>
      <c r="V17" s="82" t="n">
        <f aca="false">'High SIPA income'!F12</f>
        <v>146445.351472853</v>
      </c>
      <c r="W17" s="67"/>
      <c r="X17" s="82" t="n">
        <f aca="false">'High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-0.0419191913768902</v>
      </c>
      <c r="AM17" s="9" t="n">
        <f aca="false">'Central scenario'!AM17</f>
        <v>11273018.6820578</v>
      </c>
      <c r="AN17" s="69" t="n">
        <f aca="false">AM17/AVERAGE(AG66:AG69)</f>
        <v>0.00168218028866499</v>
      </c>
      <c r="AO17" s="69" t="n">
        <f aca="false">'GDP evolution by scenario'!M65</f>
        <v>0.038028413782192</v>
      </c>
      <c r="AP17" s="69"/>
      <c r="AQ17" s="9" t="n">
        <f aca="false">AQ16*(1+AO17)</f>
        <v>552987335.492465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388403118.074502</v>
      </c>
      <c r="AS17" s="70" t="n">
        <f aca="false">AQ17/AG69</f>
        <v>0.0815786945741134</v>
      </c>
      <c r="AT17" s="70" t="n">
        <f aca="false">AR17/AG69</f>
        <v>0.0572986347197546</v>
      </c>
      <c r="AU17" s="7"/>
      <c r="AV17" s="7"/>
      <c r="AW17" s="7" t="n">
        <f aca="false">workers_and_wage_high!C5</f>
        <v>11053255</v>
      </c>
      <c r="AX17" s="7"/>
      <c r="AY17" s="40" t="n">
        <f aca="false">(AW17-AW16)/AW16</f>
        <v>0.00181079490805813</v>
      </c>
      <c r="AZ17" s="12" t="n">
        <f aca="false">workers_and_wage_high!B5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0.0649087384472126</v>
      </c>
      <c r="BL17" s="40" t="n">
        <f aca="false">SUM(P66:P69)/AVERAGE(AG66:AG69)</f>
        <v>0.0180697492615188</v>
      </c>
      <c r="BM17" s="40" t="n">
        <f aca="false">SUM(D66:D69)/AVERAGE(AG66:AG69)</f>
        <v>0.088758180562584</v>
      </c>
      <c r="BN17" s="40" t="n">
        <f aca="false">(SUM(H66:H69)+SUM(J66:J69))/AVERAGE(AG66:AG69)</f>
        <v>0.00610489433208309</v>
      </c>
      <c r="BO17" s="69" t="n">
        <f aca="false">AL17-BN17</f>
        <v>-0.0480240857089733</v>
      </c>
      <c r="BP17" s="32" t="n">
        <f aca="false">BN17+BM17</f>
        <v>0.0948630748946671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99002080.283282</v>
      </c>
      <c r="E18" s="6"/>
      <c r="F18" s="81" t="n">
        <f aca="false">'High pensions'!I18</f>
        <v>17994800.0013876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2816470.50091539</v>
      </c>
      <c r="M18" s="8"/>
      <c r="N18" s="81" t="n">
        <f aca="false">'High pensions'!L18</f>
        <v>734158.084804092</v>
      </c>
      <c r="O18" s="6"/>
      <c r="P18" s="81" t="n">
        <f aca="false">'High pensions'!X18</f>
        <v>18653799.9891252</v>
      </c>
      <c r="Q18" s="8"/>
      <c r="R18" s="81" t="n">
        <f aca="false">'High SIPA income'!G13</f>
        <v>19048283.0084314</v>
      </c>
      <c r="S18" s="8"/>
      <c r="T18" s="81" t="n">
        <f aca="false">'High SIPA income'!J13</f>
        <v>72832761.0298078</v>
      </c>
      <c r="U18" s="6"/>
      <c r="V18" s="81" t="n">
        <f aca="false">'High SIPA income'!F13</f>
        <v>140761.780403749</v>
      </c>
      <c r="W18" s="8"/>
      <c r="X18" s="81" t="n">
        <f aca="false">'High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-0.0407945231786367</v>
      </c>
      <c r="AM18" s="6" t="n">
        <f aca="false">'Central scenario'!AM18</f>
        <v>10452476.7322336</v>
      </c>
      <c r="AN18" s="63" t="n">
        <f aca="false">AM18/AVERAGE(AG70:AG73)</f>
        <v>0.00151166933374833</v>
      </c>
      <c r="AO18" s="63" t="n">
        <f aca="false">'GDP evolution by scenario'!M69</f>
        <v>0.0317980898559078</v>
      </c>
      <c r="AP18" s="63"/>
      <c r="AQ18" s="6" t="n">
        <f aca="false">AQ17*(1+AO18)</f>
        <v>570571276.475634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390149643.870292</v>
      </c>
      <c r="AS18" s="64" t="n">
        <f aca="false">AQ18/AG73</f>
        <v>0.0815338371529848</v>
      </c>
      <c r="AT18" s="64" t="n">
        <f aca="false">AR18/AG73</f>
        <v>0.0557518382718199</v>
      </c>
      <c r="AU18" s="5"/>
      <c r="AV18" s="5"/>
      <c r="AW18" s="5" t="n">
        <f aca="false">workers_and_wage_high!C6</f>
        <v>11056328</v>
      </c>
      <c r="AX18" s="5"/>
      <c r="AY18" s="61" t="n">
        <f aca="false">(AW18-AW17)/AW17</f>
        <v>0.000278017651813877</v>
      </c>
      <c r="AZ18" s="11" t="n">
        <f aca="false">workers_and_wage_high!B6</f>
        <v>6677.50779441193</v>
      </c>
      <c r="BA18" s="61" t="n">
        <f aca="false">(AZ18-AZ17)/AZ17</f>
        <v>-0.053065011996562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0.0653797691785004</v>
      </c>
      <c r="BL18" s="61" t="n">
        <f aca="false">SUM(P70:P73)/AVERAGE(AG70:AG73)</f>
        <v>0.0178332802260008</v>
      </c>
      <c r="BM18" s="61" t="n">
        <f aca="false">SUM(D70:D73)/AVERAGE(AG70:AG73)</f>
        <v>0.0883410121311364</v>
      </c>
      <c r="BN18" s="61" t="n">
        <f aca="false">(SUM(H70:H73)+SUM(J70:J73))/AVERAGE(AG70:AG73)</f>
        <v>0.00705922739267141</v>
      </c>
      <c r="BO18" s="63" t="n">
        <f aca="false">AL18-BN18</f>
        <v>-0.0478537505713081</v>
      </c>
      <c r="BP18" s="32" t="n">
        <f aca="false">BN18+BM18</f>
        <v>0.0954002395238078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102248922.817006</v>
      </c>
      <c r="E19" s="9"/>
      <c r="F19" s="82" t="n">
        <f aca="false">'High pensions'!I19</f>
        <v>18584952.0654976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2801537.62062767</v>
      </c>
      <c r="M19" s="67"/>
      <c r="N19" s="82" t="n">
        <f aca="false">'High pensions'!L19</f>
        <v>760025.083108328</v>
      </c>
      <c r="O19" s="9"/>
      <c r="P19" s="82" t="n">
        <f aca="false">'High pensions'!X19</f>
        <v>18718625.7949958</v>
      </c>
      <c r="Q19" s="67"/>
      <c r="R19" s="82" t="n">
        <f aca="false">'High SIPA income'!G14</f>
        <v>21712053.1313468</v>
      </c>
      <c r="S19" s="67"/>
      <c r="T19" s="82" t="n">
        <f aca="false">'High SIPA income'!J14</f>
        <v>83017916.96826</v>
      </c>
      <c r="U19" s="9"/>
      <c r="V19" s="82" t="n">
        <f aca="false">'High SIPA income'!F14</f>
        <v>140324.608319577</v>
      </c>
      <c r="W19" s="67"/>
      <c r="X19" s="82" t="n">
        <f aca="false">'High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-0.0390956455273998</v>
      </c>
      <c r="AM19" s="9" t="n">
        <f aca="false">'Central scenario'!AM19</f>
        <v>9649081.86791266</v>
      </c>
      <c r="AN19" s="69" t="n">
        <f aca="false">AM19/AVERAGE(AG74:AG77)</f>
        <v>0.00134776564531811</v>
      </c>
      <c r="AO19" s="69" t="n">
        <f aca="false">'GDP evolution by scenario'!M73</f>
        <v>0.0354024843357903</v>
      </c>
      <c r="AP19" s="69"/>
      <c r="AQ19" s="9" t="n">
        <f aca="false">AQ18*(1+AO19)</f>
        <v>590770917.153514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394157244.786317</v>
      </c>
      <c r="AS19" s="70" t="n">
        <f aca="false">AQ19/AG77</f>
        <v>0.0818872525550811</v>
      </c>
      <c r="AT19" s="70" t="n">
        <f aca="false">AR19/AG77</f>
        <v>0.0546344664455527</v>
      </c>
      <c r="AU19" s="7"/>
      <c r="AV19" s="7"/>
      <c r="AW19" s="7" t="n">
        <f aca="false">workers_and_wage_high!C7</f>
        <v>11112610</v>
      </c>
      <c r="AX19" s="7"/>
      <c r="AY19" s="40" t="n">
        <f aca="false">(AW19-AW18)/AW18</f>
        <v>0.00509047850244674</v>
      </c>
      <c r="AZ19" s="12" t="n">
        <f aca="false">workers_and_wage_high!B7</f>
        <v>6486.76481478895</v>
      </c>
      <c r="BA19" s="40" t="n">
        <f aca="false">(AZ19-AZ18)/AZ18</f>
        <v>-0.0285649954287744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0.0657613729640069</v>
      </c>
      <c r="BL19" s="40" t="n">
        <f aca="false">SUM(P74:P77)/AVERAGE(AG74:AG77)</f>
        <v>0.0173715614482933</v>
      </c>
      <c r="BM19" s="40" t="n">
        <f aca="false">SUM(D74:D77)/AVERAGE(AG74:AG77)</f>
        <v>0.0874854570431134</v>
      </c>
      <c r="BN19" s="40" t="n">
        <f aca="false">(SUM(H74:H77)+SUM(J74:J77))/AVERAGE(AG74:AG77)</f>
        <v>0.00772257316477979</v>
      </c>
      <c r="BO19" s="69" t="n">
        <f aca="false">AL19-BN19</f>
        <v>-0.0468182186921796</v>
      </c>
      <c r="BP19" s="32" t="n">
        <f aca="false">BN19+BM19</f>
        <v>0.0952080302078932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97717546.2058051</v>
      </c>
      <c r="E20" s="9"/>
      <c r="F20" s="82" t="n">
        <f aca="false">'High pensions'!I20</f>
        <v>17761320.7274872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2450156.14160319</v>
      </c>
      <c r="M20" s="67"/>
      <c r="N20" s="82" t="n">
        <f aca="false">'High pensions'!L20</f>
        <v>729257.767694697</v>
      </c>
      <c r="O20" s="9"/>
      <c r="P20" s="82" t="n">
        <f aca="false">'High pensions'!X20</f>
        <v>16726032.9383604</v>
      </c>
      <c r="Q20" s="67"/>
      <c r="R20" s="82" t="n">
        <f aca="false">'High SIPA income'!G15</f>
        <v>18882303.844662</v>
      </c>
      <c r="S20" s="67"/>
      <c r="T20" s="82" t="n">
        <f aca="false">'High SIPA income'!J15</f>
        <v>72198125.3114393</v>
      </c>
      <c r="U20" s="9"/>
      <c r="V20" s="82" t="n">
        <f aca="false">'High SIPA income'!F15</f>
        <v>140646.763029675</v>
      </c>
      <c r="W20" s="67"/>
      <c r="X20" s="82" t="n">
        <f aca="false">'High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-0.0386455701799955</v>
      </c>
      <c r="AM20" s="9" t="n">
        <f aca="false">'Central scenario'!AM20</f>
        <v>8873587.4679367</v>
      </c>
      <c r="AN20" s="69" t="n">
        <f aca="false">AM20/AVERAGE(AG78:AG81)</f>
        <v>0.00121176810260817</v>
      </c>
      <c r="AO20" s="69" t="n">
        <f aca="false">'GDP evolution by scenario'!M77</f>
        <v>0.0228409547647288</v>
      </c>
      <c r="AP20" s="69"/>
      <c r="AQ20" s="9" t="n">
        <f aca="false">AQ19*(1+AO20)</f>
        <v>604264688.948535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394194068.356127</v>
      </c>
      <c r="AS20" s="70" t="n">
        <f aca="false">AQ20/AG81</f>
        <v>0.0817195797670897</v>
      </c>
      <c r="AT20" s="70" t="n">
        <f aca="false">AR20/AG81</f>
        <v>0.0533100381370881</v>
      </c>
      <c r="AU20" s="7"/>
      <c r="AV20" s="7"/>
      <c r="AW20" s="7" t="n">
        <f aca="false">workers_and_wage_high!C8</f>
        <v>11194364</v>
      </c>
      <c r="AX20" s="7"/>
      <c r="AY20" s="40" t="n">
        <f aca="false">(AW20-AW19)/AW19</f>
        <v>0.00735686755856635</v>
      </c>
      <c r="AZ20" s="12" t="n">
        <f aca="false">workers_and_wage_high!B8</f>
        <v>6521.83541945801</v>
      </c>
      <c r="BA20" s="40" t="n">
        <f aca="false">(AZ20-AZ19)/AZ19</f>
        <v>0.00540648623318338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0.0662031093366262</v>
      </c>
      <c r="BL20" s="40" t="n">
        <f aca="false">SUM(P78:P81)/AVERAGE(AG78:AG81)</f>
        <v>0.0173092017139534</v>
      </c>
      <c r="BM20" s="40" t="n">
        <f aca="false">SUM(D78:D81)/AVERAGE(AG78:AG81)</f>
        <v>0.0875394778026682</v>
      </c>
      <c r="BN20" s="40" t="n">
        <f aca="false">(SUM(H78:H81)+SUM(J78:J81))/AVERAGE(AG78:AG81)</f>
        <v>0.00857078645192804</v>
      </c>
      <c r="BO20" s="69" t="n">
        <f aca="false">AL20-BN20</f>
        <v>-0.0472163566319235</v>
      </c>
      <c r="BP20" s="32" t="n">
        <f aca="false">BN20+BM20</f>
        <v>0.0961102642545962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106674587.034117</v>
      </c>
      <c r="E21" s="9"/>
      <c r="F21" s="82" t="n">
        <f aca="false">'High pensions'!I21</f>
        <v>19389368.9245406</v>
      </c>
      <c r="G21" s="82" t="n">
        <f aca="false">'High pensions'!K21</f>
        <v>18171.7985793121</v>
      </c>
      <c r="H21" s="82" t="n">
        <f aca="false">'High pensions'!V21</f>
        <v>99975.8742359993</v>
      </c>
      <c r="I21" s="83" t="n">
        <f aca="false">'High pensions'!M21</f>
        <v>562.014389050884</v>
      </c>
      <c r="J21" s="82" t="n">
        <f aca="false">'High pensions'!W21</f>
        <v>3092.03734750511</v>
      </c>
      <c r="K21" s="9"/>
      <c r="L21" s="82" t="n">
        <f aca="false">'High pensions'!N21</f>
        <v>3892938.68981568</v>
      </c>
      <c r="M21" s="67"/>
      <c r="N21" s="82" t="n">
        <f aca="false">'High pensions'!L21</f>
        <v>798385.086672671</v>
      </c>
      <c r="O21" s="9"/>
      <c r="P21" s="82" t="n">
        <f aca="false">'High pensions'!X21</f>
        <v>24592956.552895</v>
      </c>
      <c r="Q21" s="67"/>
      <c r="R21" s="82" t="n">
        <f aca="false">'High SIPA income'!G16</f>
        <v>22295672.9588388</v>
      </c>
      <c r="S21" s="67"/>
      <c r="T21" s="82" t="n">
        <f aca="false">'High SIPA income'!J16</f>
        <v>85249437.9619983</v>
      </c>
      <c r="U21" s="9"/>
      <c r="V21" s="82" t="n">
        <f aca="false">'High SIPA income'!F16</f>
        <v>145022.605646437</v>
      </c>
      <c r="W21" s="67"/>
      <c r="X21" s="82" t="n">
        <f aca="false">'High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-0.0089052464061049</v>
      </c>
      <c r="AK21" s="68" t="n">
        <f aca="false">AK20+1</f>
        <v>2032</v>
      </c>
      <c r="AL21" s="69" t="n">
        <f aca="false">SUM(AB82:AB85)/AVERAGE(AG82:AG85)</f>
        <v>-0.0366977996780059</v>
      </c>
      <c r="AM21" s="9" t="n">
        <f aca="false">'Central scenario'!AM21</f>
        <v>8126011.66426731</v>
      </c>
      <c r="AN21" s="69" t="n">
        <f aca="false">AM21/AVERAGE(AG82:AG85)</f>
        <v>0.00107420107244327</v>
      </c>
      <c r="AO21" s="69" t="n">
        <f aca="false">'GDP evolution by scenario'!M81</f>
        <v>0.0330281152395833</v>
      </c>
      <c r="AP21" s="69"/>
      <c r="AQ21" s="9" t="n">
        <f aca="false">AQ20*(1+AO21)</f>
        <v>624222412.730338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398965254.865099</v>
      </c>
      <c r="AS21" s="70" t="n">
        <f aca="false">AQ21/AG85</f>
        <v>0.0819788114002023</v>
      </c>
      <c r="AT21" s="70" t="n">
        <f aca="false">AR21/AG85</f>
        <v>0.052395903634349</v>
      </c>
      <c r="AW21" s="7" t="n">
        <f aca="false">workers_and_wage_high!C9</f>
        <v>11200955</v>
      </c>
      <c r="AY21" s="40" t="n">
        <f aca="false">(AW21-AW20)/AW20</f>
        <v>0.000588778424571508</v>
      </c>
      <c r="AZ21" s="12" t="n">
        <f aca="false">workers_and_wage_high!B9</f>
        <v>6617.24643359544</v>
      </c>
      <c r="BA21" s="40" t="n">
        <f aca="false">(AZ21-AZ20)/AZ20</f>
        <v>0.0146294728402334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0.0666531646214386</v>
      </c>
      <c r="BL21" s="40" t="n">
        <f aca="false">SUM(P82:P85)/AVERAGE(AG82:AG85)</f>
        <v>0.0169295660075292</v>
      </c>
      <c r="BM21" s="40" t="n">
        <f aca="false">SUM(D82:D85)/AVERAGE(AG82:AG85)</f>
        <v>0.0864213982919153</v>
      </c>
      <c r="BN21" s="40" t="n">
        <f aca="false">(SUM(H82:H85)+SUM(J82:J85))/AVERAGE(AG82:AG85)</f>
        <v>0.00935003884495424</v>
      </c>
      <c r="BO21" s="69" t="n">
        <f aca="false">AL21-BN21</f>
        <v>-0.0460478385229602</v>
      </c>
      <c r="BP21" s="32" t="n">
        <f aca="false">BN21+BM21</f>
        <v>0.0957714371368696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102446530.73687</v>
      </c>
      <c r="E22" s="6"/>
      <c r="F22" s="81" t="n">
        <f aca="false">'High pensions'!I22</f>
        <v>18620869.6440623</v>
      </c>
      <c r="G22" s="81" t="n">
        <f aca="false">'High pensions'!K22</f>
        <v>50798.6387637148</v>
      </c>
      <c r="H22" s="81" t="n">
        <f aca="false">'High pensions'!V22</f>
        <v>279479.122456429</v>
      </c>
      <c r="I22" s="81" t="n">
        <f aca="false">'High pensions'!M22</f>
        <v>1571.09192052727</v>
      </c>
      <c r="J22" s="81" t="n">
        <f aca="false">'High pensions'!W22</f>
        <v>8643.68419968338</v>
      </c>
      <c r="K22" s="6"/>
      <c r="L22" s="81" t="n">
        <f aca="false">'High pensions'!N22</f>
        <v>4222415.9294058</v>
      </c>
      <c r="M22" s="8"/>
      <c r="N22" s="81" t="n">
        <f aca="false">'High pensions'!L22</f>
        <v>769319.886297978</v>
      </c>
      <c r="O22" s="6"/>
      <c r="P22" s="81" t="n">
        <f aca="false">'High pensions'!X22</f>
        <v>26142707.358556</v>
      </c>
      <c r="Q22" s="8"/>
      <c r="R22" s="81" t="n">
        <f aca="false">'High SIPA income'!G17</f>
        <v>19532176.7251652</v>
      </c>
      <c r="S22" s="8"/>
      <c r="T22" s="81" t="n">
        <f aca="false">'High SIPA income'!J17</f>
        <v>74682970.5956307</v>
      </c>
      <c r="U22" s="6"/>
      <c r="V22" s="81" t="n">
        <f aca="false">'High SIPA income'!F17</f>
        <v>119223.590103333</v>
      </c>
      <c r="W22" s="8"/>
      <c r="X22" s="81" t="n">
        <f aca="false">'High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-0.0103240930304107</v>
      </c>
      <c r="AK22" s="62" t="n">
        <f aca="false">AK21+1</f>
        <v>2033</v>
      </c>
      <c r="AL22" s="63" t="n">
        <f aca="false">SUM(AB86:AB89)/AVERAGE(AG86:AG89)</f>
        <v>-0.0351256501114511</v>
      </c>
      <c r="AM22" s="6" t="n">
        <f aca="false">'Central scenario'!AM22</f>
        <v>7406781.38079157</v>
      </c>
      <c r="AN22" s="63" t="n">
        <f aca="false">AM22/AVERAGE(AG86:AG89)</f>
        <v>0.000956893736300566</v>
      </c>
      <c r="AO22" s="63" t="n">
        <f aca="false">'GDP evolution by scenario'!M85</f>
        <v>0.0232316255571865</v>
      </c>
      <c r="AP22" s="63"/>
      <c r="AQ22" s="6" t="n">
        <f aca="false">AQ21*(1+AO22)</f>
        <v>638724114.087293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400748545.783444</v>
      </c>
      <c r="AS22" s="64" t="n">
        <f aca="false">AQ22/AG89</f>
        <v>0.0816298592856385</v>
      </c>
      <c r="AT22" s="64" t="n">
        <f aca="false">AR22/AG89</f>
        <v>0.0512162398126651</v>
      </c>
      <c r="AU22" s="5"/>
      <c r="AV22" s="5"/>
      <c r="AW22" s="5" t="n">
        <f aca="false">workers_and_wage_high!C10</f>
        <v>11131472</v>
      </c>
      <c r="AX22" s="5"/>
      <c r="AY22" s="61" t="n">
        <f aca="false">(AW22-AW21)/AW21</f>
        <v>-0.00620331034273417</v>
      </c>
      <c r="AZ22" s="11" t="n">
        <f aca="false">workers_and_wage_high!B10</f>
        <v>6732.55475099859</v>
      </c>
      <c r="BA22" s="61" t="n">
        <f aca="false">(AZ22-AZ21)/AZ21</f>
        <v>0.0174254228794832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0.0670224403260324</v>
      </c>
      <c r="BL22" s="61" t="n">
        <f aca="false">SUM(P86:P89)/AVERAGE(AG86:AG89)</f>
        <v>0.0166888037460082</v>
      </c>
      <c r="BM22" s="61" t="n">
        <f aca="false">SUM(D86:D89)/AVERAGE(AG86:AG89)</f>
        <v>0.0854592866914753</v>
      </c>
      <c r="BN22" s="61" t="n">
        <f aca="false">(SUM(H86:H89)+SUM(J86:J89))/AVERAGE(AG86:AG89)</f>
        <v>0.0100999986426473</v>
      </c>
      <c r="BO22" s="63" t="n">
        <f aca="false">AL22-BN22</f>
        <v>-0.0452256487540984</v>
      </c>
      <c r="BP22" s="32" t="n">
        <f aca="false">BN22+BM22</f>
        <v>0.0955592853341226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109204030.147276</v>
      </c>
      <c r="E23" s="9"/>
      <c r="F23" s="82" t="n">
        <f aca="false">'High pensions'!I23</f>
        <v>19849125.1519446</v>
      </c>
      <c r="G23" s="82" t="n">
        <f aca="false">'High pensions'!K23</f>
        <v>96262.318508751</v>
      </c>
      <c r="H23" s="82" t="n">
        <f aca="false">'High pensions'!V23</f>
        <v>529606.874459475</v>
      </c>
      <c r="I23" s="82" t="n">
        <f aca="false">'High pensions'!M23</f>
        <v>2977.18510851808</v>
      </c>
      <c r="J23" s="82" t="n">
        <f aca="false">'High pensions'!W23</f>
        <v>16379.5940554477</v>
      </c>
      <c r="K23" s="9"/>
      <c r="L23" s="82" t="n">
        <f aca="false">'High pensions'!N23</f>
        <v>3867366.74910504</v>
      </c>
      <c r="M23" s="67"/>
      <c r="N23" s="82" t="n">
        <f aca="false">'High pensions'!L23</f>
        <v>821999.111393176</v>
      </c>
      <c r="O23" s="9"/>
      <c r="P23" s="82" t="n">
        <f aca="false">'High pensions'!X23</f>
        <v>24590181.0277321</v>
      </c>
      <c r="Q23" s="67"/>
      <c r="R23" s="82" t="n">
        <f aca="false">'High SIPA income'!G18</f>
        <v>23289499.4397545</v>
      </c>
      <c r="S23" s="67"/>
      <c r="T23" s="82" t="n">
        <f aca="false">'High SIPA income'!J18</f>
        <v>89049419.64841</v>
      </c>
      <c r="U23" s="9"/>
      <c r="V23" s="82" t="n">
        <f aca="false">'High SIPA income'!F18</f>
        <v>127558.97234145</v>
      </c>
      <c r="W23" s="67"/>
      <c r="X23" s="82" t="n">
        <f aca="false">'High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-0.00850767987229076</v>
      </c>
      <c r="AK23" s="68" t="n">
        <f aca="false">AK22+1</f>
        <v>2034</v>
      </c>
      <c r="AL23" s="69" t="n">
        <f aca="false">SUM(AB90:AB93)/AVERAGE(AG90:AG93)</f>
        <v>-0.0331481292683496</v>
      </c>
      <c r="AM23" s="9" t="n">
        <f aca="false">'Central scenario'!AM23</f>
        <v>6738583.40306814</v>
      </c>
      <c r="AN23" s="69" t="n">
        <f aca="false">AM23/AVERAGE(AG90:AG93)</f>
        <v>0.00084545586563284</v>
      </c>
      <c r="AO23" s="69" t="n">
        <f aca="false">'GDP evolution by scenario'!M89</f>
        <v>0.0297027011992614</v>
      </c>
      <c r="AP23" s="69"/>
      <c r="AQ23" s="9" t="n">
        <f aca="false">AQ22*(1+AO23)</f>
        <v>657695945.596791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405822024.196517</v>
      </c>
      <c r="AS23" s="70" t="n">
        <f aca="false">AQ23/AG93</f>
        <v>0.0817536834392631</v>
      </c>
      <c r="AT23" s="70" t="n">
        <f aca="false">AR23/AG93</f>
        <v>0.0504449594390276</v>
      </c>
      <c r="AU23" s="7"/>
      <c r="AV23" s="7"/>
      <c r="AW23" s="7" t="n">
        <f aca="false">workers_and_wage_high!C11</f>
        <v>11278755</v>
      </c>
      <c r="AX23" s="7"/>
      <c r="AY23" s="40" t="n">
        <f aca="false">(AW23-AW22)/AW22</f>
        <v>0.0132312240465592</v>
      </c>
      <c r="AZ23" s="12" t="n">
        <f aca="false">workers_and_wage_high!B11</f>
        <v>6725.58191784654</v>
      </c>
      <c r="BA23" s="40" t="n">
        <f aca="false">(AZ23-AZ22)/AZ22</f>
        <v>-0.00103568903780861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0.0673485483761212</v>
      </c>
      <c r="BL23" s="40" t="n">
        <f aca="false">SUM(P90:P93)/AVERAGE(AG90:AG93)</f>
        <v>0.0162867440355086</v>
      </c>
      <c r="BM23" s="40" t="n">
        <f aca="false">SUM(D90:D93)/AVERAGE(AG90:AG93)</f>
        <v>0.0842099336089622</v>
      </c>
      <c r="BN23" s="40" t="n">
        <f aca="false">(SUM(H90:H93)+SUM(J90:J93))/AVERAGE(AG90:AG93)</f>
        <v>0.0105102609309385</v>
      </c>
      <c r="BO23" s="69" t="n">
        <f aca="false">AL23-BN23</f>
        <v>-0.0436583901992882</v>
      </c>
      <c r="BP23" s="32" t="n">
        <f aca="false">BN23+BM23</f>
        <v>0.0947201945399008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104751367.675306</v>
      </c>
      <c r="E24" s="9"/>
      <c r="F24" s="82" t="n">
        <f aca="false">'High pensions'!I24</f>
        <v>19039801.0404965</v>
      </c>
      <c r="G24" s="82" t="n">
        <f aca="false">'High pensions'!K24</f>
        <v>113713.068782356</v>
      </c>
      <c r="H24" s="82" t="n">
        <f aca="false">'High pensions'!V24</f>
        <v>625615.753661117</v>
      </c>
      <c r="I24" s="82" t="n">
        <f aca="false">'High pensions'!M24</f>
        <v>3516.89903450584</v>
      </c>
      <c r="J24" s="82" t="n">
        <f aca="false">'High pensions'!W24</f>
        <v>19348.9408348799</v>
      </c>
      <c r="K24" s="9"/>
      <c r="L24" s="82" t="n">
        <f aca="false">'High pensions'!N24</f>
        <v>3510870.42223416</v>
      </c>
      <c r="M24" s="67"/>
      <c r="N24" s="82" t="n">
        <f aca="false">'High pensions'!L24</f>
        <v>789308.460410219</v>
      </c>
      <c r="O24" s="9"/>
      <c r="P24" s="82" t="n">
        <f aca="false">'High pensions'!X24</f>
        <v>22560465.5764801</v>
      </c>
      <c r="Q24" s="67"/>
      <c r="R24" s="82" t="n">
        <f aca="false">'High SIPA income'!G19</f>
        <v>20487413.8760897</v>
      </c>
      <c r="S24" s="67"/>
      <c r="T24" s="82" t="n">
        <f aca="false">'High SIPA income'!J19</f>
        <v>78335402.6342183</v>
      </c>
      <c r="U24" s="9"/>
      <c r="V24" s="82" t="n">
        <f aca="false">'High SIPA income'!F19</f>
        <v>130715.43082937</v>
      </c>
      <c r="W24" s="67"/>
      <c r="X24" s="82" t="n">
        <f aca="false">'High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-0.030558685111464</v>
      </c>
      <c r="AM24" s="9" t="n">
        <f aca="false">'Central scenario'!AM24</f>
        <v>6098422.29766839</v>
      </c>
      <c r="AN24" s="69" t="n">
        <f aca="false">AM24/AVERAGE(AG94:AG97)</f>
        <v>0.000744200749498141</v>
      </c>
      <c r="AO24" s="69" t="n">
        <f aca="false">'GDP evolution by scenario'!M93</f>
        <v>0.0281340090797579</v>
      </c>
      <c r="AP24" s="69"/>
      <c r="AQ24" s="9" t="n">
        <f aca="false">AQ23*(1+AO24)</f>
        <v>676199569.301931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411062758.694748</v>
      </c>
      <c r="AS24" s="70" t="n">
        <f aca="false">AQ24/AG97</f>
        <v>0.0816217334874151</v>
      </c>
      <c r="AT24" s="70" t="n">
        <f aca="false">AR24/AG97</f>
        <v>0.049617977384134</v>
      </c>
      <c r="AU24" s="7"/>
      <c r="AV24" s="7"/>
      <c r="AW24" s="7" t="n">
        <f aca="false">workers_and_wage_high!C12</f>
        <v>11441722</v>
      </c>
      <c r="AX24" s="7"/>
      <c r="AY24" s="40" t="n">
        <f aca="false">(AW24-AW23)/AW23</f>
        <v>0.0144490238505934</v>
      </c>
      <c r="AZ24" s="12" t="n">
        <f aca="false">workers_and_wage_high!B12</f>
        <v>6848.21489294141</v>
      </c>
      <c r="BA24" s="40" t="n">
        <f aca="false">(AZ24-AZ23)/AZ23</f>
        <v>0.0182338088499774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0.0681459476260296</v>
      </c>
      <c r="BL24" s="40" t="n">
        <f aca="false">SUM(P94:P97)/AVERAGE(AG94:AG97)</f>
        <v>0.0158797927073792</v>
      </c>
      <c r="BM24" s="40" t="n">
        <f aca="false">SUM(D94:D97)/AVERAGE(AG94:AG97)</f>
        <v>0.0828248400301144</v>
      </c>
      <c r="BN24" s="40" t="n">
        <f aca="false">(SUM(H94:H97)+SUM(J94:J97))/AVERAGE(AG94:AG97)</f>
        <v>0.0111350338428974</v>
      </c>
      <c r="BO24" s="69" t="n">
        <f aca="false">AL24-BN24</f>
        <v>-0.0416937189543614</v>
      </c>
      <c r="BP24" s="32" t="n">
        <f aca="false">BN24+BM24</f>
        <v>0.0939598738730118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113941937.453566</v>
      </c>
      <c r="E25" s="9"/>
      <c r="F25" s="82" t="n">
        <f aca="false">'High pensions'!I25</f>
        <v>20710295.8885376</v>
      </c>
      <c r="G25" s="82" t="n">
        <f aca="false">'High pensions'!K25</f>
        <v>157839.543071787</v>
      </c>
      <c r="H25" s="82" t="n">
        <f aca="false">'High pensions'!V25</f>
        <v>868386.595786821</v>
      </c>
      <c r="I25" s="82" t="n">
        <f aca="false">'High pensions'!M25</f>
        <v>4881.6353527357</v>
      </c>
      <c r="J25" s="82" t="n">
        <f aca="false">'High pensions'!W25</f>
        <v>26857.3173954688</v>
      </c>
      <c r="K25" s="9"/>
      <c r="L25" s="82" t="n">
        <f aca="false">'High pensions'!N25</f>
        <v>3990735.76895413</v>
      </c>
      <c r="M25" s="67"/>
      <c r="N25" s="82" t="n">
        <f aca="false">'High pensions'!L25</f>
        <v>860818.224680152</v>
      </c>
      <c r="O25" s="9"/>
      <c r="P25" s="82" t="n">
        <f aca="false">'High pensions'!X25</f>
        <v>25443914.7660156</v>
      </c>
      <c r="Q25" s="67"/>
      <c r="R25" s="82" t="n">
        <f aca="false">'High SIPA income'!G20</f>
        <v>24322872.7154842</v>
      </c>
      <c r="S25" s="67"/>
      <c r="T25" s="82" t="n">
        <f aca="false">'High SIPA income'!J20</f>
        <v>93000611.932381</v>
      </c>
      <c r="U25" s="9"/>
      <c r="V25" s="82" t="n">
        <f aca="false">'High SIPA income'!F20</f>
        <v>138179.566518179</v>
      </c>
      <c r="W25" s="67"/>
      <c r="X25" s="82" t="n">
        <f aca="false">'High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-0.00860464050561488</v>
      </c>
      <c r="AK25" s="68" t="n">
        <f aca="false">AK24+1</f>
        <v>2036</v>
      </c>
      <c r="AL25" s="69" t="n">
        <f aca="false">SUM(AB98:AB101)/AVERAGE(AG98:AG101)</f>
        <v>-0.0285537544599342</v>
      </c>
      <c r="AM25" s="9" t="n">
        <f aca="false">'Central scenario'!AM25</f>
        <v>5493111.4769607</v>
      </c>
      <c r="AN25" s="69" t="n">
        <f aca="false">AM25/AVERAGE(AG98:AG101)</f>
        <v>0.000653667221996648</v>
      </c>
      <c r="AO25" s="69" t="n">
        <f aca="false">'GDP evolution by scenario'!M97</f>
        <v>0.0254968085812566</v>
      </c>
      <c r="AP25" s="69"/>
      <c r="AQ25" s="9" t="n">
        <f aca="false">AQ24*(1+AO25)</f>
        <v>693440500.28315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415986534.794971</v>
      </c>
      <c r="AS25" s="70" t="n">
        <f aca="false">AQ25/AG101</f>
        <v>0.0816841929699653</v>
      </c>
      <c r="AT25" s="70" t="n">
        <f aca="false">AR25/AG101</f>
        <v>0.0490013553682325</v>
      </c>
      <c r="AU25" s="7"/>
      <c r="AV25" s="7"/>
      <c r="AW25" s="7" t="n">
        <f aca="false">workers_and_wage_high!C13</f>
        <v>11559243</v>
      </c>
      <c r="AX25" s="7"/>
      <c r="AY25" s="40" t="n">
        <f aca="false">(AW25-AW24)/AW24</f>
        <v>0.0102712686079945</v>
      </c>
      <c r="AZ25" s="12" t="n">
        <f aca="false">workers_and_wage_high!B13</f>
        <v>6864.12219168918</v>
      </c>
      <c r="BA25" s="40" t="n">
        <f aca="false">(AZ25-AZ24)/AZ24</f>
        <v>0.00232283872460808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0.0685018934141326</v>
      </c>
      <c r="BL25" s="40" t="n">
        <f aca="false">SUM(P98:P101)/AVERAGE(AG98:AG101)</f>
        <v>0.0153965489513267</v>
      </c>
      <c r="BM25" s="40" t="n">
        <f aca="false">SUM(D98:D101)/AVERAGE(AG98:AG101)</f>
        <v>0.0816590989227401</v>
      </c>
      <c r="BN25" s="40" t="n">
        <f aca="false">(SUM(H98:H101)+SUM(J98:J101))/AVERAGE(AG98:AG101)</f>
        <v>0.0119316249295458</v>
      </c>
      <c r="BO25" s="69" t="n">
        <f aca="false">AL25-BN25</f>
        <v>-0.0404853793894799</v>
      </c>
      <c r="BP25" s="32" t="n">
        <f aca="false">BN25+BM25</f>
        <v>0.0935907238522858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81" t="n">
        <f aca="false">'High pensions'!Q26</f>
        <v>105874611.755873</v>
      </c>
      <c r="E26" s="6"/>
      <c r="F26" s="81" t="n">
        <f aca="false">'High pensions'!I26</f>
        <v>19243963.9482325</v>
      </c>
      <c r="G26" s="81" t="n">
        <f aca="false">'High pensions'!K26</f>
        <v>170259.213945529</v>
      </c>
      <c r="H26" s="81" t="n">
        <f aca="false">'High pensions'!V26</f>
        <v>936715.960538819</v>
      </c>
      <c r="I26" s="81" t="n">
        <f aca="false">'High pensions'!M26</f>
        <v>5265.74888491325</v>
      </c>
      <c r="J26" s="81" t="n">
        <f aca="false">'High pensions'!W26</f>
        <v>28970.5967176954</v>
      </c>
      <c r="K26" s="6"/>
      <c r="L26" s="81" t="n">
        <f aca="false">'High pensions'!N26</f>
        <v>4233942.08809355</v>
      </c>
      <c r="M26" s="8"/>
      <c r="N26" s="81" t="n">
        <f aca="false">'High pensions'!L26</f>
        <v>799400.042047985</v>
      </c>
      <c r="O26" s="6"/>
      <c r="P26" s="81" t="n">
        <f aca="false">'High pensions'!X26</f>
        <v>26368008.7926355</v>
      </c>
      <c r="Q26" s="8"/>
      <c r="R26" s="81" t="n">
        <f aca="false">'High SIPA income'!G21</f>
        <v>19358859.2211606</v>
      </c>
      <c r="S26" s="8"/>
      <c r="T26" s="81" t="n">
        <f aca="false">'High SIPA income'!J21</f>
        <v>74020276.0973463</v>
      </c>
      <c r="U26" s="6"/>
      <c r="V26" s="81" t="n">
        <f aca="false">'High SIPA income'!F21</f>
        <v>125820.310106618</v>
      </c>
      <c r="W26" s="8"/>
      <c r="X26" s="81" t="n">
        <f aca="false">'High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-0.0269061970305082</v>
      </c>
      <c r="AM26" s="6" t="n">
        <f aca="false">'Central scenario'!AM26</f>
        <v>4920541.96276278</v>
      </c>
      <c r="AN26" s="63" t="n">
        <f aca="false">AM26/AVERAGE(AG102:AG105)</f>
        <v>0.000567919284043502</v>
      </c>
      <c r="AO26" s="63" t="n">
        <f aca="false">'GDP evolution by scenario'!M101</f>
        <v>0.0310141350420554</v>
      </c>
      <c r="AP26" s="63"/>
      <c r="AQ26" s="6" t="n">
        <f aca="false">AQ25*(1+AO26)</f>
        <v>714946957.602562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423897896.536435</v>
      </c>
      <c r="AS26" s="64" t="n">
        <f aca="false">AQ26/AG105</f>
        <v>0.0818276322433919</v>
      </c>
      <c r="AT26" s="64" t="n">
        <f aca="false">AR26/AG105</f>
        <v>0.0485162721761143</v>
      </c>
      <c r="AU26" s="61" t="n">
        <f aca="false">AVERAGE(AH26:AH29)</f>
        <v>-0.0157471676160662</v>
      </c>
      <c r="AV26" s="5"/>
      <c r="AW26" s="5" t="n">
        <f aca="false">workers_and_wage_high!C14</f>
        <v>11499225</v>
      </c>
      <c r="AX26" s="5"/>
      <c r="AY26" s="61" t="n">
        <f aca="false">(AW26-AW25)/AW25</f>
        <v>-0.00519220852092131</v>
      </c>
      <c r="AZ26" s="11" t="n">
        <f aca="false">workers_and_wage_high!B14</f>
        <v>6811.86864411163</v>
      </c>
      <c r="BA26" s="61" t="n">
        <f aca="false">(AZ26-AZ25)/AZ25</f>
        <v>-0.00761256080796605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0.0689670077327381</v>
      </c>
      <c r="BL26" s="61" t="n">
        <f aca="false">SUM(P102:P105)/AVERAGE(AG102:AG105)</f>
        <v>0.0149950090772355</v>
      </c>
      <c r="BM26" s="61" t="n">
        <f aca="false">SUM(D102:D105)/AVERAGE(AG102:AG105)</f>
        <v>0.0808781956860107</v>
      </c>
      <c r="BN26" s="61" t="n">
        <f aca="false">(SUM(H102:H105)+SUM(J102:J105))/AVERAGE(AG102:AG105)</f>
        <v>0.0126689811937873</v>
      </c>
      <c r="BO26" s="63" t="n">
        <f aca="false">AL26-BN26</f>
        <v>-0.0395751782242955</v>
      </c>
      <c r="BP26" s="32" t="n">
        <f aca="false">BN26+BM26</f>
        <v>0.0935471768797981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</v>
      </c>
      <c r="D27" s="82" t="n">
        <f aca="false">'High pensions'!Q27</f>
        <v>106201919.122204</v>
      </c>
      <c r="E27" s="9"/>
      <c r="F27" s="82" t="n">
        <f aca="false">'High pensions'!I27</f>
        <v>19303455.936474</v>
      </c>
      <c r="G27" s="82" t="n">
        <f aca="false">'High pensions'!K27</f>
        <v>196660.371118102</v>
      </c>
      <c r="H27" s="82" t="n">
        <f aca="false">'High pensions'!V27</f>
        <v>1081967.33770162</v>
      </c>
      <c r="I27" s="82" t="n">
        <f aca="false">'High pensions'!M27</f>
        <v>6082.27951911654</v>
      </c>
      <c r="J27" s="82" t="n">
        <f aca="false">'High pensions'!W27</f>
        <v>33462.9073515963</v>
      </c>
      <c r="K27" s="9"/>
      <c r="L27" s="82" t="n">
        <f aca="false">'High pensions'!N27</f>
        <v>3588608.991979</v>
      </c>
      <c r="M27" s="67"/>
      <c r="N27" s="82" t="n">
        <f aca="false">'High pensions'!L27</f>
        <v>789825.597726565</v>
      </c>
      <c r="O27" s="9"/>
      <c r="P27" s="82" t="n">
        <f aca="false">'High pensions'!X27</f>
        <v>22966696.521374</v>
      </c>
      <c r="Q27" s="67"/>
      <c r="R27" s="82" t="n">
        <f aca="false">'High SIPA income'!G22</f>
        <v>21880038.93955</v>
      </c>
      <c r="S27" s="67"/>
      <c r="T27" s="82" t="n">
        <f aca="false">'High SIPA income'!J22</f>
        <v>83660225.2655404</v>
      </c>
      <c r="U27" s="9"/>
      <c r="V27" s="82" t="n">
        <f aca="false">'High SIPA income'!F22</f>
        <v>128561.943141318</v>
      </c>
      <c r="W27" s="67"/>
      <c r="X27" s="82" t="n">
        <f aca="false">'High SIPA income'!M22</f>
        <v>322910.535734287</v>
      </c>
      <c r="Y27" s="9"/>
      <c r="Z27" s="9" t="n">
        <f aca="false">R27+V27-N27-L27-F27</f>
        <v>-1673289.64348822</v>
      </c>
      <c r="AA27" s="9"/>
      <c r="AB27" s="9" t="n">
        <f aca="false">T27-P27-D27</f>
        <v>-45508390.3780373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-0.00890476566505875</v>
      </c>
      <c r="AK27" s="68" t="n">
        <f aca="false">AK26+1</f>
        <v>2038</v>
      </c>
      <c r="AL27" s="69" t="n">
        <f aca="false">SUM(AB106:AB109)/AVERAGE(AG106:AG109)</f>
        <v>-0.0248336318100224</v>
      </c>
      <c r="AM27" s="9" t="n">
        <f aca="false">'Central scenario'!AM27</f>
        <v>4379286.21321994</v>
      </c>
      <c r="AN27" s="69" t="n">
        <f aca="false">AM27/AVERAGE(AG106:AG109)</f>
        <v>0.000490958222602893</v>
      </c>
      <c r="AO27" s="69" t="n">
        <f aca="false">'GDP evolution by scenario'!M105</f>
        <v>0.0295144999645744</v>
      </c>
      <c r="AP27" s="69"/>
      <c r="AQ27" s="9" t="n">
        <f aca="false">AQ26*(1+AO27)</f>
        <v>736048259.557396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431970815.193187</v>
      </c>
      <c r="AS27" s="70" t="n">
        <f aca="false">AQ27/AG109</f>
        <v>0.0817301676349168</v>
      </c>
      <c r="AT27" s="70" t="n">
        <f aca="false">AR27/AG109</f>
        <v>0.0479656689363828</v>
      </c>
      <c r="AU27" s="7"/>
      <c r="AV27" s="7"/>
      <c r="AW27" s="7" t="n">
        <f aca="false">workers_and_wage_high!C15</f>
        <v>11454332</v>
      </c>
      <c r="AX27" s="7"/>
      <c r="AY27" s="40" t="n">
        <f aca="false">(AW27-AW26)/AW26</f>
        <v>-0.00390400222623699</v>
      </c>
      <c r="AZ27" s="12" t="n">
        <f aca="false">workers_and_wage_high!B15</f>
        <v>6712.55529028831</v>
      </c>
      <c r="BA27" s="40" t="n">
        <f aca="false">(AZ27-AZ26)/AZ26</f>
        <v>-0.0145794581504698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0.0129474534549768</v>
      </c>
      <c r="BJ27" s="7" t="n">
        <f aca="false">BJ26+1</f>
        <v>2038</v>
      </c>
      <c r="BK27" s="40" t="n">
        <f aca="false">SUM(T106:T109)/AVERAGE(AG106:AG109)</f>
        <v>0.0693827271127333</v>
      </c>
      <c r="BL27" s="40" t="n">
        <f aca="false">SUM(P106:P109)/AVERAGE(AG106:AG109)</f>
        <v>0.0147105854233031</v>
      </c>
      <c r="BM27" s="40" t="n">
        <f aca="false">SUM(D106:D109)/AVERAGE(AG106:AG109)</f>
        <v>0.0795057734994526</v>
      </c>
      <c r="BN27" s="40" t="n">
        <f aca="false">(SUM(H106:H109)+SUM(J106:J109))/AVERAGE(AG106:AG109)</f>
        <v>0.0131122845356702</v>
      </c>
      <c r="BO27" s="69" t="n">
        <f aca="false">AL27-BN27</f>
        <v>-0.0379459163456926</v>
      </c>
      <c r="BP27" s="32" t="n">
        <f aca="false">BN27+BM27</f>
        <v>0.0926180580351228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82" t="n">
        <f aca="false">'High pensions'!Q28</f>
        <v>99166306.7787895</v>
      </c>
      <c r="E28" s="9"/>
      <c r="F28" s="82" t="n">
        <f aca="false">'High pensions'!I28</f>
        <v>18024650.110932</v>
      </c>
      <c r="G28" s="82" t="n">
        <f aca="false">'High pensions'!K28</f>
        <v>216176.440065739</v>
      </c>
      <c r="H28" s="82" t="n">
        <f aca="false">'High pensions'!V28</f>
        <v>1189338.99088026</v>
      </c>
      <c r="I28" s="82" t="n">
        <f aca="false">'High pensions'!M28</f>
        <v>6685.86928038366</v>
      </c>
      <c r="J28" s="82" t="n">
        <f aca="false">'High pensions'!W28</f>
        <v>36783.6801303172</v>
      </c>
      <c r="K28" s="9"/>
      <c r="L28" s="82" t="n">
        <f aca="false">'High pensions'!N28</f>
        <v>3273414.78527882</v>
      </c>
      <c r="M28" s="67"/>
      <c r="N28" s="82" t="n">
        <f aca="false">'High pensions'!L28</f>
        <v>749459.692106318</v>
      </c>
      <c r="O28" s="9"/>
      <c r="P28" s="82" t="n">
        <f aca="false">'High pensions'!X28</f>
        <v>21109070.9815816</v>
      </c>
      <c r="Q28" s="67"/>
      <c r="R28" s="82" t="n">
        <f aca="false">'High SIPA income'!G23</f>
        <v>17977125.6593717</v>
      </c>
      <c r="S28" s="67"/>
      <c r="T28" s="82" t="n">
        <f aca="false">'High SIPA income'!J23</f>
        <v>68737098.0666499</v>
      </c>
      <c r="U28" s="9"/>
      <c r="V28" s="82" t="n">
        <f aca="false">'High SIPA income'!F23</f>
        <v>121117.384087286</v>
      </c>
      <c r="W28" s="67"/>
      <c r="X28" s="82" t="n">
        <f aca="false">'High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-0.022846840707753</v>
      </c>
      <c r="AM28" s="9" t="n">
        <f aca="false">'Central scenario'!AM28</f>
        <v>3887732.69163583</v>
      </c>
      <c r="AN28" s="69" t="n">
        <f aca="false">AM28/AVERAGE(AG110:AG113)</f>
        <v>0.000426023173155272</v>
      </c>
      <c r="AO28" s="69" t="n">
        <f aca="false">'GDP evolution by scenario'!M109</f>
        <v>0.023067719707945</v>
      </c>
      <c r="AP28" s="69"/>
      <c r="AQ28" s="9" t="n">
        <f aca="false">AQ27*(1+AO28)</f>
        <v>753027214.500386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438006729.589635</v>
      </c>
      <c r="AS28" s="70" t="n">
        <f aca="false">AQ28/AG113</f>
        <v>0.0816567952883015</v>
      </c>
      <c r="AT28" s="70" t="n">
        <f aca="false">AR28/AG113</f>
        <v>0.0474965913107525</v>
      </c>
      <c r="AU28" s="9"/>
      <c r="AV28" s="7"/>
      <c r="AW28" s="7" t="n">
        <f aca="false">workers_and_wage_high!C16</f>
        <v>11583591</v>
      </c>
      <c r="AX28" s="7"/>
      <c r="AY28" s="40" t="n">
        <f aca="false">(AW28-AW27)/AW27</f>
        <v>0.0112847261629923</v>
      </c>
      <c r="AZ28" s="12" t="n">
        <f aca="false">workers_and_wage_high!B16</f>
        <v>6331.53688578529</v>
      </c>
      <c r="BA28" s="40" t="n">
        <f aca="false">(AZ28-AZ27)/AZ27</f>
        <v>-0.0567620508175585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0.0174243305640287</v>
      </c>
      <c r="BJ28" s="7" t="n">
        <f aca="false">BJ27+1</f>
        <v>2039</v>
      </c>
      <c r="BK28" s="40" t="n">
        <f aca="false">SUM(T110:T113)/AVERAGE(AG110:AG113)</f>
        <v>0.0697408906994165</v>
      </c>
      <c r="BL28" s="40" t="n">
        <f aca="false">SUM(P110:P113)/AVERAGE(AG110:AG113)</f>
        <v>0.014269890848581</v>
      </c>
      <c r="BM28" s="40" t="n">
        <f aca="false">SUM(D110:D113)/AVERAGE(AG110:AG113)</f>
        <v>0.0783178405585886</v>
      </c>
      <c r="BN28" s="40" t="n">
        <f aca="false">(SUM(H110:H113)+SUM(J110:J113))/AVERAGE(AG110:AG113)</f>
        <v>0.0137823997907273</v>
      </c>
      <c r="BO28" s="69" t="n">
        <f aca="false">AL28-BN28</f>
        <v>-0.0366292404984802</v>
      </c>
      <c r="BP28" s="32" t="n">
        <f aca="false">BN28+BM28</f>
        <v>0.0921002403493158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82" t="n">
        <f aca="false">'High pensions'!Q29</f>
        <v>90641207.294696</v>
      </c>
      <c r="E29" s="9"/>
      <c r="F29" s="82" t="n">
        <f aca="false">'High pensions'!I29</f>
        <v>16475112.3661772</v>
      </c>
      <c r="G29" s="82" t="n">
        <f aca="false">'High pensions'!K29</f>
        <v>224042.162428257</v>
      </c>
      <c r="H29" s="82" t="n">
        <f aca="false">'High pensions'!V29</f>
        <v>1232613.87455554</v>
      </c>
      <c r="I29" s="82" t="n">
        <f aca="false">'High pensions'!M29</f>
        <v>6929.13904417286</v>
      </c>
      <c r="J29" s="82" t="n">
        <f aca="false">'High pensions'!W29</f>
        <v>38122.0785945011</v>
      </c>
      <c r="K29" s="9"/>
      <c r="L29" s="82" t="n">
        <f aca="false">'High pensions'!N29</f>
        <v>3038125.44366606</v>
      </c>
      <c r="M29" s="67"/>
      <c r="N29" s="82" t="n">
        <f aca="false">'High pensions'!L29</f>
        <v>683434.677769862</v>
      </c>
      <c r="O29" s="9"/>
      <c r="P29" s="82" t="n">
        <f aca="false">'High pensions'!X29</f>
        <v>19524903.3210839</v>
      </c>
      <c r="Q29" s="67"/>
      <c r="R29" s="82" t="n">
        <f aca="false">'High SIPA income'!G24</f>
        <v>19735769.6864861</v>
      </c>
      <c r="S29" s="67"/>
      <c r="T29" s="82" t="n">
        <f aca="false">'High SIPA income'!J24</f>
        <v>75461425.9289891</v>
      </c>
      <c r="U29" s="9"/>
      <c r="V29" s="82" t="n">
        <f aca="false">'High SIPA income'!F24</f>
        <v>117488.447629411</v>
      </c>
      <c r="W29" s="67"/>
      <c r="X29" s="82" t="n">
        <f aca="false">'High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-0.00686596778596435</v>
      </c>
      <c r="AK29" s="68" t="n">
        <f aca="false">AK28+1</f>
        <v>2040</v>
      </c>
      <c r="AL29" s="69" t="n">
        <f aca="false">SUM(AB114:AB117)/AVERAGE(AG114:AG117)</f>
        <v>-0.022683415380909</v>
      </c>
      <c r="AM29" s="9" t="n">
        <f aca="false">'Central scenario'!AM29</f>
        <v>3427469.19706586</v>
      </c>
      <c r="AN29" s="69" t="n">
        <f aca="false">AM29/AVERAGE(AG114:AG117)</f>
        <v>0.000369714805513962</v>
      </c>
      <c r="AO29" s="69" t="n">
        <f aca="false">'GDP evolution by scenario'!M113</f>
        <v>0.0158826522044071</v>
      </c>
      <c r="AP29" s="69"/>
      <c r="AQ29" s="9" t="n">
        <f aca="false">AQ28*(1+AO29)</f>
        <v>764987283.848749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441511089.499934</v>
      </c>
      <c r="AS29" s="70" t="n">
        <f aca="false">AQ29/AG117</f>
        <v>0.0820624474283082</v>
      </c>
      <c r="AT29" s="70" t="n">
        <f aca="false">AR29/AG117</f>
        <v>0.0473621997856201</v>
      </c>
      <c r="AV29" s="7"/>
      <c r="AW29" s="7" t="n">
        <f aca="false">workers_and_wage_high!C17</f>
        <v>11552257</v>
      </c>
      <c r="AX29" s="7"/>
      <c r="AY29" s="40" t="n">
        <f aca="false">(AW29-AW28)/AW28</f>
        <v>-0.00270503335278326</v>
      </c>
      <c r="AZ29" s="12" t="n">
        <f aca="false">workers_and_wage_high!B17</f>
        <v>6012.82687189068</v>
      </c>
      <c r="BA29" s="40" t="n">
        <f aca="false">(AZ29-AZ28)/AZ28</f>
        <v>-0.0503369118183828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0.0131995184684959</v>
      </c>
      <c r="BJ29" s="7" t="n">
        <f aca="false">BJ28+1</f>
        <v>2040</v>
      </c>
      <c r="BK29" s="40" t="n">
        <f aca="false">SUM(T114:T117)/AVERAGE(AG114:AG117)</f>
        <v>0.069830935766622</v>
      </c>
      <c r="BL29" s="40" t="n">
        <f aca="false">SUM(P114:P117)/AVERAGE(AG114:AG117)</f>
        <v>0.0141005108390255</v>
      </c>
      <c r="BM29" s="40" t="n">
        <f aca="false">SUM(D114:D117)/AVERAGE(AG114:AG117)</f>
        <v>0.0784138403085056</v>
      </c>
      <c r="BN29" s="40" t="n">
        <f aca="false">(SUM(H114:H117)+SUM(J114:J117))/AVERAGE(AG114:AG117)</f>
        <v>0.0143227757415871</v>
      </c>
      <c r="BO29" s="69" t="n">
        <f aca="false">AL29-BN29</f>
        <v>-0.0370061911224961</v>
      </c>
      <c r="BP29" s="32" t="n">
        <f aca="false">BN29+BM29</f>
        <v>0.0927366160500926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89965868.98707</v>
      </c>
      <c r="E30" s="6"/>
      <c r="F30" s="81" t="n">
        <f aca="false">'High pensions'!I30</f>
        <v>16352361.6346346</v>
      </c>
      <c r="G30" s="81" t="n">
        <f aca="false">'High pensions'!K30</f>
        <v>189722.850050616</v>
      </c>
      <c r="H30" s="81" t="n">
        <f aca="false">'High pensions'!V30</f>
        <v>1043799.14368794</v>
      </c>
      <c r="I30" s="81" t="n">
        <f aca="false">'High pensions'!M30</f>
        <v>5867.71701187475</v>
      </c>
      <c r="J30" s="81" t="n">
        <f aca="false">'High pensions'!W30</f>
        <v>32282.4477429262</v>
      </c>
      <c r="K30" s="6"/>
      <c r="L30" s="81" t="n">
        <f aca="false">'High pensions'!N30</f>
        <v>3559515.16025304</v>
      </c>
      <c r="M30" s="8"/>
      <c r="N30" s="81" t="n">
        <f aca="false">'High pensions'!L30</f>
        <v>678706.000540201</v>
      </c>
      <c r="O30" s="6"/>
      <c r="P30" s="81" t="n">
        <f aca="false">'High pensions'!X30</f>
        <v>22204381.2521039</v>
      </c>
      <c r="Q30" s="8"/>
      <c r="R30" s="81" t="n">
        <f aca="false">'High SIPA income'!G25</f>
        <v>15771872.8967792</v>
      </c>
      <c r="S30" s="8"/>
      <c r="T30" s="81" t="n">
        <f aca="false">'High SIPA income'!J25</f>
        <v>60305122.9958713</v>
      </c>
      <c r="U30" s="6"/>
      <c r="V30" s="81" t="n">
        <f aca="false">'High SIPA income'!F25</f>
        <v>113588.720787944</v>
      </c>
      <c r="W30" s="8"/>
      <c r="X30" s="81" t="n">
        <f aca="false">'High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-0.239659544283986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11484302</v>
      </c>
      <c r="AX30" s="5"/>
      <c r="AY30" s="61" t="n">
        <f aca="false">(AW30-AW29)/AW29</f>
        <v>-0.00588240029632305</v>
      </c>
      <c r="AZ30" s="11" t="n">
        <f aca="false">workers_and_wage_high!B18</f>
        <v>5980.7396309251</v>
      </c>
      <c r="BA30" s="61" t="n">
        <f aca="false">(AZ30-AZ29)/AZ29</f>
        <v>-0.0053364651351568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0.0152339769324719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90945332.7709491</v>
      </c>
      <c r="E31" s="9"/>
      <c r="F31" s="82" t="n">
        <f aca="false">'High pensions'!I31</f>
        <v>16530390.7714879</v>
      </c>
      <c r="G31" s="82" t="n">
        <f aca="false">'High pensions'!K31</f>
        <v>183815.225100467</v>
      </c>
      <c r="H31" s="82" t="n">
        <f aca="false">'High pensions'!V31</f>
        <v>1011297.13424338</v>
      </c>
      <c r="I31" s="82" t="n">
        <f aca="false">'High pensions'!M31</f>
        <v>5685.00696187009</v>
      </c>
      <c r="J31" s="82" t="n">
        <f aca="false">'High pensions'!W31</f>
        <v>31277.2309559807</v>
      </c>
      <c r="K31" s="9"/>
      <c r="L31" s="82" t="n">
        <f aca="false">'High pensions'!N31</f>
        <v>3292886.12995688</v>
      </c>
      <c r="M31" s="67"/>
      <c r="N31" s="82" t="n">
        <f aca="false">'High pensions'!L31</f>
        <v>687168.922397811</v>
      </c>
      <c r="O31" s="9"/>
      <c r="P31" s="82" t="n">
        <f aca="false">'High pensions'!X31</f>
        <v>20867402.445491</v>
      </c>
      <c r="Q31" s="67"/>
      <c r="R31" s="82" t="n">
        <f aca="false">'High SIPA income'!G26</f>
        <v>18768315.1400203</v>
      </c>
      <c r="S31" s="67"/>
      <c r="T31" s="82" t="n">
        <f aca="false">'High SIPA income'!J26</f>
        <v>71762279.6196469</v>
      </c>
      <c r="U31" s="9"/>
      <c r="V31" s="82" t="n">
        <f aca="false">'High SIPA income'!F26</f>
        <v>109525.592719891</v>
      </c>
      <c r="W31" s="67"/>
      <c r="X31" s="82" t="n">
        <f aca="false">'High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-0.00794259424464266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11534098</v>
      </c>
      <c r="AX31" s="7"/>
      <c r="AY31" s="40" t="n">
        <f aca="false">(AW31-AW30)/AW30</f>
        <v>0.00433600579295111</v>
      </c>
      <c r="AZ31" s="12" t="n">
        <f aca="false">workers_and_wage_high!B19</f>
        <v>5964.69692516812</v>
      </c>
      <c r="BA31" s="40" t="n">
        <f aca="false">(AZ31-AZ30)/AZ30</f>
        <v>-0.00268239494560594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0.0131565867750671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82" t="n">
        <f aca="false">'High pensions'!Q32</f>
        <v>93389852.5820061</v>
      </c>
      <c r="E32" s="9"/>
      <c r="F32" s="82" t="n">
        <f aca="false">'High pensions'!I32</f>
        <v>16974711.1834785</v>
      </c>
      <c r="G32" s="82" t="n">
        <f aca="false">'High pensions'!K32</f>
        <v>198428.68944272</v>
      </c>
      <c r="H32" s="82" t="n">
        <f aca="false">'High pensions'!V32</f>
        <v>1091696.10338541</v>
      </c>
      <c r="I32" s="82" t="n">
        <f aca="false">'High pensions'!M32</f>
        <v>6136.96977657895</v>
      </c>
      <c r="J32" s="82" t="n">
        <f aca="false">'High pensions'!W32</f>
        <v>33763.7970119198</v>
      </c>
      <c r="K32" s="9"/>
      <c r="L32" s="82" t="n">
        <f aca="false">'High pensions'!N32</f>
        <v>3222133.25828742</v>
      </c>
      <c r="M32" s="67"/>
      <c r="N32" s="82" t="n">
        <f aca="false">'High pensions'!L32</f>
        <v>707824.822523344</v>
      </c>
      <c r="O32" s="9"/>
      <c r="P32" s="82" t="n">
        <f aca="false">'High pensions'!X32</f>
        <v>20613908.126068</v>
      </c>
      <c r="Q32" s="67"/>
      <c r="R32" s="82" t="n">
        <f aca="false">'High SIPA income'!G27</f>
        <v>15636784.0553688</v>
      </c>
      <c r="S32" s="67"/>
      <c r="T32" s="82" t="n">
        <f aca="false">'High SIPA income'!J27</f>
        <v>59788599.1023591</v>
      </c>
      <c r="U32" s="9"/>
      <c r="V32" s="82" t="n">
        <f aca="false">'High SIPA income'!F27</f>
        <v>104871.150029721</v>
      </c>
      <c r="W32" s="67"/>
      <c r="X32" s="82" t="n">
        <f aca="false">'High SIPA income'!M27</f>
        <v>263406.093683137</v>
      </c>
      <c r="Y32" s="9"/>
      <c r="Z32" s="9" t="n">
        <f aca="false">R32+V32-N32-L32-F32</f>
        <v>-5163014.05889083</v>
      </c>
      <c r="AA32" s="9"/>
      <c r="AB32" s="9" t="n">
        <f aca="false">T32-P32-D32</f>
        <v>-54215161.6057151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-0.0106646539957962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11625552</v>
      </c>
      <c r="AX32" s="7"/>
      <c r="AY32" s="40" t="n">
        <f aca="false">(AW32-AW31)/AW31</f>
        <v>0.00792901187418383</v>
      </c>
      <c r="AZ32" s="12" t="n">
        <f aca="false">workers_and_wage_high!B20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0.0153704245312826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91734934.6040553</v>
      </c>
      <c r="E33" s="9"/>
      <c r="F33" s="82" t="n">
        <f aca="false">'High pensions'!I33</f>
        <v>16673910.2513495</v>
      </c>
      <c r="G33" s="82" t="n">
        <f aca="false">'High pensions'!K33</f>
        <v>215995.281422386</v>
      </c>
      <c r="H33" s="82" t="n">
        <f aca="false">'High pensions'!V33</f>
        <v>1188342.30947497</v>
      </c>
      <c r="I33" s="82" t="n">
        <f aca="false">'High pensions'!M33</f>
        <v>6680.26643574389</v>
      </c>
      <c r="J33" s="82" t="n">
        <f aca="false">'High pensions'!W33</f>
        <v>36752.8549322156</v>
      </c>
      <c r="K33" s="9"/>
      <c r="L33" s="82" t="n">
        <f aca="false">'High pensions'!N33</f>
        <v>3292135.92902713</v>
      </c>
      <c r="M33" s="67"/>
      <c r="N33" s="82" t="n">
        <f aca="false">'High pensions'!L33</f>
        <v>695086.389893012</v>
      </c>
      <c r="O33" s="9"/>
      <c r="P33" s="82" t="n">
        <f aca="false">'High pensions'!X33</f>
        <v>20907069.2194283</v>
      </c>
      <c r="Q33" s="67"/>
      <c r="R33" s="82" t="n">
        <f aca="false">'High SIPA income'!G28</f>
        <v>17828312.0424552</v>
      </c>
      <c r="S33" s="67"/>
      <c r="T33" s="82" t="n">
        <f aca="false">'High SIPA income'!J28</f>
        <v>68168096.3044403</v>
      </c>
      <c r="U33" s="9"/>
      <c r="V33" s="82" t="n">
        <f aca="false">'High SIPA income'!F28</f>
        <v>105328.863710972</v>
      </c>
      <c r="W33" s="67"/>
      <c r="X33" s="82" t="n">
        <f aca="false">'High SIPA income'!M28</f>
        <v>264555.738487923</v>
      </c>
      <c r="Y33" s="9"/>
      <c r="Z33" s="9" t="n">
        <f aca="false">R33+V33-N33-L33-F33</f>
        <v>-2727491.66410347</v>
      </c>
      <c r="AA33" s="9"/>
      <c r="AB33" s="9" t="n">
        <f aca="false">T33-P33-D33</f>
        <v>-44473907.5190432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-0.0088281622019504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11738891</v>
      </c>
      <c r="AX33" s="7"/>
      <c r="AY33" s="40" t="n">
        <f aca="false">(AW33-AW32)/AW32</f>
        <v>0.00974912847149107</v>
      </c>
      <c r="AZ33" s="12" t="n">
        <f aca="false">workers_and_wage_high!B21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0.0133372505673612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105302741.754903</v>
      </c>
      <c r="E34" s="6"/>
      <c r="F34" s="81" t="n">
        <f aca="false">'High pensions'!I34</f>
        <v>19140019.8062023</v>
      </c>
      <c r="G34" s="81" t="n">
        <f aca="false">'High pensions'!K34</f>
        <v>236635.046227798</v>
      </c>
      <c r="H34" s="81" t="n">
        <f aca="false">'High pensions'!V34</f>
        <v>1301896.20571922</v>
      </c>
      <c r="I34" s="81" t="n">
        <f aca="false">'High pensions'!M34</f>
        <v>7318.60967714837</v>
      </c>
      <c r="J34" s="81" t="n">
        <f aca="false">'High pensions'!W34</f>
        <v>40264.8311047179</v>
      </c>
      <c r="K34" s="6"/>
      <c r="L34" s="81" t="n">
        <f aca="false">'High pensions'!N34</f>
        <v>3802902.90237036</v>
      </c>
      <c r="M34" s="8"/>
      <c r="N34" s="81" t="n">
        <f aca="false">'High pensions'!L34</f>
        <v>711251.297608551</v>
      </c>
      <c r="O34" s="6"/>
      <c r="P34" s="81" t="n">
        <f aca="false">'High pensions'!X34</f>
        <v>23646376.0250224</v>
      </c>
      <c r="Q34" s="8"/>
      <c r="R34" s="81" t="n">
        <f aca="false">'High SIPA income'!G29</f>
        <v>16232425.4709844</v>
      </c>
      <c r="S34" s="8"/>
      <c r="T34" s="81" t="n">
        <f aca="false">'High SIPA income'!J29</f>
        <v>62066085.6802197</v>
      </c>
      <c r="U34" s="6"/>
      <c r="V34" s="81" t="n">
        <f aca="false">'High SIPA income'!F29</f>
        <v>114354.601684911</v>
      </c>
      <c r="W34" s="8"/>
      <c r="X34" s="81" t="n">
        <f aca="false">'High SIPA income'!M29</f>
        <v>287225.790085993</v>
      </c>
      <c r="Y34" s="6"/>
      <c r="Z34" s="6" t="n">
        <f aca="false">R34+V34-N34-L34-F34</f>
        <v>-7307393.93351183</v>
      </c>
      <c r="AA34" s="6"/>
      <c r="AB34" s="6" t="n">
        <f aca="false">T34-P34-D34</f>
        <v>-66883032.0997058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-0.0139523047981523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-0.00941036468527763</v>
      </c>
      <c r="AV34" s="5"/>
      <c r="AW34" s="5" t="n">
        <f aca="false">workers_and_wage_high!C22</f>
        <v>11516006</v>
      </c>
      <c r="AX34" s="5"/>
      <c r="AY34" s="61" t="n">
        <f aca="false">(AW34-AW33)/AW33</f>
        <v>-0.0189868872621783</v>
      </c>
      <c r="AZ34" s="11" t="n">
        <f aca="false">workers_and_wage_high!B22</f>
        <v>5931.41495321902</v>
      </c>
      <c r="BA34" s="61" t="n">
        <f aca="false">(AZ34-AZ33)/AZ33</f>
        <v>0.0529303073998625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0.0157410303228797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96812503.9722923</v>
      </c>
      <c r="E35" s="9"/>
      <c r="F35" s="82" t="n">
        <f aca="false">'High pensions'!I35</f>
        <v>17596818.5883577</v>
      </c>
      <c r="G35" s="82" t="n">
        <f aca="false">'High pensions'!K35</f>
        <v>281445.048536626</v>
      </c>
      <c r="H35" s="82" t="n">
        <f aca="false">'High pensions'!V35</f>
        <v>1548427.61733427</v>
      </c>
      <c r="I35" s="82" t="n">
        <f aca="false">'High pensions'!M35</f>
        <v>8704.48603721522</v>
      </c>
      <c r="J35" s="82" t="n">
        <f aca="false">'High pensions'!W35</f>
        <v>47889.5139381732</v>
      </c>
      <c r="K35" s="9"/>
      <c r="L35" s="82" t="n">
        <f aca="false">'High pensions'!N35</f>
        <v>2966127.70886977</v>
      </c>
      <c r="M35" s="67"/>
      <c r="N35" s="82" t="n">
        <f aca="false">'High pensions'!L35</f>
        <v>723269.511201572</v>
      </c>
      <c r="O35" s="9"/>
      <c r="P35" s="82" t="n">
        <f aca="false">'High pensions'!X35</f>
        <v>19370466.2333284</v>
      </c>
      <c r="Q35" s="67"/>
      <c r="R35" s="82" t="n">
        <f aca="false">'High SIPA income'!G30</f>
        <v>18319168.6231529</v>
      </c>
      <c r="S35" s="67"/>
      <c r="T35" s="82" t="n">
        <f aca="false">'High SIPA income'!J30</f>
        <v>70044928.9841124</v>
      </c>
      <c r="U35" s="9"/>
      <c r="V35" s="82" t="n">
        <f aca="false">'High SIPA income'!F30</f>
        <v>82723.7607858221</v>
      </c>
      <c r="W35" s="67"/>
      <c r="X35" s="82" t="n">
        <f aca="false">'High SIPA income'!M30</f>
        <v>207778.23717196</v>
      </c>
      <c r="Y35" s="9"/>
      <c r="Z35" s="9" t="n">
        <f aca="false">R35+V35-N35-L35-F35</f>
        <v>-2884323.42449029</v>
      </c>
      <c r="AA35" s="9"/>
      <c r="AB35" s="9" t="n">
        <f aca="false">T35-P35-D35</f>
        <v>-46138041.2215083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-0.0114772688541477</v>
      </c>
      <c r="AK35" s="7"/>
      <c r="AL35" s="7"/>
      <c r="AM35" s="94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9401693</v>
      </c>
      <c r="AX35" s="7"/>
      <c r="AY35" s="40" t="n">
        <f aca="false">(AW35-AW34)/AW34</f>
        <v>-0.18359776818456</v>
      </c>
      <c r="AZ35" s="12" t="n">
        <f aca="false">workers_and_wage_high!B23</f>
        <v>6364.43420483386</v>
      </c>
      <c r="BA35" s="40" t="n">
        <f aca="false">(AZ35-AZ34)/AZ34</f>
        <v>0.0730043767010163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0.0137404786422156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96220955.7449118</v>
      </c>
      <c r="E36" s="9"/>
      <c r="F36" s="82" t="n">
        <f aca="false">'High pensions'!I36</f>
        <v>17489297.6957418</v>
      </c>
      <c r="G36" s="82" t="n">
        <f aca="false">'High pensions'!K36</f>
        <v>290263.428839053</v>
      </c>
      <c r="H36" s="82" t="n">
        <f aca="false">'High pensions'!V36</f>
        <v>1596943.7439154</v>
      </c>
      <c r="I36" s="82" t="n">
        <f aca="false">'High pensions'!M36</f>
        <v>8977.21944863064</v>
      </c>
      <c r="J36" s="82" t="n">
        <f aca="false">'High pensions'!W36</f>
        <v>49390.0126984151</v>
      </c>
      <c r="K36" s="9"/>
      <c r="L36" s="82" t="n">
        <f aca="false">'High pensions'!N36</f>
        <v>2955506.1594936</v>
      </c>
      <c r="M36" s="67"/>
      <c r="N36" s="82" t="n">
        <f aca="false">'High pensions'!L36</f>
        <v>720933.057376437</v>
      </c>
      <c r="O36" s="9"/>
      <c r="P36" s="82" t="n">
        <f aca="false">'High pensions'!X36</f>
        <v>19302496.4835422</v>
      </c>
      <c r="Q36" s="67"/>
      <c r="R36" s="82" t="n">
        <f aca="false">'High SIPA income'!G31</f>
        <v>15717905.5046263</v>
      </c>
      <c r="S36" s="67"/>
      <c r="T36" s="82" t="n">
        <f aca="false">'High SIPA income'!J31</f>
        <v>60098773.9945292</v>
      </c>
      <c r="U36" s="9"/>
      <c r="V36" s="82" t="n">
        <f aca="false">'High SIPA income'!F31</f>
        <v>82703.572565179</v>
      </c>
      <c r="W36" s="67"/>
      <c r="X36" s="82" t="n">
        <f aca="false">'High SIPA income'!M31</f>
        <v>207727.53018213</v>
      </c>
      <c r="Y36" s="9"/>
      <c r="Z36" s="9" t="n">
        <f aca="false">R36+V36-N36-L36-F36</f>
        <v>-5365127.83542037</v>
      </c>
      <c r="AA36" s="9"/>
      <c r="AB36" s="9" t="n">
        <f aca="false">T36-P36-D36</f>
        <v>-55424678.2339247</v>
      </c>
      <c r="AC36" s="50"/>
      <c r="AD36" s="9"/>
      <c r="AE36" s="9"/>
      <c r="AF36" s="9"/>
      <c r="AG36" s="9" t="n">
        <f aca="false">AG35*'Optimist macro hypothesis'!B18/'Optimist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-0.0121729448927814</v>
      </c>
      <c r="AK36" s="7"/>
      <c r="AL36" s="7"/>
      <c r="AU36" s="9"/>
      <c r="AW36" s="7" t="n">
        <f aca="false">workers_and_wage_high!C24</f>
        <v>9905628</v>
      </c>
      <c r="AY36" s="40" t="n">
        <f aca="false">(AW36-AW35)/AW35</f>
        <v>0.053600452599335</v>
      </c>
      <c r="AZ36" s="12" t="n">
        <f aca="false">workers_and_wage_high!B24</f>
        <v>6093.27890464604</v>
      </c>
      <c r="BA36" s="40" t="n">
        <f aca="false">(AZ36-AZ35)/AZ35</f>
        <v>-0.0426047770250921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0.0162841687594517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93539353.3926854</v>
      </c>
      <c r="E37" s="9"/>
      <c r="F37" s="82" t="n">
        <f aca="false">'High pensions'!I37</f>
        <v>17001884.7254942</v>
      </c>
      <c r="G37" s="82" t="n">
        <f aca="false">'High pensions'!K37</f>
        <v>287669.736000868</v>
      </c>
      <c r="H37" s="82" t="n">
        <f aca="false">'High pensions'!V37</f>
        <v>1582674.01118281</v>
      </c>
      <c r="I37" s="82" t="n">
        <f aca="false">'High pensions'!M37</f>
        <v>8897.00214435678</v>
      </c>
      <c r="J37" s="82" t="n">
        <f aca="false">'High pensions'!W37</f>
        <v>48948.6807582314</v>
      </c>
      <c r="K37" s="9"/>
      <c r="L37" s="82" t="n">
        <f aca="false">'High pensions'!N37</f>
        <v>2951808.46225217</v>
      </c>
      <c r="M37" s="67"/>
      <c r="N37" s="82" t="n">
        <f aca="false">'High pensions'!L37</f>
        <v>702216.019546598</v>
      </c>
      <c r="O37" s="9"/>
      <c r="P37" s="82" t="n">
        <f aca="false">'High pensions'!X37</f>
        <v>19180333.4952575</v>
      </c>
      <c r="Q37" s="67"/>
      <c r="R37" s="82" t="n">
        <f aca="false">'High SIPA income'!G32</f>
        <v>18858569.3805988</v>
      </c>
      <c r="S37" s="67"/>
      <c r="T37" s="82" t="n">
        <f aca="false">'High SIPA income'!J32</f>
        <v>72107374.5309874</v>
      </c>
      <c r="U37" s="9"/>
      <c r="V37" s="82" t="n">
        <f aca="false">'High SIPA income'!F32</f>
        <v>86637.1798480788</v>
      </c>
      <c r="W37" s="67"/>
      <c r="X37" s="82" t="n">
        <f aca="false">'High SIPA income'!M32</f>
        <v>217607.617586326</v>
      </c>
      <c r="Y37" s="9"/>
      <c r="Z37" s="9" t="n">
        <f aca="false">R37+V37-N37-L37-F37</f>
        <v>-1710702.64684612</v>
      </c>
      <c r="AA37" s="9"/>
      <c r="AB37" s="9" t="n">
        <f aca="false">T37-P37-D37</f>
        <v>-40612312.3569555</v>
      </c>
      <c r="AC37" s="50"/>
      <c r="AD37" s="9"/>
      <c r="AE37" s="9"/>
      <c r="AF37" s="9"/>
      <c r="AG37" s="9" t="n">
        <f aca="false">AG36*'Optimist macro hypothesis'!B19/'Optimist macro hypothesis'!B18</f>
        <v>4733325700.21733</v>
      </c>
      <c r="AH37" s="40" t="n">
        <f aca="false">(AG37-AG36)/AG36</f>
        <v>0.0395822717300694</v>
      </c>
      <c r="AI37" s="40" t="n">
        <f aca="false">(AG37-AG33)/AG33</f>
        <v>-0.0604251039042055</v>
      </c>
      <c r="AJ37" s="40" t="n">
        <f aca="false">AB37/AG37</f>
        <v>-0.00858007982740144</v>
      </c>
      <c r="AK37" s="7"/>
      <c r="AL37" s="7"/>
      <c r="AW37" s="7" t="n">
        <f aca="false">workers_and_wage_high!C25</f>
        <v>10445166</v>
      </c>
      <c r="AY37" s="40" t="n">
        <f aca="false">(AW37-AW36)/AW36</f>
        <v>0.0544678237462582</v>
      </c>
      <c r="AZ37" s="12" t="n">
        <f aca="false">workers_and_wage_high!B25</f>
        <v>6024.01145808367</v>
      </c>
      <c r="BA37" s="40" t="n">
        <f aca="false">(AZ37-AZ36)/AZ36</f>
        <v>-0.0113678444145337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0.0141738205552284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90642559.4444373</v>
      </c>
      <c r="E38" s="6"/>
      <c r="F38" s="81" t="n">
        <f aca="false">'High pensions'!I38</f>
        <v>16475358.1353984</v>
      </c>
      <c r="G38" s="81" t="n">
        <f aca="false">'High pensions'!K38</f>
        <v>291984.389922215</v>
      </c>
      <c r="H38" s="81" t="n">
        <f aca="false">'High pensions'!V38</f>
        <v>1606411.96402935</v>
      </c>
      <c r="I38" s="81" t="n">
        <f aca="false">'High pensions'!M38</f>
        <v>9030.44504914078</v>
      </c>
      <c r="J38" s="81" t="n">
        <f aca="false">'High pensions'!W38</f>
        <v>49682.8442483308</v>
      </c>
      <c r="K38" s="6"/>
      <c r="L38" s="81" t="n">
        <f aca="false">'High pensions'!N38</f>
        <v>3386475.78944687</v>
      </c>
      <c r="M38" s="8"/>
      <c r="N38" s="81" t="n">
        <f aca="false">'High pensions'!L38</f>
        <v>682372.575986842</v>
      </c>
      <c r="O38" s="6"/>
      <c r="P38" s="81" t="n">
        <f aca="false">'High pensions'!X38</f>
        <v>21326651.5506889</v>
      </c>
      <c r="Q38" s="8"/>
      <c r="R38" s="81" t="n">
        <f aca="false">'High SIPA income'!G33</f>
        <v>16641554.6129448</v>
      </c>
      <c r="S38" s="8"/>
      <c r="T38" s="81" t="n">
        <f aca="false">'High SIPA income'!J33</f>
        <v>63630426.4144233</v>
      </c>
      <c r="U38" s="6"/>
      <c r="V38" s="81" t="n">
        <f aca="false">'High SIPA income'!F33</f>
        <v>94179.169061997</v>
      </c>
      <c r="W38" s="8"/>
      <c r="X38" s="81" t="n">
        <f aca="false">'High SIPA income'!M33</f>
        <v>236550.920075863</v>
      </c>
      <c r="Y38" s="6"/>
      <c r="Z38" s="6" t="n">
        <f aca="false">R38+V38-N38-L38-F38</f>
        <v>-3808472.7188253</v>
      </c>
      <c r="AA38" s="6"/>
      <c r="AB38" s="6" t="n">
        <f aca="false">T38-P38-D38</f>
        <v>-48338784.5807029</v>
      </c>
      <c r="AC38" s="50"/>
      <c r="AD38" s="6"/>
      <c r="AE38" s="6"/>
      <c r="AF38" s="6"/>
      <c r="AG38" s="6" t="n">
        <f aca="false">AG37*'Optimist macro hypothesis'!B20/'Optimist macro hypothesis'!B19</f>
        <v>4836393169.61816</v>
      </c>
      <c r="AH38" s="61" t="n">
        <f aca="false">(AG38-AG37)/AG37</f>
        <v>0.0217748525938319</v>
      </c>
      <c r="AI38" s="61"/>
      <c r="AJ38" s="61" t="n">
        <f aca="false">AB38/AG38</f>
        <v>-0.00999480044020477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0.0230033446147109</v>
      </c>
      <c r="AV38" s="5"/>
      <c r="AW38" s="5" t="n">
        <f aca="false">workers_and_wage_high!C26</f>
        <v>10784959</v>
      </c>
      <c r="AX38" s="5"/>
      <c r="AY38" s="61" t="n">
        <f aca="false">(AW38-AW37)/AW37</f>
        <v>0.0325311249241994</v>
      </c>
      <c r="AZ38" s="11" t="n">
        <f aca="false">workers_and_wage_high!B26</f>
        <v>6023.25938605303</v>
      </c>
      <c r="BA38" s="61" t="n">
        <f aca="false">(AZ38-AZ37)/AZ37</f>
        <v>-0.000124845717155359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0.0166161264090639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93364775.086083</v>
      </c>
      <c r="E39" s="9"/>
      <c r="F39" s="82" t="n">
        <f aca="false">'High pensions'!I39</f>
        <v>16970153.0517466</v>
      </c>
      <c r="G39" s="82" t="n">
        <f aca="false">'High pensions'!K39</f>
        <v>318527.021957741</v>
      </c>
      <c r="H39" s="82" t="n">
        <f aca="false">'High pensions'!V39</f>
        <v>1752441.69414628</v>
      </c>
      <c r="I39" s="82" t="n">
        <f aca="false">'High pensions'!M39</f>
        <v>9851.35119456932</v>
      </c>
      <c r="J39" s="82" t="n">
        <f aca="false">'High pensions'!W39</f>
        <v>54199.2276540085</v>
      </c>
      <c r="K39" s="9"/>
      <c r="L39" s="82" t="n">
        <f aca="false">'High pensions'!N39</f>
        <v>2920270.0300548</v>
      </c>
      <c r="M39" s="67"/>
      <c r="N39" s="82" t="n">
        <f aca="false">'High pensions'!L39</f>
        <v>704268.577926356</v>
      </c>
      <c r="O39" s="9"/>
      <c r="P39" s="82" t="n">
        <f aca="false">'High pensions'!X39</f>
        <v>19027972.9912607</v>
      </c>
      <c r="Q39" s="67"/>
      <c r="R39" s="82" t="n">
        <f aca="false">'High SIPA income'!G34</f>
        <v>19767768.037686</v>
      </c>
      <c r="S39" s="67"/>
      <c r="T39" s="82" t="n">
        <f aca="false">'High SIPA income'!J34</f>
        <v>75583774.3981534</v>
      </c>
      <c r="U39" s="9"/>
      <c r="V39" s="82" t="n">
        <f aca="false">'High SIPA income'!F34</f>
        <v>97742.8609021736</v>
      </c>
      <c r="W39" s="67"/>
      <c r="X39" s="82" t="n">
        <f aca="false">'High SIPA income'!M34</f>
        <v>245501.886537519</v>
      </c>
      <c r="Y39" s="9"/>
      <c r="Z39" s="9" t="n">
        <f aca="false">R39+V39-N39-L39-F39</f>
        <v>-729180.761139557</v>
      </c>
      <c r="AA39" s="9"/>
      <c r="AB39" s="9" t="n">
        <f aca="false">T39-P39-D39</f>
        <v>-36808973.6791903</v>
      </c>
      <c r="AC39" s="50"/>
      <c r="AD39" s="9"/>
      <c r="AE39" s="9"/>
      <c r="AF39" s="9"/>
      <c r="AG39" s="9" t="n">
        <f aca="false">AG38*'Optimist macro hypothesis'!B21/'Optimist macro hypothesis'!B20</f>
        <v>4917481247.46468</v>
      </c>
      <c r="AH39" s="40" t="n">
        <f aca="false">(AG39-AG38)/AG38</f>
        <v>0.0167662295025795</v>
      </c>
      <c r="AI39" s="40"/>
      <c r="AJ39" s="40" t="n">
        <f aca="false">AB39/AG39</f>
        <v>-0.00748533076728418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11098718</v>
      </c>
      <c r="AX39" s="7"/>
      <c r="AY39" s="40" t="n">
        <f aca="false">(AW39-AW38)/AW38</f>
        <v>0.0290922756405472</v>
      </c>
      <c r="AZ39" s="12" t="n">
        <f aca="false">workers_and_wage_high!B27</f>
        <v>6053.07747986075</v>
      </c>
      <c r="BA39" s="40" t="n">
        <f aca="false">(AZ39-AZ38)/AZ38</f>
        <v>0.0049504914028384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0.0143222255659855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96379545.481645</v>
      </c>
      <c r="E40" s="9"/>
      <c r="F40" s="82" t="n">
        <f aca="false">'High pensions'!I40</f>
        <v>17518123.2576555</v>
      </c>
      <c r="G40" s="82" t="n">
        <f aca="false">'High pensions'!K40</f>
        <v>340736.605245316</v>
      </c>
      <c r="H40" s="82" t="n">
        <f aca="false">'High pensions'!V40</f>
        <v>1874632.26850805</v>
      </c>
      <c r="I40" s="82" t="n">
        <f aca="false">'High pensions'!M40</f>
        <v>10538.245523051</v>
      </c>
      <c r="J40" s="82" t="n">
        <f aca="false">'High pensions'!W40</f>
        <v>57978.317582723</v>
      </c>
      <c r="K40" s="9"/>
      <c r="L40" s="82" t="n">
        <f aca="false">'High pensions'!N40</f>
        <v>3051933.22723136</v>
      </c>
      <c r="M40" s="67"/>
      <c r="N40" s="82" t="n">
        <f aca="false">'High pensions'!L40</f>
        <v>727911.549883448</v>
      </c>
      <c r="O40" s="9"/>
      <c r="P40" s="82" t="n">
        <f aca="false">'High pensions'!X40</f>
        <v>19841250.6032138</v>
      </c>
      <c r="Q40" s="67"/>
      <c r="R40" s="82" t="n">
        <f aca="false">'High SIPA income'!G35</f>
        <v>17787745.9668557</v>
      </c>
      <c r="S40" s="67"/>
      <c r="T40" s="82" t="n">
        <f aca="false">'High SIPA income'!J35</f>
        <v>68012988.3984548</v>
      </c>
      <c r="U40" s="9"/>
      <c r="V40" s="82" t="n">
        <f aca="false">'High SIPA income'!F35</f>
        <v>103078.392125795</v>
      </c>
      <c r="W40" s="67"/>
      <c r="X40" s="82" t="n">
        <f aca="false">'High SIPA income'!M35</f>
        <v>258903.202694919</v>
      </c>
      <c r="Y40" s="9"/>
      <c r="Z40" s="9" t="n">
        <f aca="false">R40+V40-N40-L40-F40</f>
        <v>-3407143.67578882</v>
      </c>
      <c r="AA40" s="9"/>
      <c r="AB40" s="9" t="n">
        <f aca="false">T40-P40-D40</f>
        <v>-48207807.686404</v>
      </c>
      <c r="AC40" s="50"/>
      <c r="AD40" s="9"/>
      <c r="AE40" s="9"/>
      <c r="AF40" s="9"/>
      <c r="AG40" s="9" t="n">
        <f aca="false">AG39*'Optimist macro hypothesis'!B22/'Optimist macro hypothesis'!B21</f>
        <v>5099475941.83284</v>
      </c>
      <c r="AH40" s="40" t="n">
        <f aca="false">(AG40-AG39)/AG39</f>
        <v>0.0370097383618878</v>
      </c>
      <c r="AI40" s="40"/>
      <c r="AJ40" s="40" t="n">
        <f aca="false">AB40/AG40</f>
        <v>-0.00945348271788832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11565270</v>
      </c>
      <c r="AX40" s="7"/>
      <c r="AY40" s="40" t="n">
        <f aca="false">(AW40-AW39)/AW39</f>
        <v>0.042036566745817</v>
      </c>
      <c r="AZ40" s="12" t="n">
        <f aca="false">workers_and_wage_high!B28</f>
        <v>6078.66390424907</v>
      </c>
      <c r="BA40" s="40" t="n">
        <f aca="false">(AZ40-AZ39)/AZ39</f>
        <v>0.00422701088387615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0.0163733682817209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101422162.391055</v>
      </c>
      <c r="E41" s="9"/>
      <c r="F41" s="82" t="n">
        <f aca="false">'High pensions'!I41</f>
        <v>18434678.5715318</v>
      </c>
      <c r="G41" s="82" t="n">
        <f aca="false">'High pensions'!K41</f>
        <v>357157.963589971</v>
      </c>
      <c r="H41" s="82" t="n">
        <f aca="false">'High pensions'!V41</f>
        <v>1964977.73703632</v>
      </c>
      <c r="I41" s="82" t="n">
        <f aca="false">'High pensions'!M41</f>
        <v>11046.1225852569</v>
      </c>
      <c r="J41" s="82" t="n">
        <f aca="false">'High pensions'!W41</f>
        <v>60772.507331021</v>
      </c>
      <c r="K41" s="9"/>
      <c r="L41" s="82" t="n">
        <f aca="false">'High pensions'!N41</f>
        <v>3201530.00722401</v>
      </c>
      <c r="M41" s="67"/>
      <c r="N41" s="82" t="n">
        <f aca="false">'High pensions'!L41</f>
        <v>768560.272536054</v>
      </c>
      <c r="O41" s="9"/>
      <c r="P41" s="82" t="n">
        <f aca="false">'High pensions'!X41</f>
        <v>20841146.2844714</v>
      </c>
      <c r="Q41" s="67"/>
      <c r="R41" s="82" t="n">
        <f aca="false">'High SIPA income'!G36</f>
        <v>21339249.9031759</v>
      </c>
      <c r="S41" s="67"/>
      <c r="T41" s="82" t="n">
        <f aca="false">'High SIPA income'!J36</f>
        <v>81592471.5138589</v>
      </c>
      <c r="U41" s="9"/>
      <c r="V41" s="82" t="n">
        <f aca="false">'High SIPA income'!F36</f>
        <v>104067.465375712</v>
      </c>
      <c r="W41" s="67"/>
      <c r="X41" s="82" t="n">
        <f aca="false">'High SIPA income'!M36</f>
        <v>261387.469540981</v>
      </c>
      <c r="Y41" s="9"/>
      <c r="Z41" s="9" t="n">
        <f aca="false">R41+V41-N41-L41-F41</f>
        <v>-961451.482740257</v>
      </c>
      <c r="AA41" s="9"/>
      <c r="AB41" s="9" t="n">
        <f aca="false">T41-P41-D41</f>
        <v>-40670837.1616677</v>
      </c>
      <c r="AC41" s="50"/>
      <c r="AD41" s="9"/>
      <c r="AE41" s="9"/>
      <c r="AF41" s="9"/>
      <c r="AG41" s="9" t="n">
        <f aca="false">AG40*'Optimist macro hypothesis'!B23/'Optimist macro hypothesis'!B22</f>
        <v>5183426360.29764</v>
      </c>
      <c r="AH41" s="40" t="n">
        <f aca="false">(AG41-AG40)/AG40</f>
        <v>0.0164625580005444</v>
      </c>
      <c r="AI41" s="40" t="n">
        <f aca="false">(AG41-AG37)/AG37</f>
        <v>0.0950918420973333</v>
      </c>
      <c r="AJ41" s="40" t="n">
        <f aca="false">AB41/AG41</f>
        <v>-0.00784632294059104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11640252</v>
      </c>
      <c r="AX41" s="7"/>
      <c r="AY41" s="40" t="n">
        <f aca="false">(AW41-AW40)/AW40</f>
        <v>0.00648337652298649</v>
      </c>
      <c r="AZ41" s="12" t="n">
        <f aca="false">workers_and_wage_high!B29</f>
        <v>6234.18426317016</v>
      </c>
      <c r="BA41" s="40" t="n">
        <f aca="false">(AZ41-AZ40)/AZ40</f>
        <v>0.0255846286899306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0.014334127385096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105541347.150105</v>
      </c>
      <c r="E42" s="6"/>
      <c r="F42" s="81" t="n">
        <f aca="false">'High pensions'!I42</f>
        <v>19183389.1612059</v>
      </c>
      <c r="G42" s="81" t="n">
        <f aca="false">'High pensions'!K42</f>
        <v>402245.719054139</v>
      </c>
      <c r="H42" s="81" t="n">
        <f aca="false">'High pensions'!V42</f>
        <v>2213037.26456163</v>
      </c>
      <c r="I42" s="81" t="n">
        <f aca="false">'High pensions'!M42</f>
        <v>12440.5892490971</v>
      </c>
      <c r="J42" s="81" t="n">
        <f aca="false">'High pensions'!W42</f>
        <v>68444.4514812877</v>
      </c>
      <c r="K42" s="6"/>
      <c r="L42" s="81" t="n">
        <f aca="false">'High pensions'!N42</f>
        <v>4026020.60861718</v>
      </c>
      <c r="M42" s="8"/>
      <c r="N42" s="81" t="n">
        <f aca="false">'High pensions'!L42</f>
        <v>800720.60126476</v>
      </c>
      <c r="O42" s="6"/>
      <c r="P42" s="81" t="n">
        <f aca="false">'High pensions'!X42</f>
        <v>25296368.5743983</v>
      </c>
      <c r="Q42" s="8"/>
      <c r="R42" s="81" t="n">
        <f aca="false">'High SIPA income'!G37</f>
        <v>18857419.3794594</v>
      </c>
      <c r="S42" s="8"/>
      <c r="T42" s="81" t="n">
        <f aca="false">'High SIPA income'!J37</f>
        <v>72102977.4019582</v>
      </c>
      <c r="U42" s="6"/>
      <c r="V42" s="81" t="n">
        <f aca="false">'High SIPA income'!F37</f>
        <v>107431.320970696</v>
      </c>
      <c r="W42" s="8"/>
      <c r="X42" s="81" t="n">
        <f aca="false">'High SIPA income'!M37</f>
        <v>269836.504969102</v>
      </c>
      <c r="Y42" s="6"/>
      <c r="Z42" s="6" t="n">
        <f aca="false">R42+V42-N42-L42-F42</f>
        <v>-5045279.6706578</v>
      </c>
      <c r="AA42" s="6"/>
      <c r="AB42" s="6" t="n">
        <f aca="false">T42-P42-D42</f>
        <v>-58734738.3225449</v>
      </c>
      <c r="AC42" s="50"/>
      <c r="AD42" s="6"/>
      <c r="AE42" s="6"/>
      <c r="AF42" s="6"/>
      <c r="AG42" s="6" t="n">
        <f aca="false">AG41*'Optimist macro hypothesis'!B24/'Optimist macro hypothesis'!B23</f>
        <v>5247486589.03573</v>
      </c>
      <c r="AH42" s="61" t="n">
        <f aca="false">(AG42-AG41)/AG41</f>
        <v>0.0123586647682988</v>
      </c>
      <c r="AI42" s="61"/>
      <c r="AJ42" s="61" t="n">
        <f aca="false">AB42/AG42</f>
        <v>-0.0111929277618865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0.0112636482033383</v>
      </c>
      <c r="AV42" s="5"/>
      <c r="AW42" s="5" t="n">
        <f aca="false">workers_and_wage_high!C30</f>
        <v>11659076</v>
      </c>
      <c r="AX42" s="5"/>
      <c r="AY42" s="61" t="n">
        <f aca="false">(AW42-AW41)/AW41</f>
        <v>0.00161714712018262</v>
      </c>
      <c r="AZ42" s="11" t="n">
        <f aca="false">workers_and_wage_high!B30</f>
        <v>6343.74064745071</v>
      </c>
      <c r="BA42" s="61" t="n">
        <f aca="false">(AZ42-AZ41)/AZ41</f>
        <v>0.0175734915196161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0.0166588136534334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108569927.497425</v>
      </c>
      <c r="E43" s="9"/>
      <c r="F43" s="82" t="n">
        <f aca="false">'High pensions'!I43</f>
        <v>19733869.4893184</v>
      </c>
      <c r="G43" s="82" t="n">
        <f aca="false">'High pensions'!K43</f>
        <v>429226.590994116</v>
      </c>
      <c r="H43" s="82" t="n">
        <f aca="false">'High pensions'!V43</f>
        <v>2361478.06133118</v>
      </c>
      <c r="I43" s="82" t="n">
        <f aca="false">'High pensions'!M43</f>
        <v>13275.0492060035</v>
      </c>
      <c r="J43" s="82" t="n">
        <f aca="false">'High pensions'!W43</f>
        <v>73035.4039586959</v>
      </c>
      <c r="K43" s="9"/>
      <c r="L43" s="82" t="n">
        <f aca="false">'High pensions'!N43</f>
        <v>3394204.32476686</v>
      </c>
      <c r="M43" s="67"/>
      <c r="N43" s="82" t="n">
        <f aca="false">'High pensions'!L43</f>
        <v>824706.934125908</v>
      </c>
      <c r="O43" s="9"/>
      <c r="P43" s="82" t="n">
        <f aca="false">'High pensions'!X43</f>
        <v>22149836.6002604</v>
      </c>
      <c r="Q43" s="67"/>
      <c r="R43" s="82" t="n">
        <f aca="false">'High SIPA income'!G38</f>
        <v>22618360.5842299</v>
      </c>
      <c r="S43" s="67"/>
      <c r="T43" s="82" t="n">
        <f aca="false">'High SIPA income'!J38</f>
        <v>86483262.0655659</v>
      </c>
      <c r="U43" s="9"/>
      <c r="V43" s="82" t="n">
        <f aca="false">'High SIPA income'!F38</f>
        <v>109519.895736201</v>
      </c>
      <c r="W43" s="67"/>
      <c r="X43" s="82" t="n">
        <f aca="false">'High SIPA income'!M38</f>
        <v>275082.402627236</v>
      </c>
      <c r="Y43" s="9"/>
      <c r="Z43" s="9" t="n">
        <f aca="false">R43+V43-N43-L43-F43</f>
        <v>-1224900.26824514</v>
      </c>
      <c r="AA43" s="9"/>
      <c r="AB43" s="9" t="n">
        <f aca="false">T43-P43-D43</f>
        <v>-44236502.0321196</v>
      </c>
      <c r="AC43" s="50"/>
      <c r="AD43" s="9"/>
      <c r="AE43" s="9"/>
      <c r="AF43" s="9"/>
      <c r="AG43" s="9" t="n">
        <f aca="false">AG42*'Optimist macro hypothesis'!B25/'Optimist macro hypothesis'!B24</f>
        <v>5310879747.26185</v>
      </c>
      <c r="AH43" s="40" t="n">
        <f aca="false">(AG43-AG42)/AG42</f>
        <v>0.012080670841271</v>
      </c>
      <c r="AI43" s="40"/>
      <c r="AJ43" s="40" t="n">
        <f aca="false">AB43/AG43</f>
        <v>-0.00832941134751295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11762922</v>
      </c>
      <c r="AX43" s="7"/>
      <c r="AY43" s="40" t="n">
        <f aca="false">(AW43-AW42)/AW42</f>
        <v>0.00890688078540701</v>
      </c>
      <c r="AZ43" s="12" t="n">
        <f aca="false">workers_and_wage_high!B31</f>
        <v>6465.01061979855</v>
      </c>
      <c r="BA43" s="40" t="n">
        <f aca="false">(AZ43-AZ42)/AZ42</f>
        <v>0.0191164770263078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0.01438556597713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111576123.836256</v>
      </c>
      <c r="E44" s="9"/>
      <c r="F44" s="82" t="n">
        <f aca="false">'High pensions'!I44</f>
        <v>20280281.2589234</v>
      </c>
      <c r="G44" s="82" t="n">
        <f aca="false">'High pensions'!K44</f>
        <v>465721.835378346</v>
      </c>
      <c r="H44" s="82" t="n">
        <f aca="false">'High pensions'!V44</f>
        <v>2562264.12809529</v>
      </c>
      <c r="I44" s="82" t="n">
        <f aca="false">'High pensions'!M44</f>
        <v>14403.768104485</v>
      </c>
      <c r="J44" s="82" t="n">
        <f aca="false">'High pensions'!W44</f>
        <v>79245.2823122259</v>
      </c>
      <c r="K44" s="9"/>
      <c r="L44" s="82" t="n">
        <f aca="false">'High pensions'!N44</f>
        <v>3493004.95473786</v>
      </c>
      <c r="M44" s="67"/>
      <c r="N44" s="82" t="n">
        <f aca="false">'High pensions'!L44</f>
        <v>850043.430270892</v>
      </c>
      <c r="O44" s="9"/>
      <c r="P44" s="82" t="n">
        <f aca="false">'High pensions'!X44</f>
        <v>22801907.4651732</v>
      </c>
      <c r="Q44" s="67"/>
      <c r="R44" s="82" t="n">
        <f aca="false">'High SIPA income'!G39</f>
        <v>19943161.1216041</v>
      </c>
      <c r="S44" s="67"/>
      <c r="T44" s="82" t="n">
        <f aca="false">'High SIPA income'!J39</f>
        <v>76254405.0561312</v>
      </c>
      <c r="U44" s="9"/>
      <c r="V44" s="82" t="n">
        <f aca="false">'High SIPA income'!F39</f>
        <v>110545.283976574</v>
      </c>
      <c r="W44" s="67"/>
      <c r="X44" s="82" t="n">
        <f aca="false">'High SIPA income'!M39</f>
        <v>277657.882259422</v>
      </c>
      <c r="Y44" s="9"/>
      <c r="Z44" s="9" t="n">
        <f aca="false">R44+V44-N44-L44-F44</f>
        <v>-4569623.23835143</v>
      </c>
      <c r="AA44" s="9"/>
      <c r="AB44" s="9" t="n">
        <f aca="false">T44-P44-D44</f>
        <v>-58123626.2452976</v>
      </c>
      <c r="AC44" s="50"/>
      <c r="AD44" s="9"/>
      <c r="AE44" s="9"/>
      <c r="AF44" s="9"/>
      <c r="AG44" s="9" t="n">
        <f aca="false">AG43*'Optimist macro hypothesis'!B26/'Optimist macro hypothesis'!B25</f>
        <v>5379947118.63364</v>
      </c>
      <c r="AH44" s="40" t="n">
        <f aca="false">(AG44-AG43)/AG43</f>
        <v>0.0130048833072146</v>
      </c>
      <c r="AI44" s="40"/>
      <c r="AJ44" s="40" t="n">
        <f aca="false">AB44/AG44</f>
        <v>-0.0108037541937883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11817213</v>
      </c>
      <c r="AX44" s="7"/>
      <c r="AY44" s="40" t="n">
        <f aca="false">(AW44-AW43)/AW43</f>
        <v>0.00461543483838454</v>
      </c>
      <c r="AZ44" s="12" t="n">
        <f aca="false">workers_and_wage_high!B32</f>
        <v>6547.69103981239</v>
      </c>
      <c r="BA44" s="40" t="n">
        <f aca="false">(AZ44-AZ43)/AZ43</f>
        <v>0.0127889070685561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0.0167343023044313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114699707.924617</v>
      </c>
      <c r="E45" s="9"/>
      <c r="F45" s="82" t="n">
        <f aca="false">'High pensions'!I45</f>
        <v>20848029.6415508</v>
      </c>
      <c r="G45" s="82" t="n">
        <f aca="false">'High pensions'!K45</f>
        <v>488143.525836161</v>
      </c>
      <c r="H45" s="82" t="n">
        <f aca="false">'High pensions'!V45</f>
        <v>2685621.65352599</v>
      </c>
      <c r="I45" s="82" t="n">
        <f aca="false">'High pensions'!M45</f>
        <v>15097.2224485411</v>
      </c>
      <c r="J45" s="82" t="n">
        <f aca="false">'High pensions'!W45</f>
        <v>83060.4635111135</v>
      </c>
      <c r="K45" s="9"/>
      <c r="L45" s="82" t="n">
        <f aca="false">'High pensions'!N45</f>
        <v>3634977.8152624</v>
      </c>
      <c r="M45" s="67"/>
      <c r="N45" s="82" t="n">
        <f aca="false">'High pensions'!L45</f>
        <v>875370.545024887</v>
      </c>
      <c r="O45" s="9"/>
      <c r="P45" s="82" t="n">
        <f aca="false">'High pensions'!X45</f>
        <v>23677947.6260151</v>
      </c>
      <c r="Q45" s="67"/>
      <c r="R45" s="82" t="n">
        <f aca="false">'High SIPA income'!G40</f>
        <v>23557515.4933644</v>
      </c>
      <c r="S45" s="67" t="n">
        <f aca="false">SUM(T42:T45)/AVERAGE(AG42:AG45)</f>
        <v>0.0608477445219211</v>
      </c>
      <c r="T45" s="82" t="n">
        <f aca="false">'High SIPA income'!J40</f>
        <v>90074202.2587944</v>
      </c>
      <c r="U45" s="9"/>
      <c r="V45" s="82" t="n">
        <f aca="false">'High SIPA income'!F40</f>
        <v>112099.308761257</v>
      </c>
      <c r="W45" s="67"/>
      <c r="X45" s="82" t="n">
        <f aca="false">'High SIPA income'!M40</f>
        <v>281561.144480767</v>
      </c>
      <c r="Y45" s="9"/>
      <c r="Z45" s="9" t="n">
        <f aca="false">R45+V45-N45-L45-F45</f>
        <v>-1688763.19971239</v>
      </c>
      <c r="AA45" s="9"/>
      <c r="AB45" s="9" t="n">
        <f aca="false">T45-P45-D45</f>
        <v>-48303453.2918378</v>
      </c>
      <c r="AC45" s="50"/>
      <c r="AD45" s="9"/>
      <c r="AE45" s="9"/>
      <c r="AF45" s="9"/>
      <c r="AG45" s="9" t="n">
        <f aca="false">AG44*'Optimist macro hypothesis'!B27/'Optimist macro hypothesis'!B26</f>
        <v>5420890527.75021</v>
      </c>
      <c r="AH45" s="40" t="n">
        <f aca="false">(AG45-AG44)/AG44</f>
        <v>0.00761037389656854</v>
      </c>
      <c r="AI45" s="40" t="n">
        <f aca="false">(AG45-AG41)/AG41</f>
        <v>0.0458122004532403</v>
      </c>
      <c r="AJ45" s="40" t="n">
        <f aca="false">AB45/AG45</f>
        <v>-0.00891061220376364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11919185</v>
      </c>
      <c r="AX45" s="7"/>
      <c r="AY45" s="40" t="n">
        <f aca="false">(AW45-AW44)/AW44</f>
        <v>0.00862910738767254</v>
      </c>
      <c r="AZ45" s="12" t="n">
        <f aca="false">workers_and_wage_high!B33</f>
        <v>6587.14133701759</v>
      </c>
      <c r="BA45" s="40" t="n">
        <f aca="false">(AZ45-AZ44)/AZ44</f>
        <v>0.00602507005375384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0.014498444161539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116966870.41399</v>
      </c>
      <c r="E46" s="6"/>
      <c r="F46" s="81" t="n">
        <f aca="false">'High pensions'!I46</f>
        <v>21260113.2609068</v>
      </c>
      <c r="G46" s="81" t="n">
        <f aca="false">'High pensions'!K46</f>
        <v>529295.543897985</v>
      </c>
      <c r="H46" s="81" t="n">
        <f aca="false">'High pensions'!V46</f>
        <v>2912027.91509386</v>
      </c>
      <c r="I46" s="81" t="n">
        <f aca="false">'High pensions'!M46</f>
        <v>16369.9652751953</v>
      </c>
      <c r="J46" s="81" t="n">
        <f aca="false">'High pensions'!W46</f>
        <v>90062.7190235211</v>
      </c>
      <c r="K46" s="6"/>
      <c r="L46" s="81" t="n">
        <f aca="false">'High pensions'!N46</f>
        <v>4489489.35879214</v>
      </c>
      <c r="M46" s="8"/>
      <c r="N46" s="81" t="n">
        <f aca="false">'High pensions'!L46</f>
        <v>894376.227575954</v>
      </c>
      <c r="O46" s="6"/>
      <c r="P46" s="81" t="n">
        <f aca="false">'High pensions'!X46</f>
        <v>28216575.7453809</v>
      </c>
      <c r="Q46" s="8"/>
      <c r="R46" s="81" t="n">
        <f aca="false">'High SIPA income'!G41</f>
        <v>20540319.6585456</v>
      </c>
      <c r="S46" s="8"/>
      <c r="T46" s="81" t="n">
        <f aca="false">'High SIPA income'!J41</f>
        <v>78537692.4788723</v>
      </c>
      <c r="U46" s="6"/>
      <c r="V46" s="81" t="n">
        <f aca="false">'High SIPA income'!F41</f>
        <v>110801.595298826</v>
      </c>
      <c r="W46" s="8"/>
      <c r="X46" s="81" t="n">
        <f aca="false">'High SIPA income'!M41</f>
        <v>278301.662404314</v>
      </c>
      <c r="Y46" s="6"/>
      <c r="Z46" s="6" t="n">
        <f aca="false">R46+V46-N46-L46-F46</f>
        <v>-5992857.59343052</v>
      </c>
      <c r="AA46" s="6"/>
      <c r="AB46" s="6" t="n">
        <f aca="false">T46-P46-D46</f>
        <v>-66645753.6804985</v>
      </c>
      <c r="AC46" s="50"/>
      <c r="AD46" s="6"/>
      <c r="AE46" s="6"/>
      <c r="AF46" s="6"/>
      <c r="AG46" s="6" t="n">
        <f aca="false">AG45*'Optimist macro hypothesis'!B28/'Optimist macro hypothesis'!B27</f>
        <v>5483623485.5423</v>
      </c>
      <c r="AH46" s="61" t="n">
        <f aca="false">(AG46-AG45)/AG45</f>
        <v>0.0115724450569434</v>
      </c>
      <c r="AI46" s="61"/>
      <c r="AJ46" s="61" t="n">
        <f aca="false">AB46/AG46</f>
        <v>-0.0121535976815716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0.0110923000610087</v>
      </c>
      <c r="AV46" s="5"/>
      <c r="AW46" s="5" t="n">
        <f aca="false">workers_and_wage_high!C34</f>
        <v>11900509</v>
      </c>
      <c r="AX46" s="5"/>
      <c r="AY46" s="61" t="n">
        <f aca="false">(AW46-AW45)/AW45</f>
        <v>-0.00156688565535311</v>
      </c>
      <c r="AZ46" s="11" t="n">
        <f aca="false">workers_and_wage_high!B34</f>
        <v>6631.41866059352</v>
      </c>
      <c r="BA46" s="61" t="n">
        <f aca="false">(AZ46-AZ45)/AZ45</f>
        <v>0.00672178131765609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0.0166628555655508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119144588.582635</v>
      </c>
      <c r="E47" s="9"/>
      <c r="F47" s="82" t="n">
        <f aca="false">'High pensions'!I47</f>
        <v>21655939.316198</v>
      </c>
      <c r="G47" s="82" t="n">
        <f aca="false">'High pensions'!K47</f>
        <v>542852.09764459</v>
      </c>
      <c r="H47" s="82" t="n">
        <f aca="false">'High pensions'!V47</f>
        <v>2986612.07397768</v>
      </c>
      <c r="I47" s="82" t="n">
        <f aca="false">'High pensions'!M47</f>
        <v>16789.2401333379</v>
      </c>
      <c r="J47" s="82" t="n">
        <f aca="false">'High pensions'!W47</f>
        <v>92369.4455869391</v>
      </c>
      <c r="K47" s="9"/>
      <c r="L47" s="82" t="n">
        <f aca="false">'High pensions'!N47</f>
        <v>3751114.85020022</v>
      </c>
      <c r="M47" s="67"/>
      <c r="N47" s="82" t="n">
        <f aca="false">'High pensions'!L47</f>
        <v>912864.033438634</v>
      </c>
      <c r="O47" s="9"/>
      <c r="P47" s="82" t="n">
        <f aca="false">'High pensions'!X47</f>
        <v>24486861.3632846</v>
      </c>
      <c r="Q47" s="67"/>
      <c r="R47" s="82" t="n">
        <f aca="false">'High SIPA income'!G42</f>
        <v>23879369.6446663</v>
      </c>
      <c r="S47" s="67"/>
      <c r="T47" s="82" t="n">
        <f aca="false">'High SIPA income'!J42</f>
        <v>91304839.5019436</v>
      </c>
      <c r="U47" s="9"/>
      <c r="V47" s="82" t="n">
        <f aca="false">'High SIPA income'!F42</f>
        <v>111388.733311888</v>
      </c>
      <c r="W47" s="67"/>
      <c r="X47" s="82" t="n">
        <f aca="false">'High SIPA income'!M42</f>
        <v>279776.383816539</v>
      </c>
      <c r="Y47" s="9"/>
      <c r="Z47" s="9" t="n">
        <f aca="false">R47+V47-N47-L47-F47</f>
        <v>-2329159.82185863</v>
      </c>
      <c r="AA47" s="9"/>
      <c r="AB47" s="9" t="n">
        <f aca="false">T47-P47-D47</f>
        <v>-52326610.4439756</v>
      </c>
      <c r="AC47" s="50"/>
      <c r="AD47" s="9"/>
      <c r="AE47" s="9"/>
      <c r="AF47" s="9"/>
      <c r="AG47" s="9" t="n">
        <f aca="false">AG46*'Optimist macro hypothesis'!B29/'Optimist macro hypothesis'!B28</f>
        <v>5576423734.62495</v>
      </c>
      <c r="AH47" s="40" t="n">
        <f aca="false">(AG47-AG46)/AG46</f>
        <v>0.0169231620893213</v>
      </c>
      <c r="AI47" s="40"/>
      <c r="AJ47" s="40" t="n">
        <f aca="false">AB47/AG47</f>
        <v>-0.00938354273888314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11928114</v>
      </c>
      <c r="AX47" s="7"/>
      <c r="AY47" s="40" t="n">
        <f aca="false">(AW47-AW46)/AW46</f>
        <v>0.00231964868057324</v>
      </c>
      <c r="AZ47" s="12" t="n">
        <f aca="false">workers_and_wage_high!B35</f>
        <v>6654.55003239622</v>
      </c>
      <c r="BA47" s="40" t="n">
        <f aca="false">(AZ47-AZ46)/AZ46</f>
        <v>0.00348814831133532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0.0144549466841422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120920201.592359</v>
      </c>
      <c r="E48" s="9"/>
      <c r="F48" s="82" t="n">
        <f aca="false">'High pensions'!I48</f>
        <v>21978677.9990461</v>
      </c>
      <c r="G48" s="82" t="n">
        <f aca="false">'High pensions'!K48</f>
        <v>561052.724918925</v>
      </c>
      <c r="H48" s="82" t="n">
        <f aca="false">'High pensions'!V48</f>
        <v>3086746.55518786</v>
      </c>
      <c r="I48" s="82" t="n">
        <f aca="false">'High pensions'!M48</f>
        <v>17352.1461315132</v>
      </c>
      <c r="J48" s="82" t="n">
        <f aca="false">'High pensions'!W48</f>
        <v>95466.3883047793</v>
      </c>
      <c r="K48" s="9"/>
      <c r="L48" s="82" t="n">
        <f aca="false">'High pensions'!N48</f>
        <v>3740273.10479768</v>
      </c>
      <c r="M48" s="67"/>
      <c r="N48" s="82" t="n">
        <f aca="false">'High pensions'!L48</f>
        <v>928464.405395966</v>
      </c>
      <c r="O48" s="9"/>
      <c r="P48" s="82" t="n">
        <f aca="false">'High pensions'!X48</f>
        <v>24516432.1385067</v>
      </c>
      <c r="Q48" s="67"/>
      <c r="R48" s="82" t="n">
        <f aca="false">'High SIPA income'!G43</f>
        <v>20975468.3502073</v>
      </c>
      <c r="S48" s="67"/>
      <c r="T48" s="82" t="n">
        <f aca="false">'High SIPA income'!J43</f>
        <v>80201521.2165179</v>
      </c>
      <c r="U48" s="9"/>
      <c r="V48" s="82" t="n">
        <f aca="false">'High SIPA income'!F43</f>
        <v>109331.302274513</v>
      </c>
      <c r="W48" s="67"/>
      <c r="X48" s="82" t="n">
        <f aca="false">'High SIPA income'!M43</f>
        <v>274608.71022448</v>
      </c>
      <c r="Y48" s="9"/>
      <c r="Z48" s="9" t="n">
        <f aca="false">R48+V48-N48-L48-F48</f>
        <v>-5562615.85675787</v>
      </c>
      <c r="AA48" s="9"/>
      <c r="AB48" s="9" t="n">
        <f aca="false">T48-P48-D48</f>
        <v>-65235112.5143476</v>
      </c>
      <c r="AC48" s="50"/>
      <c r="AD48" s="9"/>
      <c r="AE48" s="9"/>
      <c r="AF48" s="9"/>
      <c r="AG48" s="9" t="n">
        <f aca="false">AG47*'Optimist macro hypothesis'!B30/'Optimist macro hypothesis'!B29</f>
        <v>5595145003.37899</v>
      </c>
      <c r="AH48" s="40" t="n">
        <f aca="false">(AG48-AG47)/AG47</f>
        <v>0.00335721775190793</v>
      </c>
      <c r="AI48" s="40"/>
      <c r="AJ48" s="40" t="n">
        <f aca="false">AB48/AG48</f>
        <v>-0.0116592353683329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11966543</v>
      </c>
      <c r="AX48" s="7"/>
      <c r="AY48" s="40" t="n">
        <f aca="false">(AW48-AW47)/AW47</f>
        <v>0.00322171635851233</v>
      </c>
      <c r="AZ48" s="12" t="n">
        <f aca="false">workers_and_wage_high!B36</f>
        <v>6677.86739448206</v>
      </c>
      <c r="BA48" s="40" t="n">
        <f aca="false">(AZ48-AZ47)/AZ47</f>
        <v>0.00350397276635134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0.0167773927756439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122602569.868502</v>
      </c>
      <c r="E49" s="9"/>
      <c r="F49" s="82" t="n">
        <f aca="false">'High pensions'!I49</f>
        <v>22284468.347807</v>
      </c>
      <c r="G49" s="82" t="n">
        <f aca="false">'High pensions'!K49</f>
        <v>583316.540110324</v>
      </c>
      <c r="H49" s="82" t="n">
        <f aca="false">'High pensions'!V49</f>
        <v>3209235.49748347</v>
      </c>
      <c r="I49" s="82" t="n">
        <f aca="false">'High pensions'!M49</f>
        <v>18040.7177353709</v>
      </c>
      <c r="J49" s="82" t="n">
        <f aca="false">'High pensions'!W49</f>
        <v>99254.7061077363</v>
      </c>
      <c r="K49" s="9"/>
      <c r="L49" s="82" t="n">
        <f aca="false">'High pensions'!N49</f>
        <v>3878564.04331852</v>
      </c>
      <c r="M49" s="67"/>
      <c r="N49" s="82" t="n">
        <f aca="false">'High pensions'!L49</f>
        <v>942388.635322709</v>
      </c>
      <c r="O49" s="9"/>
      <c r="P49" s="82" t="n">
        <f aca="false">'High pensions'!X49</f>
        <v>25310631.4806437</v>
      </c>
      <c r="Q49" s="67"/>
      <c r="R49" s="82" t="n">
        <f aca="false">'High SIPA income'!G44</f>
        <v>24682351.5129118</v>
      </c>
      <c r="S49" s="67"/>
      <c r="T49" s="82" t="n">
        <f aca="false">'High SIPA income'!J44</f>
        <v>94375110.2709841</v>
      </c>
      <c r="U49" s="9"/>
      <c r="V49" s="82" t="n">
        <f aca="false">'High SIPA income'!F44</f>
        <v>110287.026779381</v>
      </c>
      <c r="W49" s="67"/>
      <c r="X49" s="82" t="n">
        <f aca="false">'High SIPA income'!M44</f>
        <v>277009.214637687</v>
      </c>
      <c r="Y49" s="9"/>
      <c r="Z49" s="9" t="n">
        <f aca="false">R49+V49-N49-L49-F49</f>
        <v>-2312782.486757</v>
      </c>
      <c r="AA49" s="9"/>
      <c r="AB49" s="9" t="n">
        <f aca="false">T49-P49-D49</f>
        <v>-53538091.078162</v>
      </c>
      <c r="AC49" s="50"/>
      <c r="AD49" s="9"/>
      <c r="AE49" s="9"/>
      <c r="AF49" s="9"/>
      <c r="AG49" s="9" t="n">
        <f aca="false">AG48*'Optimist macro hypothesis'!B31/'Optimist macro hypothesis'!B30</f>
        <v>5665175938.35581</v>
      </c>
      <c r="AH49" s="40" t="n">
        <f aca="false">(AG49-AG48)/AG48</f>
        <v>0.0125163753458623</v>
      </c>
      <c r="AI49" s="40" t="n">
        <f aca="false">(AG49-AG45)/AG45</f>
        <v>0.0450637048202817</v>
      </c>
      <c r="AJ49" s="40" t="n">
        <f aca="false">AB49/AG49</f>
        <v>-0.00945038453540072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12027062</v>
      </c>
      <c r="AX49" s="7"/>
      <c r="AY49" s="40" t="n">
        <f aca="false">(AW49-AW48)/AW48</f>
        <v>0.00505735031412163</v>
      </c>
      <c r="AZ49" s="12" t="n">
        <f aca="false">workers_and_wage_high!B37</f>
        <v>6733.94172967054</v>
      </c>
      <c r="BA49" s="40" t="n">
        <f aca="false">(AZ49-AZ48)/AZ48</f>
        <v>0.00839704233043228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0.014609931920182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124132795.015657</v>
      </c>
      <c r="E50" s="6"/>
      <c r="F50" s="81" t="n">
        <f aca="false">'High pensions'!I50</f>
        <v>22562604.8819217</v>
      </c>
      <c r="G50" s="81" t="n">
        <f aca="false">'High pensions'!K50</f>
        <v>630963.646104112</v>
      </c>
      <c r="H50" s="81" t="n">
        <f aca="false">'High pensions'!V50</f>
        <v>3471375.81649226</v>
      </c>
      <c r="I50" s="81" t="n">
        <f aca="false">'High pensions'!M50</f>
        <v>19514.3395702303</v>
      </c>
      <c r="J50" s="81" t="n">
        <f aca="false">'High pensions'!W50</f>
        <v>107362.1386544</v>
      </c>
      <c r="K50" s="6"/>
      <c r="L50" s="81" t="n">
        <f aca="false">'High pensions'!N50</f>
        <v>4730662.64280196</v>
      </c>
      <c r="M50" s="8"/>
      <c r="N50" s="81" t="n">
        <f aca="false">'High pensions'!L50</f>
        <v>955766.176022858</v>
      </c>
      <c r="O50" s="6"/>
      <c r="P50" s="81" t="n">
        <f aca="false">'High pensions'!X50</f>
        <v>29805774.4459892</v>
      </c>
      <c r="Q50" s="8"/>
      <c r="R50" s="81" t="n">
        <f aca="false">'High SIPA income'!G45</f>
        <v>21559561.9396232</v>
      </c>
      <c r="S50" s="8"/>
      <c r="T50" s="81" t="n">
        <f aca="false">'High SIPA income'!J45</f>
        <v>82434853.6800339</v>
      </c>
      <c r="U50" s="6"/>
      <c r="V50" s="81" t="n">
        <f aca="false">'High SIPA income'!F45</f>
        <v>109498.655764254</v>
      </c>
      <c r="W50" s="8"/>
      <c r="X50" s="81" t="n">
        <f aca="false">'High SIPA income'!M45</f>
        <v>275029.05394136</v>
      </c>
      <c r="Y50" s="6"/>
      <c r="Z50" s="6" t="n">
        <f aca="false">R50+V50-N50-L50-F50</f>
        <v>-6579973.10535902</v>
      </c>
      <c r="AA50" s="6"/>
      <c r="AB50" s="6" t="n">
        <f aca="false">T50-P50-D50</f>
        <v>-71503715.7816119</v>
      </c>
      <c r="AC50" s="50"/>
      <c r="AD50" s="6"/>
      <c r="AE50" s="6"/>
      <c r="AF50" s="6"/>
      <c r="AG50" s="6" t="n">
        <f aca="false">AG49*'Optimist macro hypothesis'!B32/'Optimist macro hypothesis'!B31</f>
        <v>5730386542.39173</v>
      </c>
      <c r="AH50" s="61" t="n">
        <f aca="false">(AG50-AG49)/AG49</f>
        <v>0.0115107817913337</v>
      </c>
      <c r="AI50" s="61"/>
      <c r="AJ50" s="61" t="n">
        <f aca="false">AB50/AG50</f>
        <v>-0.0124779917118415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0.00987577271143068</v>
      </c>
      <c r="AV50" s="5"/>
      <c r="AW50" s="5" t="n">
        <f aca="false">workers_and_wage_high!C38</f>
        <v>12071136</v>
      </c>
      <c r="AX50" s="5"/>
      <c r="AY50" s="61" t="n">
        <f aca="false">(AW50-AW49)/AW49</f>
        <v>0.003664569119208</v>
      </c>
      <c r="AZ50" s="11" t="n">
        <f aca="false">workers_and_wage_high!B38</f>
        <v>6746.96883746282</v>
      </c>
      <c r="BA50" s="61" t="n">
        <f aca="false">(AZ50-AZ49)/AZ49</f>
        <v>0.00193454418158643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0.0169208200790627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125805453.820964</v>
      </c>
      <c r="E51" s="9"/>
      <c r="F51" s="82" t="n">
        <f aca="false">'High pensions'!I51</f>
        <v>22866630.4194249</v>
      </c>
      <c r="G51" s="82" t="n">
        <f aca="false">'High pensions'!K51</f>
        <v>673174.090790422</v>
      </c>
      <c r="H51" s="82" t="n">
        <f aca="false">'High pensions'!V51</f>
        <v>3703605.22906171</v>
      </c>
      <c r="I51" s="82" t="n">
        <f aca="false">'High pensions'!M51</f>
        <v>20819.8172409409</v>
      </c>
      <c r="J51" s="82" t="n">
        <f aca="false">'High pensions'!W51</f>
        <v>114544.491620465</v>
      </c>
      <c r="K51" s="9"/>
      <c r="L51" s="82" t="n">
        <f aca="false">'High pensions'!N51</f>
        <v>3979795.5164799</v>
      </c>
      <c r="M51" s="67"/>
      <c r="N51" s="82" t="n">
        <f aca="false">'High pensions'!L51</f>
        <v>970798.292487085</v>
      </c>
      <c r="O51" s="9"/>
      <c r="P51" s="82" t="n">
        <f aca="false">'High pensions'!X51</f>
        <v>25992223.6276267</v>
      </c>
      <c r="Q51" s="67"/>
      <c r="R51" s="82" t="n">
        <f aca="false">'High SIPA income'!G46</f>
        <v>25259967.5291854</v>
      </c>
      <c r="S51" s="67"/>
      <c r="T51" s="82" t="n">
        <f aca="false">'High SIPA income'!J46</f>
        <v>96583675.1721681</v>
      </c>
      <c r="U51" s="9"/>
      <c r="V51" s="82" t="n">
        <f aca="false">'High SIPA income'!F46</f>
        <v>104948.68397675</v>
      </c>
      <c r="W51" s="67"/>
      <c r="X51" s="82" t="n">
        <f aca="false">'High SIPA income'!M46</f>
        <v>263600.836604416</v>
      </c>
      <c r="Y51" s="9"/>
      <c r="Z51" s="9" t="n">
        <f aca="false">R51+V51-N51-L51-F51</f>
        <v>-2452308.01522976</v>
      </c>
      <c r="AA51" s="9"/>
      <c r="AB51" s="9" t="n">
        <f aca="false">T51-P51-D51</f>
        <v>-55214002.2764226</v>
      </c>
      <c r="AC51" s="50"/>
      <c r="AD51" s="9"/>
      <c r="AE51" s="9"/>
      <c r="AF51" s="9"/>
      <c r="AG51" s="9" t="n">
        <f aca="false">AG50*'Optimist macro hypothesis'!B33/'Optimist macro hypothesis'!B32</f>
        <v>5771598565.33681</v>
      </c>
      <c r="AH51" s="40" t="n">
        <f aca="false">(AG51-AG50)/AG50</f>
        <v>0.00719183996405869</v>
      </c>
      <c r="AI51" s="40"/>
      <c r="AJ51" s="40" t="n">
        <f aca="false">AB51/AG51</f>
        <v>-0.00956650079720166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12143418</v>
      </c>
      <c r="AX51" s="7"/>
      <c r="AY51" s="40" t="n">
        <f aca="false">(AW51-AW50)/AW50</f>
        <v>0.00598800311751935</v>
      </c>
      <c r="AZ51" s="12" t="n">
        <f aca="false">workers_and_wage_high!B39</f>
        <v>6765.94484959943</v>
      </c>
      <c r="BA51" s="40" t="n">
        <f aca="false">(AZ51-AZ50)/AZ50</f>
        <v>0.00281252405246786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0.0146651531199103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127467668.633064</v>
      </c>
      <c r="E52" s="9"/>
      <c r="F52" s="82" t="n">
        <f aca="false">'High pensions'!I52</f>
        <v>23168757.6375348</v>
      </c>
      <c r="G52" s="82" t="n">
        <f aca="false">'High pensions'!K52</f>
        <v>702479.774820025</v>
      </c>
      <c r="H52" s="82" t="n">
        <f aca="false">'High pensions'!V52</f>
        <v>3864836.45601792</v>
      </c>
      <c r="I52" s="82" t="n">
        <f aca="false">'High pensions'!M52</f>
        <v>21726.1786026811</v>
      </c>
      <c r="J52" s="82" t="n">
        <f aca="false">'High pensions'!W52</f>
        <v>119531.024412925</v>
      </c>
      <c r="K52" s="9"/>
      <c r="L52" s="82" t="n">
        <f aca="false">'High pensions'!N52</f>
        <v>3966714.45329872</v>
      </c>
      <c r="M52" s="67"/>
      <c r="N52" s="82" t="n">
        <f aca="false">'High pensions'!L52</f>
        <v>984793.630284231</v>
      </c>
      <c r="O52" s="9"/>
      <c r="P52" s="82" t="n">
        <f aca="false">'High pensions'!X52</f>
        <v>26001344.1478625</v>
      </c>
      <c r="Q52" s="67"/>
      <c r="R52" s="82" t="n">
        <f aca="false">'High SIPA income'!G47</f>
        <v>22064553.6631664</v>
      </c>
      <c r="S52" s="67"/>
      <c r="T52" s="82" t="n">
        <f aca="false">'High SIPA income'!J47</f>
        <v>84365733.3034925</v>
      </c>
      <c r="U52" s="9"/>
      <c r="V52" s="82" t="n">
        <f aca="false">'High SIPA income'!F47</f>
        <v>107955.127522232</v>
      </c>
      <c r="W52" s="67"/>
      <c r="X52" s="82" t="n">
        <f aca="false">'High SIPA income'!M47</f>
        <v>271152.15600894</v>
      </c>
      <c r="Y52" s="9"/>
      <c r="Z52" s="9" t="n">
        <f aca="false">R52+V52-N52-L52-F52</f>
        <v>-5947756.93042908</v>
      </c>
      <c r="AA52" s="9"/>
      <c r="AB52" s="9" t="n">
        <f aca="false">T52-P52-D52</f>
        <v>-69103279.4774335</v>
      </c>
      <c r="AC52" s="50"/>
      <c r="AD52" s="9"/>
      <c r="AE52" s="9"/>
      <c r="AF52" s="9"/>
      <c r="AG52" s="9" t="n">
        <f aca="false">AG51*'Optimist macro hypothesis'!B34/'Optimist macro hypothesis'!B33</f>
        <v>5818950803.51415</v>
      </c>
      <c r="AH52" s="40" t="n">
        <f aca="false">(AG52-AG51)/AG51</f>
        <v>0.00820435406955199</v>
      </c>
      <c r="AI52" s="40"/>
      <c r="AJ52" s="40" t="n">
        <f aca="false">AB52/AG52</f>
        <v>-0.011875556575543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12239128</v>
      </c>
      <c r="AX52" s="7"/>
      <c r="AY52" s="40" t="n">
        <f aca="false">(AW52-AW51)/AW51</f>
        <v>0.00788163596114372</v>
      </c>
      <c r="AZ52" s="12" t="n">
        <f aca="false">workers_and_wage_high!B40</f>
        <v>6773.71663526057</v>
      </c>
      <c r="BA52" s="40" t="n">
        <f aca="false">(AZ52-AZ51)/AZ51</f>
        <v>0.00114866228352328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0.0169822134463173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129605679.434978</v>
      </c>
      <c r="E53" s="9"/>
      <c r="F53" s="82" t="n">
        <f aca="false">'High pensions'!I53</f>
        <v>23557366.4088976</v>
      </c>
      <c r="G53" s="82" t="n">
        <f aca="false">'High pensions'!K53</f>
        <v>800457.812463892</v>
      </c>
      <c r="H53" s="82" t="n">
        <f aca="false">'High pensions'!V53</f>
        <v>4403882.71093982</v>
      </c>
      <c r="I53" s="82" t="n">
        <f aca="false">'High pensions'!M53</f>
        <v>24756.4271896051</v>
      </c>
      <c r="J53" s="82" t="n">
        <f aca="false">'High pensions'!W53</f>
        <v>136202.558070305</v>
      </c>
      <c r="K53" s="9"/>
      <c r="L53" s="82" t="n">
        <f aca="false">'High pensions'!N53</f>
        <v>4083190.90824899</v>
      </c>
      <c r="M53" s="67"/>
      <c r="N53" s="82" t="n">
        <f aca="false">'High pensions'!L53</f>
        <v>1003832.0210853</v>
      </c>
      <c r="O53" s="9"/>
      <c r="P53" s="82" t="n">
        <f aca="false">'High pensions'!X53</f>
        <v>26710484.6352593</v>
      </c>
      <c r="Q53" s="67"/>
      <c r="R53" s="82" t="n">
        <f aca="false">'High SIPA income'!G48</f>
        <v>25677895.8518834</v>
      </c>
      <c r="S53" s="67"/>
      <c r="T53" s="82" t="n">
        <f aca="false">'High SIPA income'!J48</f>
        <v>98181660.3365619</v>
      </c>
      <c r="U53" s="9"/>
      <c r="V53" s="82" t="n">
        <f aca="false">'High SIPA income'!F48</f>
        <v>111058.116910994</v>
      </c>
      <c r="W53" s="67"/>
      <c r="X53" s="82" t="n">
        <f aca="false">'High SIPA income'!M48</f>
        <v>278945.970736845</v>
      </c>
      <c r="Y53" s="9"/>
      <c r="Z53" s="9" t="n">
        <f aca="false">R53+V53-N53-L53-F53</f>
        <v>-2855435.36943756</v>
      </c>
      <c r="AA53" s="9"/>
      <c r="AB53" s="9" t="n">
        <f aca="false">T53-P53-D53</f>
        <v>-58134503.733675</v>
      </c>
      <c r="AC53" s="50"/>
      <c r="AD53" s="9"/>
      <c r="AE53" s="9"/>
      <c r="AF53" s="9"/>
      <c r="AG53" s="9" t="n">
        <f aca="false">AG52*'Optimist macro hypothesis'!B35/'Optimist macro hypothesis'!B34</f>
        <v>5892246977.13547</v>
      </c>
      <c r="AH53" s="40" t="n">
        <f aca="false">(AG53-AG52)/AG52</f>
        <v>0.0125961150207784</v>
      </c>
      <c r="AI53" s="40" t="n">
        <f aca="false">(AG53-AG49)/AG49</f>
        <v>0.040081904119215</v>
      </c>
      <c r="AJ53" s="40" t="n">
        <f aca="false">AB53/AG53</f>
        <v>-0.00986627070441254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12270106</v>
      </c>
      <c r="AX53" s="7"/>
      <c r="AY53" s="40" t="n">
        <f aca="false">(AW53-AW52)/AW52</f>
        <v>0.00253106267047783</v>
      </c>
      <c r="AZ53" s="12" t="n">
        <f aca="false">workers_and_wage_high!B41</f>
        <v>6817.1195860532</v>
      </c>
      <c r="BA53" s="40" t="n">
        <f aca="false">(AZ53-AZ52)/AZ52</f>
        <v>0.00640755336098655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0.0148059058188353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130847675.594372</v>
      </c>
      <c r="E54" s="6"/>
      <c r="F54" s="81" t="n">
        <f aca="false">'High pensions'!I54</f>
        <v>23783113.9126555</v>
      </c>
      <c r="G54" s="81" t="n">
        <f aca="false">'High pensions'!K54</f>
        <v>861862.22501463</v>
      </c>
      <c r="H54" s="81" t="n">
        <f aca="false">'High pensions'!V54</f>
        <v>4741711.67156329</v>
      </c>
      <c r="I54" s="81" t="n">
        <f aca="false">'High pensions'!M54</f>
        <v>26655.5327324113</v>
      </c>
      <c r="J54" s="81" t="n">
        <f aca="false">'High pensions'!W54</f>
        <v>146650.876440102</v>
      </c>
      <c r="K54" s="6"/>
      <c r="L54" s="81" t="n">
        <f aca="false">'High pensions'!N54</f>
        <v>4948932.54906621</v>
      </c>
      <c r="M54" s="8"/>
      <c r="N54" s="81" t="n">
        <f aca="false">'High pensions'!L54</f>
        <v>1016442.56557523</v>
      </c>
      <c r="O54" s="6"/>
      <c r="P54" s="81" t="n">
        <f aca="false">'High pensions'!X54</f>
        <v>31272201.6200939</v>
      </c>
      <c r="Q54" s="8"/>
      <c r="R54" s="81" t="n">
        <f aca="false">'High SIPA income'!G49</f>
        <v>22421766.3751623</v>
      </c>
      <c r="S54" s="8"/>
      <c r="T54" s="81" t="n">
        <f aca="false">'High SIPA income'!J49</f>
        <v>85731567.0680416</v>
      </c>
      <c r="U54" s="6"/>
      <c r="V54" s="81" t="n">
        <f aca="false">'High SIPA income'!F49</f>
        <v>114593.311789548</v>
      </c>
      <c r="W54" s="8"/>
      <c r="X54" s="81" t="n">
        <f aca="false">'High SIPA income'!M49</f>
        <v>287825.361046808</v>
      </c>
      <c r="Y54" s="6"/>
      <c r="Z54" s="6" t="n">
        <f aca="false">R54+V54-N54-L54-F54</f>
        <v>-7212129.34034518</v>
      </c>
      <c r="AA54" s="6"/>
      <c r="AB54" s="6" t="n">
        <f aca="false">T54-P54-D54</f>
        <v>-76388310.1464243</v>
      </c>
      <c r="AC54" s="50"/>
      <c r="AD54" s="6"/>
      <c r="AE54" s="6"/>
      <c r="AF54" s="6"/>
      <c r="AG54" s="6" t="n">
        <f aca="false">AG53*'Optimist macro hypothesis'!B36/'Optimist macro hypothesis'!B35</f>
        <v>5930950071.37545</v>
      </c>
      <c r="AH54" s="61" t="n">
        <f aca="false">(AG54-AG53)/AG53</f>
        <v>0.00656847793213081</v>
      </c>
      <c r="AI54" s="61"/>
      <c r="AJ54" s="61" t="n">
        <f aca="false">AB54/AG54</f>
        <v>-0.0128796076896849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0.00864019674662963</v>
      </c>
      <c r="AV54" s="5"/>
      <c r="AW54" s="5" t="n">
        <f aca="false">workers_and_wage_high!C42</f>
        <v>12313093</v>
      </c>
      <c r="AX54" s="5"/>
      <c r="AY54" s="61" t="n">
        <f aca="false">(AW54-AW53)/AW53</f>
        <v>0.00350339271722673</v>
      </c>
      <c r="AZ54" s="11" t="n">
        <f aca="false">workers_and_wage_high!B42</f>
        <v>6827.12259410407</v>
      </c>
      <c r="BA54" s="61" t="n">
        <f aca="false">(AZ54-AZ53)/AZ53</f>
        <v>0.00146733644974279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0.0171388128447821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131905349.041512</v>
      </c>
      <c r="E55" s="9"/>
      <c r="F55" s="82" t="n">
        <f aca="false">'High pensions'!I55</f>
        <v>23975358.5815919</v>
      </c>
      <c r="G55" s="82" t="n">
        <f aca="false">'High pensions'!K55</f>
        <v>932900.470952273</v>
      </c>
      <c r="H55" s="82" t="n">
        <f aca="false">'High pensions'!V55</f>
        <v>5132543.14104112</v>
      </c>
      <c r="I55" s="82" t="n">
        <f aca="false">'High pensions'!M55</f>
        <v>28852.5918851219</v>
      </c>
      <c r="J55" s="82" t="n">
        <f aca="false">'High pensions'!W55</f>
        <v>158738.447661066</v>
      </c>
      <c r="K55" s="9"/>
      <c r="L55" s="82" t="n">
        <f aca="false">'High pensions'!N55</f>
        <v>4109937.15590965</v>
      </c>
      <c r="M55" s="67"/>
      <c r="N55" s="82" t="n">
        <f aca="false">'High pensions'!L55</f>
        <v>1026161.22655097</v>
      </c>
      <c r="O55" s="9"/>
      <c r="P55" s="82" t="n">
        <f aca="false">'High pensions'!X55</f>
        <v>26972119.7418081</v>
      </c>
      <c r="Q55" s="67"/>
      <c r="R55" s="82" t="n">
        <f aca="false">'High SIPA income'!G50</f>
        <v>26211386.8055799</v>
      </c>
      <c r="S55" s="67"/>
      <c r="T55" s="82" t="n">
        <f aca="false">'High SIPA income'!J50</f>
        <v>100221509.236588</v>
      </c>
      <c r="U55" s="9"/>
      <c r="V55" s="82" t="n">
        <f aca="false">'High SIPA income'!F50</f>
        <v>112654.54111301</v>
      </c>
      <c r="W55" s="67"/>
      <c r="X55" s="82" t="n">
        <f aca="false">'High SIPA income'!M50</f>
        <v>282955.728070442</v>
      </c>
      <c r="Y55" s="9"/>
      <c r="Z55" s="9" t="n">
        <f aca="false">R55+V55-N55-L55-F55</f>
        <v>-2787415.61735961</v>
      </c>
      <c r="AA55" s="9"/>
      <c r="AB55" s="9" t="n">
        <f aca="false">T55-P55-D55</f>
        <v>-58655959.546732</v>
      </c>
      <c r="AC55" s="50"/>
      <c r="AD55" s="9"/>
      <c r="AE55" s="9"/>
      <c r="AF55" s="9"/>
      <c r="AG55" s="9" t="n">
        <f aca="false">AG54*'Optimist macro hypothesis'!B37/'Optimist macro hypothesis'!B36</f>
        <v>5973604515.12359</v>
      </c>
      <c r="AH55" s="40" t="n">
        <f aca="false">(AG55-AG54)/AG54</f>
        <v>0.00719183996405708</v>
      </c>
      <c r="AI55" s="40"/>
      <c r="AJ55" s="40" t="n">
        <f aca="false">AB55/AG55</f>
        <v>-0.00981919030599207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12333664</v>
      </c>
      <c r="AX55" s="7"/>
      <c r="AY55" s="40" t="n">
        <f aca="false">(AW55-AW54)/AW54</f>
        <v>0.00167066065366354</v>
      </c>
      <c r="AZ55" s="12" t="n">
        <f aca="false">workers_and_wage_high!B43</f>
        <v>6887.65147914984</v>
      </c>
      <c r="BA55" s="40" t="n">
        <f aca="false">(AZ55-AZ54)/AZ54</f>
        <v>0.00886594377227641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0.0149351329716353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133373474.334023</v>
      </c>
      <c r="E56" s="9"/>
      <c r="F56" s="82" t="n">
        <f aca="false">'High pensions'!I56</f>
        <v>24242207.7320352</v>
      </c>
      <c r="G56" s="82" t="n">
        <f aca="false">'High pensions'!K56</f>
        <v>1007735.70229607</v>
      </c>
      <c r="H56" s="82" t="n">
        <f aca="false">'High pensions'!V56</f>
        <v>5544264.50393182</v>
      </c>
      <c r="I56" s="82" t="n">
        <f aca="false">'High pensions'!M56</f>
        <v>31167.0835761671</v>
      </c>
      <c r="J56" s="82" t="n">
        <f aca="false">'High pensions'!W56</f>
        <v>171472.098059747</v>
      </c>
      <c r="K56" s="9"/>
      <c r="L56" s="82" t="n">
        <f aca="false">'High pensions'!N56</f>
        <v>4083138.73573761</v>
      </c>
      <c r="M56" s="67"/>
      <c r="N56" s="82" t="n">
        <f aca="false">'High pensions'!L56</f>
        <v>1039230.56715051</v>
      </c>
      <c r="O56" s="9"/>
      <c r="P56" s="82" t="n">
        <f aca="false">'High pensions'!X56</f>
        <v>26904966.2680409</v>
      </c>
      <c r="Q56" s="67"/>
      <c r="R56" s="82" t="n">
        <f aca="false">'High SIPA income'!G51</f>
        <v>23012419.8218128</v>
      </c>
      <c r="S56" s="67"/>
      <c r="T56" s="82" t="n">
        <f aca="false">'High SIPA income'!J51</f>
        <v>87989981.7142483</v>
      </c>
      <c r="U56" s="9"/>
      <c r="V56" s="82" t="n">
        <f aca="false">'High SIPA income'!F51</f>
        <v>115291.181716038</v>
      </c>
      <c r="W56" s="67"/>
      <c r="X56" s="82" t="n">
        <f aca="false">'High SIPA income'!M51</f>
        <v>289578.20910067</v>
      </c>
      <c r="Y56" s="9"/>
      <c r="Z56" s="9" t="n">
        <f aca="false">R56+V56-N56-L56-F56</f>
        <v>-6236866.0313945</v>
      </c>
      <c r="AA56" s="9"/>
      <c r="AB56" s="9" t="n">
        <f aca="false">T56-P56-D56</f>
        <v>-72288458.8878161</v>
      </c>
      <c r="AC56" s="50"/>
      <c r="AD56" s="9"/>
      <c r="AE56" s="9"/>
      <c r="AF56" s="9"/>
      <c r="AG56" s="9" t="n">
        <f aca="false">AG55*'Optimist macro hypothesis'!B38/'Optimist macro hypothesis'!B37</f>
        <v>6022614081.63714</v>
      </c>
      <c r="AH56" s="40" t="n">
        <f aca="false">(AG56-AG55)/AG55</f>
        <v>0.00820435406955271</v>
      </c>
      <c r="AI56" s="40"/>
      <c r="AJ56" s="40" t="n">
        <f aca="false">AB56/AG56</f>
        <v>-0.0120028376229887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12410578</v>
      </c>
      <c r="AX56" s="7"/>
      <c r="AY56" s="40" t="n">
        <f aca="false">(AW56-AW55)/AW55</f>
        <v>0.00623610307529052</v>
      </c>
      <c r="AZ56" s="12" t="n">
        <f aca="false">workers_and_wage_high!B44</f>
        <v>6909.33004898995</v>
      </c>
      <c r="BA56" s="40" t="n">
        <f aca="false">(AZ56-AZ55)/AZ55</f>
        <v>0.00314745452869351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0.0172271605918028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134753303.597017</v>
      </c>
      <c r="E57" s="9"/>
      <c r="F57" s="82" t="n">
        <f aca="false">'High pensions'!I57</f>
        <v>24493008.0339338</v>
      </c>
      <c r="G57" s="82" t="n">
        <f aca="false">'High pensions'!K57</f>
        <v>1056529.28055039</v>
      </c>
      <c r="H57" s="82" t="n">
        <f aca="false">'High pensions'!V57</f>
        <v>5812712.37505405</v>
      </c>
      <c r="I57" s="82" t="n">
        <f aca="false">'High pensions'!M57</f>
        <v>32676.1633159916</v>
      </c>
      <c r="J57" s="82" t="n">
        <f aca="false">'High pensions'!W57</f>
        <v>179774.609537755</v>
      </c>
      <c r="K57" s="9"/>
      <c r="L57" s="82" t="n">
        <f aca="false">'High pensions'!N57</f>
        <v>4112668.2808704</v>
      </c>
      <c r="M57" s="67"/>
      <c r="N57" s="82" t="n">
        <f aca="false">'High pensions'!L57</f>
        <v>1052200.16799014</v>
      </c>
      <c r="O57" s="9"/>
      <c r="P57" s="82" t="n">
        <f aca="false">'High pensions'!X57</f>
        <v>27129550.1352812</v>
      </c>
      <c r="Q57" s="67"/>
      <c r="R57" s="82" t="n">
        <f aca="false">'High SIPA income'!G52</f>
        <v>26988065.8149913</v>
      </c>
      <c r="S57" s="67"/>
      <c r="T57" s="82" t="n">
        <f aca="false">'High SIPA income'!J52</f>
        <v>103191208.745163</v>
      </c>
      <c r="U57" s="9"/>
      <c r="V57" s="82" t="n">
        <f aca="false">'High SIPA income'!F52</f>
        <v>114873.152756602</v>
      </c>
      <c r="W57" s="67"/>
      <c r="X57" s="82" t="n">
        <f aca="false">'High SIPA income'!M52</f>
        <v>288528.240875658</v>
      </c>
      <c r="Y57" s="9"/>
      <c r="Z57" s="9" t="n">
        <f aca="false">R57+V57-N57-L57-F57</f>
        <v>-2554937.51504648</v>
      </c>
      <c r="AA57" s="9"/>
      <c r="AB57" s="9" t="n">
        <f aca="false">T57-P57-D57</f>
        <v>-58691644.9871355</v>
      </c>
      <c r="AC57" s="50"/>
      <c r="AD57" s="9"/>
      <c r="AE57" s="9"/>
      <c r="AF57" s="9"/>
      <c r="AG57" s="9" t="n">
        <f aca="false">AG56*'Optimist macro hypothesis'!B39/'Optimist macro hypothesis'!B38</f>
        <v>6098475621.3352</v>
      </c>
      <c r="AH57" s="40" t="n">
        <f aca="false">(AG57-AG56)/AG56</f>
        <v>0.0125961150207779</v>
      </c>
      <c r="AI57" s="40" t="n">
        <f aca="false">(AG57-AG53)/AG53</f>
        <v>0.0349999999999989</v>
      </c>
      <c r="AJ57" s="40" t="n">
        <f aca="false">AB57/AG57</f>
        <v>-0.00962398616169028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12555442</v>
      </c>
      <c r="AX57" s="7"/>
      <c r="AY57" s="40" t="n">
        <f aca="false">(AW57-AW56)/AW56</f>
        <v>0.0116726231445465</v>
      </c>
      <c r="AZ57" s="12" t="n">
        <f aca="false">workers_and_wage_high!B45</f>
        <v>6932.26593009955</v>
      </c>
      <c r="BA57" s="40" t="n">
        <f aca="false">(AZ57-AZ56)/AZ56</f>
        <v>0.00331955210519317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0.0149767651657259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136377119.007377</v>
      </c>
      <c r="E58" s="6"/>
      <c r="F58" s="81" t="n">
        <f aca="false">'High pensions'!I58</f>
        <v>24788155.706235</v>
      </c>
      <c r="G58" s="81" t="n">
        <f aca="false">'High pensions'!K58</f>
        <v>1179071.39070793</v>
      </c>
      <c r="H58" s="81" t="n">
        <f aca="false">'High pensions'!V58</f>
        <v>6486902.90937309</v>
      </c>
      <c r="I58" s="81" t="n">
        <f aca="false">'High pensions'!M58</f>
        <v>36466.1254858123</v>
      </c>
      <c r="J58" s="81" t="n">
        <f aca="false">'High pensions'!W58</f>
        <v>200625.863176487</v>
      </c>
      <c r="K58" s="6"/>
      <c r="L58" s="81" t="n">
        <f aca="false">'High pensions'!N58</f>
        <v>5059665.53817211</v>
      </c>
      <c r="M58" s="8"/>
      <c r="N58" s="81" t="n">
        <f aca="false">'High pensions'!L58</f>
        <v>1065155.13665408</v>
      </c>
      <c r="O58" s="6"/>
      <c r="P58" s="81" t="n">
        <f aca="false">'High pensions'!X58</f>
        <v>32114797.8205107</v>
      </c>
      <c r="Q58" s="8"/>
      <c r="R58" s="81" t="n">
        <f aca="false">'High SIPA income'!G53</f>
        <v>23510066.8463633</v>
      </c>
      <c r="S58" s="8"/>
      <c r="T58" s="81" t="n">
        <f aca="false">'High SIPA income'!J53</f>
        <v>89892778.2445308</v>
      </c>
      <c r="U58" s="6"/>
      <c r="V58" s="81" t="n">
        <f aca="false">'High SIPA income'!F53</f>
        <v>114638.705067089</v>
      </c>
      <c r="W58" s="8"/>
      <c r="X58" s="81" t="n">
        <f aca="false">'High SIPA income'!M53</f>
        <v>287939.375872747</v>
      </c>
      <c r="Y58" s="6"/>
      <c r="Z58" s="6" t="n">
        <f aca="false">R58+V58-N58-L58-F58</f>
        <v>-7288270.82963078</v>
      </c>
      <c r="AA58" s="6"/>
      <c r="AB58" s="6" t="n">
        <f aca="false">T58-P58-D58</f>
        <v>-78599138.5833564</v>
      </c>
      <c r="AC58" s="50"/>
      <c r="AD58" s="6"/>
      <c r="AE58" s="6"/>
      <c r="AF58" s="6"/>
      <c r="AG58" s="6" t="n">
        <f aca="false">BF58/100*$AG$57</f>
        <v>6129685623.43115</v>
      </c>
      <c r="AH58" s="61" t="n">
        <f aca="false">(AG58-AG57)/AG57</f>
        <v>0.00511767268311488</v>
      </c>
      <c r="AI58" s="61"/>
      <c r="AJ58" s="61" t="n">
        <f aca="false">AB58/AG58</f>
        <v>-0.0128227030572181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0.00964988264988956</v>
      </c>
      <c r="AV58" s="5"/>
      <c r="AW58" s="5" t="n">
        <f aca="false">workers_and_wage_high!C46</f>
        <v>12584323</v>
      </c>
      <c r="AX58" s="5"/>
      <c r="AY58" s="61" t="n">
        <f aca="false">(AW58-AW57)/AW57</f>
        <v>0.0023002774414473</v>
      </c>
      <c r="AZ58" s="11" t="n">
        <f aca="false">workers_and_wage_high!B46</f>
        <v>6951.75203968668</v>
      </c>
      <c r="BA58" s="61" t="n">
        <f aca="false">(AZ58-AZ57)/AZ57</f>
        <v>0.00281092932435315</v>
      </c>
      <c r="BB58" s="66"/>
      <c r="BC58" s="66"/>
      <c r="BD58" s="66"/>
      <c r="BE58" s="66"/>
      <c r="BF58" s="5" t="n">
        <f aca="false">BF57*(1+AY58)*(1+BA58)*(1-BE58)</f>
        <v>100.511767268311</v>
      </c>
      <c r="BG58" s="5"/>
      <c r="BH58" s="5"/>
      <c r="BI58" s="61" t="n">
        <f aca="false">T65/AG65</f>
        <v>0.0172564251193624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138445626.685639</v>
      </c>
      <c r="E59" s="9"/>
      <c r="F59" s="82" t="n">
        <f aca="false">'High pensions'!I59</f>
        <v>25164131.4621501</v>
      </c>
      <c r="G59" s="82" t="n">
        <f aca="false">'High pensions'!K59</f>
        <v>1274546.10451391</v>
      </c>
      <c r="H59" s="82" t="n">
        <f aca="false">'High pensions'!V59</f>
        <v>7012176.61513885</v>
      </c>
      <c r="I59" s="82" t="n">
        <f aca="false">'High pensions'!M59</f>
        <v>39418.9516859972</v>
      </c>
      <c r="J59" s="82" t="n">
        <f aca="false">'High pensions'!W59</f>
        <v>216871.441705325</v>
      </c>
      <c r="K59" s="9"/>
      <c r="L59" s="82" t="n">
        <f aca="false">'High pensions'!N59</f>
        <v>4203100.864215</v>
      </c>
      <c r="M59" s="67"/>
      <c r="N59" s="82" t="n">
        <f aca="false">'High pensions'!L59</f>
        <v>1082316.64032898</v>
      </c>
      <c r="O59" s="9"/>
      <c r="P59" s="82" t="n">
        <f aca="false">'High pensions'!X59</f>
        <v>27764497.1851672</v>
      </c>
      <c r="Q59" s="67"/>
      <c r="R59" s="82" t="n">
        <f aca="false">'High SIPA income'!G54</f>
        <v>27615574.2864449</v>
      </c>
      <c r="S59" s="67"/>
      <c r="T59" s="82" t="n">
        <f aca="false">'High SIPA income'!J54</f>
        <v>105590541.772992</v>
      </c>
      <c r="U59" s="9"/>
      <c r="V59" s="82" t="n">
        <f aca="false">'High SIPA income'!F54</f>
        <v>116275.296008091</v>
      </c>
      <c r="W59" s="67"/>
      <c r="X59" s="82" t="n">
        <f aca="false">'High SIPA income'!M54</f>
        <v>292050.020474284</v>
      </c>
      <c r="Y59" s="9"/>
      <c r="Z59" s="9" t="n">
        <f aca="false">R59+V59-N59-L59-F59</f>
        <v>-2717699.3842411</v>
      </c>
      <c r="AA59" s="9"/>
      <c r="AB59" s="9" t="n">
        <f aca="false">T59-P59-D59</f>
        <v>-60619582.0978147</v>
      </c>
      <c r="AC59" s="50"/>
      <c r="AD59" s="9"/>
      <c r="AE59" s="9"/>
      <c r="AF59" s="9"/>
      <c r="AG59" s="9" t="n">
        <f aca="false">BF59/100*$AG$57</f>
        <v>6217713733.65291</v>
      </c>
      <c r="AH59" s="40" t="n">
        <f aca="false">(AG59-AG58)/AG58</f>
        <v>0.0143609502394813</v>
      </c>
      <c r="AI59" s="40"/>
      <c r="AJ59" s="40" t="n">
        <f aca="false">AB59/AG59</f>
        <v>-0.00974949711333858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12698491</v>
      </c>
      <c r="AX59" s="7"/>
      <c r="AY59" s="40" t="n">
        <f aca="false">(AW59-AW58)/AW58</f>
        <v>0.00907224011971085</v>
      </c>
      <c r="AZ59" s="12" t="n">
        <f aca="false">workers_and_wage_high!B47</f>
        <v>6988.18729169407</v>
      </c>
      <c r="BA59" s="40" t="n">
        <f aca="false">(AZ59-AZ58)/AZ58</f>
        <v>0.00524116104823479</v>
      </c>
      <c r="BB59" s="39"/>
      <c r="BC59" s="39"/>
      <c r="BD59" s="39"/>
      <c r="BE59" s="39"/>
      <c r="BF59" s="7" t="n">
        <f aca="false">BF58*(1+AY59)*(1+BA59)*(1-BE59)</f>
        <v>101.955211756534</v>
      </c>
      <c r="BG59" s="7"/>
      <c r="BH59" s="7"/>
      <c r="BI59" s="40" t="n">
        <f aca="false">T66/AG66</f>
        <v>0.0150765774316391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140253923.062847</v>
      </c>
      <c r="E60" s="9"/>
      <c r="F60" s="82" t="n">
        <f aca="false">'High pensions'!I60</f>
        <v>25492810.7339186</v>
      </c>
      <c r="G60" s="82" t="n">
        <f aca="false">'High pensions'!K60</f>
        <v>1336411.45659135</v>
      </c>
      <c r="H60" s="82" t="n">
        <f aca="false">'High pensions'!V60</f>
        <v>7352541.52903907</v>
      </c>
      <c r="I60" s="82" t="n">
        <f aca="false">'High pensions'!M60</f>
        <v>41332.3130904539</v>
      </c>
      <c r="J60" s="82" t="n">
        <f aca="false">'High pensions'!W60</f>
        <v>227398.191619764</v>
      </c>
      <c r="K60" s="9"/>
      <c r="L60" s="82" t="n">
        <f aca="false">'High pensions'!N60</f>
        <v>4241167.89702759</v>
      </c>
      <c r="M60" s="67"/>
      <c r="N60" s="82" t="n">
        <f aca="false">'High pensions'!L60</f>
        <v>1098158.75641933</v>
      </c>
      <c r="O60" s="9"/>
      <c r="P60" s="82" t="n">
        <f aca="false">'High pensions'!X60</f>
        <v>28049185.847944</v>
      </c>
      <c r="Q60" s="67"/>
      <c r="R60" s="82" t="n">
        <f aca="false">'High SIPA income'!G55</f>
        <v>24255435.1788048</v>
      </c>
      <c r="S60" s="67"/>
      <c r="T60" s="82" t="n">
        <f aca="false">'High SIPA income'!J55</f>
        <v>92742758.6659614</v>
      </c>
      <c r="U60" s="9"/>
      <c r="V60" s="82" t="n">
        <f aca="false">'High SIPA income'!F55</f>
        <v>120019.854118454</v>
      </c>
      <c r="W60" s="67"/>
      <c r="X60" s="82" t="n">
        <f aca="false">'High SIPA income'!M55</f>
        <v>301455.270861455</v>
      </c>
      <c r="Y60" s="9"/>
      <c r="Z60" s="9" t="n">
        <f aca="false">R60+V60-N60-L60-F60</f>
        <v>-6456682.35444226</v>
      </c>
      <c r="AA60" s="9"/>
      <c r="AB60" s="9" t="n">
        <f aca="false">T60-P60-D60</f>
        <v>-75560350.2448292</v>
      </c>
      <c r="AC60" s="50"/>
      <c r="AD60" s="9"/>
      <c r="AE60" s="9"/>
      <c r="AF60" s="9"/>
      <c r="AG60" s="9" t="n">
        <f aca="false">BF60/100*$AG$57</f>
        <v>6263903053.33289</v>
      </c>
      <c r="AH60" s="40" t="n">
        <f aca="false">(AG60-AG59)/AG59</f>
        <v>0.00742866617193762</v>
      </c>
      <c r="AI60" s="40"/>
      <c r="AJ60" s="40" t="n">
        <f aca="false">AB60/AG60</f>
        <v>-0.0120628224290006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12744700</v>
      </c>
      <c r="AX60" s="7"/>
      <c r="AY60" s="40" t="n">
        <f aca="false">(AW60-AW59)/AW59</f>
        <v>0.00363893631140897</v>
      </c>
      <c r="AZ60" s="12" t="n">
        <f aca="false">workers_and_wage_high!B48</f>
        <v>7014.57461196647</v>
      </c>
      <c r="BA60" s="40" t="n">
        <f aca="false">(AZ60-AZ59)/AZ59</f>
        <v>0.0037759892760407</v>
      </c>
      <c r="BB60" s="39"/>
      <c r="BC60" s="39"/>
      <c r="BD60" s="39"/>
      <c r="BE60" s="39"/>
      <c r="BF60" s="7" t="n">
        <f aca="false">BF59*(1+AY60)*(1+BA60)*(1-BE60)</f>
        <v>102.712602989163</v>
      </c>
      <c r="BG60" s="7"/>
      <c r="BH60" s="7"/>
      <c r="BI60" s="40" t="n">
        <f aca="false">T67/AG67</f>
        <v>0.0173414488065467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141253573.605657</v>
      </c>
      <c r="E61" s="9"/>
      <c r="F61" s="82" t="n">
        <f aca="false">'High pensions'!I61</f>
        <v>25674509.0531627</v>
      </c>
      <c r="G61" s="82" t="n">
        <f aca="false">'High pensions'!K61</f>
        <v>1374922.7659938</v>
      </c>
      <c r="H61" s="82" t="n">
        <f aca="false">'High pensions'!V61</f>
        <v>7564419.39069809</v>
      </c>
      <c r="I61" s="82" t="n">
        <f aca="false">'High pensions'!M61</f>
        <v>42523.384515272</v>
      </c>
      <c r="J61" s="82" t="n">
        <f aca="false">'High pensions'!W61</f>
        <v>233951.115176229</v>
      </c>
      <c r="K61" s="9"/>
      <c r="L61" s="82" t="n">
        <f aca="false">'High pensions'!N61</f>
        <v>4324905.17675879</v>
      </c>
      <c r="M61" s="67"/>
      <c r="N61" s="82" t="n">
        <f aca="false">'High pensions'!L61</f>
        <v>1106415.55764562</v>
      </c>
      <c r="O61" s="9"/>
      <c r="P61" s="82" t="n">
        <f aca="false">'High pensions'!X61</f>
        <v>28529125.4747363</v>
      </c>
      <c r="Q61" s="67"/>
      <c r="R61" s="82" t="n">
        <f aca="false">'High SIPA income'!G56</f>
        <v>28405552.7182283</v>
      </c>
      <c r="S61" s="67"/>
      <c r="T61" s="82" t="n">
        <f aca="false">'High SIPA income'!J56</f>
        <v>108611092.775689</v>
      </c>
      <c r="U61" s="9"/>
      <c r="V61" s="82" t="n">
        <f aca="false">'High SIPA income'!F56</f>
        <v>115500.149248437</v>
      </c>
      <c r="W61" s="67"/>
      <c r="X61" s="82" t="n">
        <f aca="false">'High SIPA income'!M56</f>
        <v>290103.075295044</v>
      </c>
      <c r="Y61" s="9"/>
      <c r="Z61" s="9" t="n">
        <f aca="false">R61+V61-N61-L61-F61</f>
        <v>-2584776.92009043</v>
      </c>
      <c r="AA61" s="9"/>
      <c r="AB61" s="9" t="n">
        <f aca="false">T61-P61-D61</f>
        <v>-61171606.3047035</v>
      </c>
      <c r="AC61" s="50"/>
      <c r="AD61" s="9"/>
      <c r="AE61" s="9"/>
      <c r="AF61" s="9"/>
      <c r="AG61" s="9" t="n">
        <f aca="false">BF61/100*$AG$57</f>
        <v>6337142120.59652</v>
      </c>
      <c r="AH61" s="40" t="n">
        <f aca="false">(AG61-AG60)/AG60</f>
        <v>0.0116922415050244</v>
      </c>
      <c r="AI61" s="40" t="n">
        <f aca="false">(AG61-AG57)/AG57</f>
        <v>0.0391354354892152</v>
      </c>
      <c r="AJ61" s="40" t="n">
        <f aca="false">AB61/AG61</f>
        <v>-0.00965286956495547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12813927</v>
      </c>
      <c r="AX61" s="7"/>
      <c r="AY61" s="40" t="n">
        <f aca="false">(AW61-AW60)/AW60</f>
        <v>0.00543182656319882</v>
      </c>
      <c r="AZ61" s="12" t="n">
        <f aca="false">workers_and_wage_high!B49</f>
        <v>7058.25151431938</v>
      </c>
      <c r="BA61" s="40" t="n">
        <f aca="false">(AZ61-AZ60)/AZ60</f>
        <v>0.00622659316765956</v>
      </c>
      <c r="BB61" s="39"/>
      <c r="BC61" s="39"/>
      <c r="BD61" s="39"/>
      <c r="BE61" s="39"/>
      <c r="BF61" s="7" t="n">
        <f aca="false">BF60*(1+AY61)*(1+BA61)*(1-BE61)</f>
        <v>103.913543548922</v>
      </c>
      <c r="BG61" s="7"/>
      <c r="BH61" s="7"/>
      <c r="BI61" s="40" t="n">
        <f aca="false">T68/AG68</f>
        <v>0.0150915444828935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142970161.160544</v>
      </c>
      <c r="E62" s="6"/>
      <c r="F62" s="81" t="n">
        <f aca="false">'High pensions'!I62</f>
        <v>25986519.1608966</v>
      </c>
      <c r="G62" s="81" t="n">
        <f aca="false">'High pensions'!K62</f>
        <v>1410265.22030958</v>
      </c>
      <c r="H62" s="81" t="n">
        <f aca="false">'High pensions'!V62</f>
        <v>7758863.14663365</v>
      </c>
      <c r="I62" s="81" t="n">
        <f aca="false">'High pensions'!M62</f>
        <v>43616.4501126674</v>
      </c>
      <c r="J62" s="81" t="n">
        <f aca="false">'High pensions'!W62</f>
        <v>239964.839586608</v>
      </c>
      <c r="K62" s="6"/>
      <c r="L62" s="81" t="n">
        <f aca="false">'High pensions'!N62</f>
        <v>5306144.16185791</v>
      </c>
      <c r="M62" s="8"/>
      <c r="N62" s="81" t="n">
        <f aca="false">'High pensions'!L62</f>
        <v>1120501.01100884</v>
      </c>
      <c r="O62" s="6"/>
      <c r="P62" s="81" t="n">
        <f aca="false">'High pensions'!X62</f>
        <v>33698273.2415533</v>
      </c>
      <c r="Q62" s="8"/>
      <c r="R62" s="81" t="n">
        <f aca="false">'High SIPA income'!G57</f>
        <v>25010839.0179529</v>
      </c>
      <c r="S62" s="8"/>
      <c r="T62" s="81" t="n">
        <f aca="false">'High SIPA income'!J57</f>
        <v>95631110.7170791</v>
      </c>
      <c r="U62" s="6"/>
      <c r="V62" s="81" t="n">
        <f aca="false">'High SIPA income'!F57</f>
        <v>114226.565895421</v>
      </c>
      <c r="W62" s="8"/>
      <c r="X62" s="81" t="n">
        <f aca="false">'High SIPA income'!M57</f>
        <v>286904.201096537</v>
      </c>
      <c r="Y62" s="6"/>
      <c r="Z62" s="6" t="n">
        <f aca="false">R62+V62-N62-L62-F62</f>
        <v>-7288098.74991498</v>
      </c>
      <c r="AA62" s="6"/>
      <c r="AB62" s="6" t="n">
        <f aca="false">T62-P62-D62</f>
        <v>-81037323.6850177</v>
      </c>
      <c r="AC62" s="50"/>
      <c r="AD62" s="6"/>
      <c r="AE62" s="6"/>
      <c r="AF62" s="6"/>
      <c r="AG62" s="6" t="n">
        <f aca="false">BF62/100*$AG$57</f>
        <v>6403097374.40577</v>
      </c>
      <c r="AH62" s="61" t="n">
        <f aca="false">(AG62-AG61)/AG61</f>
        <v>0.0104077283662135</v>
      </c>
      <c r="AI62" s="61"/>
      <c r="AJ62" s="61" t="n">
        <f aca="false">AB62/AG62</f>
        <v>-0.0126559567888093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0.00832525927291285</v>
      </c>
      <c r="AV62" s="5"/>
      <c r="AW62" s="5" t="n">
        <f aca="false">workers_and_wage_high!C50</f>
        <v>12893639</v>
      </c>
      <c r="AX62" s="5"/>
      <c r="AY62" s="61" t="n">
        <f aca="false">(AW62-AW61)/AW61</f>
        <v>0.00622073155247412</v>
      </c>
      <c r="AZ62" s="11" t="n">
        <f aca="false">workers_and_wage_high!B50</f>
        <v>7087.62168696076</v>
      </c>
      <c r="BA62" s="61" t="n">
        <f aca="false">(AZ62-AZ61)/AZ61</f>
        <v>0.00416111165517269</v>
      </c>
      <c r="BB62" s="66"/>
      <c r="BC62" s="66"/>
      <c r="BD62" s="66"/>
      <c r="BE62" s="66"/>
      <c r="BF62" s="5" t="n">
        <f aca="false">BF61*(1+AY62)*(1+BA62)*(1-BE62)</f>
        <v>104.995047483749</v>
      </c>
      <c r="BG62" s="5"/>
      <c r="BH62" s="5"/>
      <c r="BI62" s="61" t="n">
        <f aca="false">T69/AG69</f>
        <v>0.017383747170516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144561504.19795</v>
      </c>
      <c r="E63" s="9"/>
      <c r="F63" s="82" t="n">
        <f aca="false">'High pensions'!I63</f>
        <v>26275764.5950307</v>
      </c>
      <c r="G63" s="82" t="n">
        <f aca="false">'High pensions'!K63</f>
        <v>1521517.24410025</v>
      </c>
      <c r="H63" s="82" t="n">
        <f aca="false">'High pensions'!V63</f>
        <v>8370938.95687617</v>
      </c>
      <c r="I63" s="82" t="n">
        <f aca="false">'High pensions'!M63</f>
        <v>47057.2343536159</v>
      </c>
      <c r="J63" s="82" t="n">
        <f aca="false">'High pensions'!W63</f>
        <v>258895.01928483</v>
      </c>
      <c r="K63" s="9"/>
      <c r="L63" s="82" t="n">
        <f aca="false">'High pensions'!N63</f>
        <v>4377194.00294365</v>
      </c>
      <c r="M63" s="67"/>
      <c r="N63" s="82" t="n">
        <f aca="false">'High pensions'!L63</f>
        <v>1133930.5344667</v>
      </c>
      <c r="O63" s="9"/>
      <c r="P63" s="82" t="n">
        <f aca="false">'High pensions'!X63</f>
        <v>28951831.726619</v>
      </c>
      <c r="Q63" s="67"/>
      <c r="R63" s="82" t="n">
        <f aca="false">'High SIPA income'!G58</f>
        <v>29006784.4801842</v>
      </c>
      <c r="S63" s="67"/>
      <c r="T63" s="82" t="n">
        <f aca="false">'High SIPA income'!J58</f>
        <v>110909954.527307</v>
      </c>
      <c r="U63" s="9"/>
      <c r="V63" s="82" t="n">
        <f aca="false">'High SIPA income'!F58</f>
        <v>114001.38047332</v>
      </c>
      <c r="W63" s="67"/>
      <c r="X63" s="82" t="n">
        <f aca="false">'High SIPA income'!M58</f>
        <v>286338.600238978</v>
      </c>
      <c r="Y63" s="9"/>
      <c r="Z63" s="9" t="n">
        <f aca="false">R63+V63-N63-L63-F63</f>
        <v>-2666103.27178359</v>
      </c>
      <c r="AA63" s="9"/>
      <c r="AB63" s="9" t="n">
        <f aca="false">T63-P63-D63</f>
        <v>-62603381.3972621</v>
      </c>
      <c r="AC63" s="50"/>
      <c r="AD63" s="9"/>
      <c r="AE63" s="9"/>
      <c r="AF63" s="9"/>
      <c r="AG63" s="9" t="n">
        <f aca="false">BF63/100*$AG$57</f>
        <v>6438086760.51241</v>
      </c>
      <c r="AH63" s="40" t="n">
        <f aca="false">(AG63-AG62)/AG62</f>
        <v>0.00546444697944051</v>
      </c>
      <c r="AI63" s="40"/>
      <c r="AJ63" s="40" t="n">
        <f aca="false">AB63/AG63</f>
        <v>-0.00972391080238867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12899166</v>
      </c>
      <c r="AX63" s="7"/>
      <c r="AY63" s="40" t="n">
        <f aca="false">(AW63-AW62)/AW62</f>
        <v>0.00042866098546733</v>
      </c>
      <c r="AZ63" s="12" t="n">
        <f aca="false">workers_and_wage_high!B51</f>
        <v>7123.29813987907</v>
      </c>
      <c r="BA63" s="40" t="n">
        <f aca="false">(AZ63-AZ62)/AZ62</f>
        <v>0.00503362827391673</v>
      </c>
      <c r="BB63" s="39"/>
      <c r="BC63" s="39"/>
      <c r="BD63" s="39"/>
      <c r="BE63" s="39"/>
      <c r="BF63" s="7" t="n">
        <f aca="false">BF62*(1+AY63)*(1+BA63)*(1-BE63)</f>
        <v>105.568787353828</v>
      </c>
      <c r="BG63" s="7"/>
      <c r="BH63" s="7"/>
      <c r="BI63" s="40" t="n">
        <f aca="false">T70/AG70</f>
        <v>0.0151441620967756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145551059.277722</v>
      </c>
      <c r="E64" s="9"/>
      <c r="F64" s="82" t="n">
        <f aca="false">'High pensions'!I64</f>
        <v>26455627.9443654</v>
      </c>
      <c r="G64" s="82" t="n">
        <f aca="false">'High pensions'!K64</f>
        <v>1589464.9174952</v>
      </c>
      <c r="H64" s="82" t="n">
        <f aca="false">'High pensions'!V64</f>
        <v>8744767.00809043</v>
      </c>
      <c r="I64" s="82" t="n">
        <f aca="false">'High pensions'!M64</f>
        <v>49158.7087885113</v>
      </c>
      <c r="J64" s="82" t="n">
        <f aca="false">'High pensions'!W64</f>
        <v>270456.711590426</v>
      </c>
      <c r="K64" s="9"/>
      <c r="L64" s="82" t="n">
        <f aca="false">'High pensions'!N64</f>
        <v>4361276.42415045</v>
      </c>
      <c r="M64" s="67"/>
      <c r="N64" s="82" t="n">
        <f aca="false">'High pensions'!L64</f>
        <v>1141831.63578195</v>
      </c>
      <c r="O64" s="9"/>
      <c r="P64" s="82" t="n">
        <f aca="false">'High pensions'!X64</f>
        <v>28912704.8628269</v>
      </c>
      <c r="Q64" s="67"/>
      <c r="R64" s="82" t="n">
        <f aca="false">'High SIPA income'!G59</f>
        <v>25195037.8559658</v>
      </c>
      <c r="S64" s="67"/>
      <c r="T64" s="82" t="n">
        <f aca="false">'High SIPA income'!J59</f>
        <v>96335410.9390476</v>
      </c>
      <c r="U64" s="9"/>
      <c r="V64" s="82" t="n">
        <f aca="false">'High SIPA income'!F59</f>
        <v>114961.2287132</v>
      </c>
      <c r="W64" s="67"/>
      <c r="X64" s="82" t="n">
        <f aca="false">'High SIPA income'!M59</f>
        <v>288749.46228563</v>
      </c>
      <c r="Y64" s="9"/>
      <c r="Z64" s="9" t="n">
        <f aca="false">R64+V64-N64-L64-F64</f>
        <v>-6648736.91961889</v>
      </c>
      <c r="AA64" s="9"/>
      <c r="AB64" s="9" t="n">
        <f aca="false">T64-P64-D64</f>
        <v>-78128353.2015009</v>
      </c>
      <c r="AC64" s="50"/>
      <c r="AD64" s="9"/>
      <c r="AE64" s="9"/>
      <c r="AF64" s="9"/>
      <c r="AG64" s="9" t="n">
        <f aca="false">BF64/100*$AG$57</f>
        <v>6432324328.58799</v>
      </c>
      <c r="AH64" s="40" t="n">
        <f aca="false">(AG64-AG63)/AG63</f>
        <v>-0.000895053474544798</v>
      </c>
      <c r="AI64" s="40"/>
      <c r="AJ64" s="40" t="n">
        <f aca="false">AB64/AG64</f>
        <v>-0.012146208619218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12903091</v>
      </c>
      <c r="AX64" s="7"/>
      <c r="AY64" s="40" t="n">
        <f aca="false">(AW64-AW63)/AW63</f>
        <v>0.000304283238156637</v>
      </c>
      <c r="AZ64" s="12" t="n">
        <f aca="false">workers_and_wage_high!B52</f>
        <v>7114.75750567623</v>
      </c>
      <c r="BA64" s="40" t="n">
        <f aca="false">(AZ64-AZ63)/AZ63</f>
        <v>-0.00119897188565348</v>
      </c>
      <c r="BB64" s="39"/>
      <c r="BC64" s="39"/>
      <c r="BD64" s="39"/>
      <c r="BE64" s="39"/>
      <c r="BF64" s="7" t="n">
        <f aca="false">BF63*(1+AY64)*(1+BA64)*(1-BE64)</f>
        <v>105.474297643904</v>
      </c>
      <c r="BG64" s="7"/>
      <c r="BH64" s="7"/>
      <c r="BI64" s="40" t="n">
        <f aca="false">T71/AG71</f>
        <v>0.0174478832517351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146585003.918488</v>
      </c>
      <c r="E65" s="9"/>
      <c r="F65" s="82" t="n">
        <f aca="false">'High pensions'!I65</f>
        <v>26643559.6218601</v>
      </c>
      <c r="G65" s="82" t="n">
        <f aca="false">'High pensions'!K65</f>
        <v>1629136.45868786</v>
      </c>
      <c r="H65" s="82" t="n">
        <f aca="false">'High pensions'!V65</f>
        <v>8963028.12273548</v>
      </c>
      <c r="I65" s="82" t="n">
        <f aca="false">'High pensions'!M65</f>
        <v>50385.663670759</v>
      </c>
      <c r="J65" s="82" t="n">
        <f aca="false">'High pensions'!W65</f>
        <v>277207.055342337</v>
      </c>
      <c r="K65" s="9"/>
      <c r="L65" s="82" t="n">
        <f aca="false">'High pensions'!N65</f>
        <v>4414463.57897173</v>
      </c>
      <c r="M65" s="67"/>
      <c r="N65" s="82" t="n">
        <f aca="false">'High pensions'!L65</f>
        <v>1150684.53471871</v>
      </c>
      <c r="O65" s="9"/>
      <c r="P65" s="82" t="n">
        <f aca="false">'High pensions'!X65</f>
        <v>29237399.2999582</v>
      </c>
      <c r="Q65" s="67"/>
      <c r="R65" s="82" t="n">
        <f aca="false">'High SIPA income'!G60</f>
        <v>29561997.0676102</v>
      </c>
      <c r="S65" s="67"/>
      <c r="T65" s="82" t="n">
        <f aca="false">'High SIPA income'!J60</f>
        <v>113032857.976549</v>
      </c>
      <c r="U65" s="9"/>
      <c r="V65" s="82" t="n">
        <f aca="false">'High SIPA income'!F60</f>
        <v>116597.74093401</v>
      </c>
      <c r="W65" s="67"/>
      <c r="X65" s="82" t="n">
        <f aca="false">'High SIPA income'!M60</f>
        <v>292859.909164739</v>
      </c>
      <c r="Y65" s="9"/>
      <c r="Z65" s="9" t="n">
        <f aca="false">R65+V65-N65-L65-F65</f>
        <v>-2530112.92700637</v>
      </c>
      <c r="AA65" s="9"/>
      <c r="AB65" s="9" t="n">
        <f aca="false">T65-P65-D65</f>
        <v>-62789545.2418976</v>
      </c>
      <c r="AC65" s="50"/>
      <c r="AD65" s="9"/>
      <c r="AE65" s="9"/>
      <c r="AF65" s="9"/>
      <c r="AG65" s="9" t="n">
        <f aca="false">BF65/100*$AG$57</f>
        <v>6550189694.25607</v>
      </c>
      <c r="AH65" s="40" t="n">
        <f aca="false">(AG65-AG64)/AG64</f>
        <v>0.0183239152205422</v>
      </c>
      <c r="AI65" s="40" t="n">
        <f aca="false">(AG65-AG61)/AG61</f>
        <v>0.03361887260933</v>
      </c>
      <c r="AJ65" s="40" t="n">
        <f aca="false">AB65/AG65</f>
        <v>-0.00958591249608518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13037176</v>
      </c>
      <c r="AX65" s="7"/>
      <c r="AY65" s="40" t="n">
        <f aca="false">(AW65-AW64)/AW64</f>
        <v>0.0103916960672447</v>
      </c>
      <c r="AZ65" s="12" t="n">
        <f aca="false">workers_and_wage_high!B53</f>
        <v>7170.61288926386</v>
      </c>
      <c r="BA65" s="40" t="n">
        <f aca="false">(AZ65-AZ64)/AZ64</f>
        <v>0.00785063771225754</v>
      </c>
      <c r="BB65" s="39"/>
      <c r="BC65" s="39"/>
      <c r="BD65" s="39"/>
      <c r="BE65" s="39"/>
      <c r="BF65" s="7" t="n">
        <f aca="false">BF64*(1+AY65)*(1+BA65)*(1-BE65)</f>
        <v>107.406999731877</v>
      </c>
      <c r="BG65" s="7"/>
      <c r="BH65" s="7"/>
      <c r="BI65" s="40" t="n">
        <f aca="false">T72/AG72</f>
        <v>0.0151848055666807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147483934.162489</v>
      </c>
      <c r="E66" s="6"/>
      <c r="F66" s="81" t="n">
        <f aca="false">'High pensions'!I66</f>
        <v>26806950.8345468</v>
      </c>
      <c r="G66" s="81" t="n">
        <f aca="false">'High pensions'!K66</f>
        <v>1674483.85557116</v>
      </c>
      <c r="H66" s="81" t="n">
        <f aca="false">'High pensions'!V66</f>
        <v>9212516.12074224</v>
      </c>
      <c r="I66" s="81" t="n">
        <f aca="false">'High pensions'!M66</f>
        <v>51788.1604815819</v>
      </c>
      <c r="J66" s="81" t="n">
        <f aca="false">'High pensions'!W66</f>
        <v>284923.178992026</v>
      </c>
      <c r="K66" s="6"/>
      <c r="L66" s="81" t="n">
        <f aca="false">'High pensions'!N66</f>
        <v>5278557.14021324</v>
      </c>
      <c r="M66" s="8"/>
      <c r="N66" s="81" t="n">
        <f aca="false">'High pensions'!L66</f>
        <v>1157983.23455472</v>
      </c>
      <c r="O66" s="6"/>
      <c r="P66" s="81" t="n">
        <f aca="false">'High pensions'!X66</f>
        <v>33761340.1900015</v>
      </c>
      <c r="Q66" s="8"/>
      <c r="R66" s="81" t="n">
        <f aca="false">'High SIPA income'!G61</f>
        <v>26152087.8574267</v>
      </c>
      <c r="S66" s="8"/>
      <c r="T66" s="81" t="n">
        <f aca="false">'High SIPA income'!J61</f>
        <v>99994774.5687842</v>
      </c>
      <c r="U66" s="6"/>
      <c r="V66" s="81" t="n">
        <f aca="false">'High SIPA income'!F61</f>
        <v>114411.282374409</v>
      </c>
      <c r="W66" s="8"/>
      <c r="X66" s="81" t="n">
        <f aca="false">'High SIPA income'!M61</f>
        <v>287368.155636516</v>
      </c>
      <c r="Y66" s="6"/>
      <c r="Z66" s="6" t="n">
        <f aca="false">R66+V66-N66-L66-F66</f>
        <v>-6976992.06951369</v>
      </c>
      <c r="AA66" s="6"/>
      <c r="AB66" s="6" t="n">
        <f aca="false">T66-P66-D66</f>
        <v>-81250499.7837063</v>
      </c>
      <c r="AC66" s="50"/>
      <c r="AD66" s="6"/>
      <c r="AE66" s="6"/>
      <c r="AF66" s="6"/>
      <c r="AG66" s="6" t="n">
        <f aca="false">BF66/100*$AG$57</f>
        <v>6632458528.61401</v>
      </c>
      <c r="AH66" s="61" t="n">
        <f aca="false">(AG66-AG65)/AG65</f>
        <v>0.0125597636401403</v>
      </c>
      <c r="AI66" s="61"/>
      <c r="AJ66" s="61" t="n">
        <f aca="false">AB66/AG66</f>
        <v>-0.0122504346515206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0.00860834635095735</v>
      </c>
      <c r="AV66" s="5"/>
      <c r="AW66" s="5" t="n">
        <f aca="false">workers_and_wage_high!C54</f>
        <v>13124881</v>
      </c>
      <c r="AX66" s="5"/>
      <c r="AY66" s="61" t="n">
        <f aca="false">(AW66-AW65)/AW65</f>
        <v>0.00672730045218382</v>
      </c>
      <c r="AZ66" s="11" t="n">
        <f aca="false">workers_and_wage_high!B54</f>
        <v>7212.15575364523</v>
      </c>
      <c r="BA66" s="61" t="n">
        <f aca="false">(AZ66-AZ65)/AZ65</f>
        <v>0.00579348864914728</v>
      </c>
      <c r="BB66" s="66"/>
      <c r="BC66" s="66"/>
      <c r="BD66" s="66"/>
      <c r="BE66" s="66"/>
      <c r="BF66" s="5" t="n">
        <f aca="false">BF65*(1+AY66)*(1+BA66)*(1-BE66)</f>
        <v>108.756006261806</v>
      </c>
      <c r="BG66" s="5"/>
      <c r="BH66" s="5"/>
      <c r="BI66" s="61" t="n">
        <f aca="false">T73/AG73</f>
        <v>0.0175842330189167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148114735.951167</v>
      </c>
      <c r="E67" s="9"/>
      <c r="F67" s="82" t="n">
        <f aca="false">'High pensions'!I67</f>
        <v>26921606.5265818</v>
      </c>
      <c r="G67" s="82" t="n">
        <f aca="false">'High pensions'!K67</f>
        <v>1754139.15311319</v>
      </c>
      <c r="H67" s="82" t="n">
        <f aca="false">'High pensions'!V67</f>
        <v>9650756.06570616</v>
      </c>
      <c r="I67" s="82" t="n">
        <f aca="false">'High pensions'!M67</f>
        <v>54251.7263849438</v>
      </c>
      <c r="J67" s="82" t="n">
        <f aca="false">'High pensions'!W67</f>
        <v>298476.99172287</v>
      </c>
      <c r="K67" s="9"/>
      <c r="L67" s="82" t="n">
        <f aca="false">'High pensions'!N67</f>
        <v>4322067.16086574</v>
      </c>
      <c r="M67" s="67"/>
      <c r="N67" s="82" t="n">
        <f aca="false">'High pensions'!L67</f>
        <v>1165028.90875442</v>
      </c>
      <c r="O67" s="9"/>
      <c r="P67" s="82" t="n">
        <f aca="false">'High pensions'!X67</f>
        <v>28836872.360842</v>
      </c>
      <c r="Q67" s="67"/>
      <c r="R67" s="82" t="n">
        <f aca="false">'High SIPA income'!G62</f>
        <v>30243383.6023555</v>
      </c>
      <c r="S67" s="67"/>
      <c r="T67" s="82" t="n">
        <f aca="false">'High SIPA income'!J62</f>
        <v>115638198.449077</v>
      </c>
      <c r="U67" s="9"/>
      <c r="V67" s="82" t="n">
        <f aca="false">'High SIPA income'!F62</f>
        <v>113441.365530575</v>
      </c>
      <c r="W67" s="67"/>
      <c r="X67" s="82" t="n">
        <f aca="false">'High SIPA income'!M62</f>
        <v>284932.004159592</v>
      </c>
      <c r="Y67" s="9"/>
      <c r="Z67" s="9" t="n">
        <f aca="false">R67+V67-N67-L67-F67</f>
        <v>-2051877.62831583</v>
      </c>
      <c r="AA67" s="9"/>
      <c r="AB67" s="9" t="n">
        <f aca="false">T67-P67-D67</f>
        <v>-61313409.8629321</v>
      </c>
      <c r="AC67" s="50"/>
      <c r="AD67" s="9"/>
      <c r="AE67" s="9"/>
      <c r="AF67" s="9"/>
      <c r="AG67" s="9" t="n">
        <f aca="false">BF67/100*$AG$57</f>
        <v>6668312419.5149</v>
      </c>
      <c r="AH67" s="40" t="n">
        <f aca="false">(AG67-AG66)/AG66</f>
        <v>0.00540582210144355</v>
      </c>
      <c r="AI67" s="40"/>
      <c r="AJ67" s="40" t="n">
        <f aca="false">AB67/AG67</f>
        <v>-0.00919474163860374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13147349</v>
      </c>
      <c r="AX67" s="7"/>
      <c r="AY67" s="40" t="n">
        <f aca="false">(AW67-AW66)/AW66</f>
        <v>0.00171186313994009</v>
      </c>
      <c r="AZ67" s="12" t="n">
        <f aca="false">workers_and_wage_high!B55</f>
        <v>7238.75163251845</v>
      </c>
      <c r="BA67" s="40" t="n">
        <f aca="false">(AZ67-AZ66)/AZ66</f>
        <v>0.00368764621587342</v>
      </c>
      <c r="BB67" s="39"/>
      <c r="BC67" s="39"/>
      <c r="BD67" s="39"/>
      <c r="BE67" s="39"/>
      <c r="BF67" s="7" t="n">
        <f aca="false">BF66*(1+AY67)*(1+BA67)*(1-BE67)</f>
        <v>109.343921884121</v>
      </c>
      <c r="BG67" s="7"/>
      <c r="BH67" s="7"/>
      <c r="BI67" s="40" t="n">
        <f aca="false">T74/AG74</f>
        <v>0.0152642896984605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149062264.355377</v>
      </c>
      <c r="E68" s="9"/>
      <c r="F68" s="82" t="n">
        <f aca="false">'High pensions'!I68</f>
        <v>27093831.0301539</v>
      </c>
      <c r="G68" s="82" t="n">
        <f aca="false">'High pensions'!K68</f>
        <v>1831758.21357102</v>
      </c>
      <c r="H68" s="82" t="n">
        <f aca="false">'High pensions'!V68</f>
        <v>10077793.2350199</v>
      </c>
      <c r="I68" s="82" t="n">
        <f aca="false">'High pensions'!M68</f>
        <v>56652.31588364</v>
      </c>
      <c r="J68" s="82" t="n">
        <f aca="false">'High pensions'!W68</f>
        <v>311684.326856286</v>
      </c>
      <c r="K68" s="9"/>
      <c r="L68" s="82" t="n">
        <f aca="false">'High pensions'!N68</f>
        <v>4378624.78520318</v>
      </c>
      <c r="M68" s="67"/>
      <c r="N68" s="82" t="n">
        <f aca="false">'High pensions'!L68</f>
        <v>1173542.18609</v>
      </c>
      <c r="O68" s="9"/>
      <c r="P68" s="82" t="n">
        <f aca="false">'High pensions'!X68</f>
        <v>29177187.6824701</v>
      </c>
      <c r="Q68" s="67"/>
      <c r="R68" s="82" t="n">
        <f aca="false">'High SIPA income'!G63</f>
        <v>26548778.1427028</v>
      </c>
      <c r="S68" s="67"/>
      <c r="T68" s="82" t="n">
        <f aca="false">'High SIPA income'!J63</f>
        <v>101511554.256359</v>
      </c>
      <c r="U68" s="9"/>
      <c r="V68" s="82" t="n">
        <f aca="false">'High SIPA income'!F63</f>
        <v>114973.614927915</v>
      </c>
      <c r="W68" s="67"/>
      <c r="X68" s="82" t="n">
        <f aca="false">'High SIPA income'!M63</f>
        <v>288780.572885949</v>
      </c>
      <c r="Y68" s="9"/>
      <c r="Z68" s="9" t="n">
        <f aca="false">R68+V68-N68-L68-F68</f>
        <v>-5982246.24381641</v>
      </c>
      <c r="AA68" s="9"/>
      <c r="AB68" s="9" t="n">
        <f aca="false">T68-P68-D68</f>
        <v>-76727897.7814887</v>
      </c>
      <c r="AC68" s="50"/>
      <c r="AD68" s="9"/>
      <c r="AE68" s="9"/>
      <c r="AF68" s="9"/>
      <c r="AG68" s="9" t="n">
        <f aca="false">BF68/100*$AG$57</f>
        <v>6726386048.25525</v>
      </c>
      <c r="AH68" s="40" t="n">
        <f aca="false">(AG68-AG67)/AG67</f>
        <v>0.00870889440788567</v>
      </c>
      <c r="AI68" s="40"/>
      <c r="AJ68" s="40" t="n">
        <f aca="false">AB68/AG68</f>
        <v>-0.0114070018032032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13174953</v>
      </c>
      <c r="AX68" s="7"/>
      <c r="AY68" s="40" t="n">
        <f aca="false">(AW68-AW67)/AW67</f>
        <v>0.00209958676840479</v>
      </c>
      <c r="AZ68" s="12" t="n">
        <f aca="false">workers_and_wage_high!B56</f>
        <v>7286.4945286306</v>
      </c>
      <c r="BA68" s="40" t="n">
        <f aca="false">(AZ68-AZ67)/AZ67</f>
        <v>0.00659545989914501</v>
      </c>
      <c r="BB68" s="39"/>
      <c r="BC68" s="39"/>
      <c r="BD68" s="39"/>
      <c r="BE68" s="39"/>
      <c r="BF68" s="7" t="n">
        <f aca="false">BF67*(1+AY68)*(1+BA68)*(1-BE68)</f>
        <v>110.296186553953</v>
      </c>
      <c r="BG68" s="7"/>
      <c r="BH68" s="7"/>
      <c r="BI68" s="40" t="n">
        <f aca="false">T75/AG75</f>
        <v>0.0175353782820905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150146075.463024</v>
      </c>
      <c r="E69" s="9"/>
      <c r="F69" s="82" t="n">
        <f aca="false">'High pensions'!I69</f>
        <v>27290826.5282847</v>
      </c>
      <c r="G69" s="82" t="n">
        <f aca="false">'High pensions'!K69</f>
        <v>1952690.92882091</v>
      </c>
      <c r="H69" s="82" t="n">
        <f aca="false">'High pensions'!V69</f>
        <v>10743129.3534053</v>
      </c>
      <c r="I69" s="82" t="n">
        <f aca="false">'High pensions'!M69</f>
        <v>60392.5029532244</v>
      </c>
      <c r="J69" s="82" t="n">
        <f aca="false">'High pensions'!W69</f>
        <v>332261.732579547</v>
      </c>
      <c r="K69" s="9"/>
      <c r="L69" s="82" t="n">
        <f aca="false">'High pensions'!N69</f>
        <v>4395338.36635784</v>
      </c>
      <c r="M69" s="67"/>
      <c r="N69" s="82" t="n">
        <f aca="false">'High pensions'!L69</f>
        <v>1183339.36863896</v>
      </c>
      <c r="O69" s="9"/>
      <c r="P69" s="82" t="n">
        <f aca="false">'High pensions'!X69</f>
        <v>29317815.7422829</v>
      </c>
      <c r="Q69" s="67"/>
      <c r="R69" s="82" t="n">
        <f aca="false">'High SIPA income'!G64</f>
        <v>30818457.0530973</v>
      </c>
      <c r="S69" s="67"/>
      <c r="T69" s="82" t="n">
        <f aca="false">'High SIPA income'!J64</f>
        <v>117837041.630582</v>
      </c>
      <c r="U69" s="9"/>
      <c r="V69" s="82" t="n">
        <f aca="false">'High SIPA income'!F64</f>
        <v>116400.533833557</v>
      </c>
      <c r="W69" s="67"/>
      <c r="X69" s="82" t="n">
        <f aca="false">'High SIPA income'!M64</f>
        <v>292364.581784786</v>
      </c>
      <c r="Y69" s="9"/>
      <c r="Z69" s="9" t="n">
        <f aca="false">R69+V69-N69-L69-F69</f>
        <v>-1934646.67635055</v>
      </c>
      <c r="AA69" s="9"/>
      <c r="AB69" s="9" t="n">
        <f aca="false">T69-P69-D69</f>
        <v>-61626849.5747249</v>
      </c>
      <c r="AC69" s="50"/>
      <c r="AD69" s="9"/>
      <c r="AE69" s="9"/>
      <c r="AF69" s="9"/>
      <c r="AG69" s="9" t="n">
        <f aca="false">BF69/100*$AG$57</f>
        <v>6778575440.30791</v>
      </c>
      <c r="AH69" s="40" t="n">
        <f aca="false">(AG69-AG68)/AG68</f>
        <v>0.00775890525435993</v>
      </c>
      <c r="AI69" s="40" t="n">
        <f aca="false">(AG69-AG65)/AG65</f>
        <v>0.0348670430494724</v>
      </c>
      <c r="AJ69" s="40" t="n">
        <f aca="false">AB69/AG69</f>
        <v>-0.00909141605303512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13247527</v>
      </c>
      <c r="AX69" s="7"/>
      <c r="AY69" s="40" t="n">
        <f aca="false">(AW69-AW68)/AW68</f>
        <v>0.00550848264885651</v>
      </c>
      <c r="AZ69" s="12" t="n">
        <f aca="false">workers_and_wage_high!B57</f>
        <v>7302.80238906646</v>
      </c>
      <c r="BA69" s="40" t="n">
        <f aca="false">(AZ69-AZ68)/AZ68</f>
        <v>0.00223809410297066</v>
      </c>
      <c r="BB69" s="39"/>
      <c r="BC69" s="39"/>
      <c r="BD69" s="39"/>
      <c r="BE69" s="39"/>
      <c r="BF69" s="7" t="n">
        <f aca="false">BF68*(1+AY69)*(1+BA69)*(1-BE69)</f>
        <v>111.151964215343</v>
      </c>
      <c r="BG69" s="7"/>
      <c r="BH69" s="7"/>
      <c r="BI69" s="40" t="n">
        <f aca="false">T76/AG76</f>
        <v>0.0153117063613833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151406118.506191</v>
      </c>
      <c r="E70" s="6"/>
      <c r="F70" s="81" t="n">
        <f aca="false">'High pensions'!I70</f>
        <v>27519854.2667933</v>
      </c>
      <c r="G70" s="81" t="n">
        <f aca="false">'High pensions'!K70</f>
        <v>2013089.48613208</v>
      </c>
      <c r="H70" s="81" t="n">
        <f aca="false">'High pensions'!V70</f>
        <v>11075424.3952759</v>
      </c>
      <c r="I70" s="81" t="n">
        <f aca="false">'High pensions'!M70</f>
        <v>62260.4995710952</v>
      </c>
      <c r="J70" s="81" t="n">
        <f aca="false">'High pensions'!W70</f>
        <v>342538.898822967</v>
      </c>
      <c r="K70" s="6"/>
      <c r="L70" s="81" t="n">
        <f aca="false">'High pensions'!N70</f>
        <v>5435113.88158201</v>
      </c>
      <c r="M70" s="8"/>
      <c r="N70" s="81" t="n">
        <f aca="false">'High pensions'!L70</f>
        <v>1195318.80129074</v>
      </c>
      <c r="O70" s="6"/>
      <c r="P70" s="81" t="n">
        <f aca="false">'High pensions'!X70</f>
        <v>34779123.137612</v>
      </c>
      <c r="Q70" s="8"/>
      <c r="R70" s="81" t="n">
        <f aca="false">'High SIPA income'!G65</f>
        <v>27102982.0164944</v>
      </c>
      <c r="S70" s="8"/>
      <c r="T70" s="81" t="n">
        <f aca="false">'High SIPA income'!J65</f>
        <v>103630600.801593</v>
      </c>
      <c r="U70" s="6"/>
      <c r="V70" s="81" t="n">
        <f aca="false">'High SIPA income'!F65</f>
        <v>117851.634796216</v>
      </c>
      <c r="W70" s="8"/>
      <c r="X70" s="81" t="n">
        <f aca="false">'High SIPA income'!M65</f>
        <v>296009.32903897</v>
      </c>
      <c r="Y70" s="6"/>
      <c r="Z70" s="6" t="n">
        <f aca="false">R70+V70-N70-L70-F70</f>
        <v>-6929453.29837537</v>
      </c>
      <c r="AA70" s="6"/>
      <c r="AB70" s="6" t="n">
        <f aca="false">T70-P70-D70</f>
        <v>-82554640.8422099</v>
      </c>
      <c r="AC70" s="50"/>
      <c r="AD70" s="6"/>
      <c r="AE70" s="6"/>
      <c r="AF70" s="6"/>
      <c r="AG70" s="6" t="n">
        <f aca="false">BF70/100*$AG$57</f>
        <v>6842940542.98701</v>
      </c>
      <c r="AH70" s="61" t="n">
        <f aca="false">(AG70-AG69)/AG69</f>
        <v>0.00949537306856014</v>
      </c>
      <c r="AI70" s="61"/>
      <c r="AJ70" s="61" t="n">
        <f aca="false">AB70/AG70</f>
        <v>-0.012064205486458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0.00799612472674025</v>
      </c>
      <c r="AV70" s="5"/>
      <c r="AW70" s="5" t="n">
        <f aca="false">workers_and_wage_high!C58</f>
        <v>13312435</v>
      </c>
      <c r="AX70" s="5"/>
      <c r="AY70" s="61" t="n">
        <f aca="false">(AW70-AW69)/AW69</f>
        <v>0.00489963145574265</v>
      </c>
      <c r="AZ70" s="11" t="n">
        <f aca="false">workers_and_wage_high!B58</f>
        <v>7336.20054324927</v>
      </c>
      <c r="BA70" s="61" t="n">
        <f aca="false">(AZ70-AZ69)/AZ69</f>
        <v>0.00457333396188027</v>
      </c>
      <c r="BB70" s="66"/>
      <c r="BC70" s="66"/>
      <c r="BD70" s="66"/>
      <c r="BE70" s="66"/>
      <c r="BF70" s="5" t="n">
        <f aca="false">BF69*(1+AY70)*(1+BA70)*(1-BE70)</f>
        <v>112.207393582871</v>
      </c>
      <c r="BG70" s="5"/>
      <c r="BH70" s="5"/>
      <c r="BI70" s="61" t="n">
        <f aca="false">T77/AG77</f>
        <v>0.0176317074494132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152104047.947395</v>
      </c>
      <c r="E71" s="9"/>
      <c r="F71" s="82" t="n">
        <f aca="false">'High pensions'!I71</f>
        <v>27646711.20428</v>
      </c>
      <c r="G71" s="82" t="n">
        <f aca="false">'High pensions'!K71</f>
        <v>2105204.31722894</v>
      </c>
      <c r="H71" s="82" t="n">
        <f aca="false">'High pensions'!V71</f>
        <v>11582213.0177018</v>
      </c>
      <c r="I71" s="82" t="n">
        <f aca="false">'High pensions'!M71</f>
        <v>65109.4118730603</v>
      </c>
      <c r="J71" s="82" t="n">
        <f aca="false">'High pensions'!W71</f>
        <v>358212.773743356</v>
      </c>
      <c r="K71" s="9"/>
      <c r="L71" s="82" t="n">
        <f aca="false">'High pensions'!N71</f>
        <v>4444678.28731436</v>
      </c>
      <c r="M71" s="67"/>
      <c r="N71" s="82" t="n">
        <f aca="false">'High pensions'!L71</f>
        <v>1201233.46381035</v>
      </c>
      <c r="O71" s="9"/>
      <c r="P71" s="82" t="n">
        <f aca="false">'High pensions'!X71</f>
        <v>29672288.8586998</v>
      </c>
      <c r="Q71" s="67"/>
      <c r="R71" s="82" t="n">
        <f aca="false">'High SIPA income'!G66</f>
        <v>31403469.1314977</v>
      </c>
      <c r="S71" s="67"/>
      <c r="T71" s="82" t="n">
        <f aca="false">'High SIPA income'!J66</f>
        <v>120073886.016337</v>
      </c>
      <c r="U71" s="9"/>
      <c r="V71" s="82" t="n">
        <f aca="false">'High SIPA income'!F66</f>
        <v>116354.425074992</v>
      </c>
      <c r="W71" s="67"/>
      <c r="X71" s="82" t="n">
        <f aca="false">'High SIPA income'!M66</f>
        <v>292248.769876796</v>
      </c>
      <c r="Y71" s="9"/>
      <c r="Z71" s="9" t="n">
        <f aca="false">R71+V71-N71-L71-F71</f>
        <v>-1772799.39883205</v>
      </c>
      <c r="AA71" s="9"/>
      <c r="AB71" s="9" t="n">
        <f aca="false">T71-P71-D71</f>
        <v>-61702450.7897581</v>
      </c>
      <c r="AC71" s="50"/>
      <c r="AD71" s="9"/>
      <c r="AE71" s="9"/>
      <c r="AF71" s="9"/>
      <c r="AG71" s="9" t="n">
        <f aca="false">BF71/100*$AG$57</f>
        <v>6881859781.15116</v>
      </c>
      <c r="AH71" s="40" t="n">
        <f aca="false">(AG71-AG70)/AG70</f>
        <v>0.00568750202046336</v>
      </c>
      <c r="AI71" s="40"/>
      <c r="AJ71" s="40" t="n">
        <f aca="false">AB71/AG71</f>
        <v>-0.00896595582472574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13332248</v>
      </c>
      <c r="AX71" s="7"/>
      <c r="AY71" s="40" t="n">
        <f aca="false">(AW71-AW70)/AW70</f>
        <v>0.00148830773633824</v>
      </c>
      <c r="AZ71" s="12" t="n">
        <f aca="false">workers_and_wage_high!B59</f>
        <v>7366.96089377003</v>
      </c>
      <c r="BA71" s="40" t="n">
        <f aca="false">(AZ71-AZ70)/AZ70</f>
        <v>0.00419295387842948</v>
      </c>
      <c r="BB71" s="39"/>
      <c r="BC71" s="39"/>
      <c r="BD71" s="39"/>
      <c r="BE71" s="39"/>
      <c r="BF71" s="7" t="n">
        <f aca="false">BF70*(1+AY71)*(1+BA71)*(1-BE71)</f>
        <v>112.845573360584</v>
      </c>
      <c r="BG71" s="7"/>
      <c r="BH71" s="7"/>
      <c r="BI71" s="40" t="n">
        <f aca="false">T78/AG78</f>
        <v>0.0153800555113038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153165019.206911</v>
      </c>
      <c r="E72" s="9"/>
      <c r="F72" s="82" t="n">
        <f aca="false">'High pensions'!I72</f>
        <v>27839555.2896526</v>
      </c>
      <c r="G72" s="82" t="n">
        <f aca="false">'High pensions'!K72</f>
        <v>2203432.095978</v>
      </c>
      <c r="H72" s="82" t="n">
        <f aca="false">'High pensions'!V72</f>
        <v>12122633.2744989</v>
      </c>
      <c r="I72" s="82" t="n">
        <f aca="false">'High pensions'!M72</f>
        <v>68147.3844116903</v>
      </c>
      <c r="J72" s="82" t="n">
        <f aca="false">'High pensions'!W72</f>
        <v>374926.802304088</v>
      </c>
      <c r="K72" s="9"/>
      <c r="L72" s="82" t="n">
        <f aca="false">'High pensions'!N72</f>
        <v>4381062.27485257</v>
      </c>
      <c r="M72" s="67"/>
      <c r="N72" s="82" t="n">
        <f aca="false">'High pensions'!L72</f>
        <v>1210670.65803628</v>
      </c>
      <c r="O72" s="9"/>
      <c r="P72" s="82" t="n">
        <f aca="false">'High pensions'!X72</f>
        <v>29394105.7258263</v>
      </c>
      <c r="Q72" s="67"/>
      <c r="R72" s="82" t="n">
        <f aca="false">'High SIPA income'!G67</f>
        <v>27542647.3262614</v>
      </c>
      <c r="S72" s="67"/>
      <c r="T72" s="82" t="n">
        <f aca="false">'High SIPA income'!J67</f>
        <v>105311699.220027</v>
      </c>
      <c r="U72" s="9"/>
      <c r="V72" s="82" t="n">
        <f aca="false">'High SIPA income'!F67</f>
        <v>117116.843806922</v>
      </c>
      <c r="W72" s="67"/>
      <c r="X72" s="82" t="n">
        <f aca="false">'High SIPA income'!M67</f>
        <v>294163.745919985</v>
      </c>
      <c r="Y72" s="9"/>
      <c r="Z72" s="9" t="n">
        <f aca="false">R72+V72-N72-L72-F72</f>
        <v>-5771524.05247313</v>
      </c>
      <c r="AA72" s="9"/>
      <c r="AB72" s="9" t="n">
        <f aca="false">T72-P72-D72</f>
        <v>-77247425.7127109</v>
      </c>
      <c r="AC72" s="50"/>
      <c r="AD72" s="9"/>
      <c r="AE72" s="9"/>
      <c r="AF72" s="9"/>
      <c r="AG72" s="9" t="n">
        <f aca="false">BF72/100*$AG$57</f>
        <v>6935334058.61364</v>
      </c>
      <c r="AH72" s="40" t="n">
        <f aca="false">(AG72-AG71)/AG71</f>
        <v>0.00777032359899853</v>
      </c>
      <c r="AI72" s="40"/>
      <c r="AJ72" s="40" t="n">
        <f aca="false">AB72/AG72</f>
        <v>-0.0111382415122124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13389427</v>
      </c>
      <c r="AX72" s="7"/>
      <c r="AY72" s="40" t="n">
        <f aca="false">(AW72-AW71)/AW71</f>
        <v>0.00428877410621225</v>
      </c>
      <c r="AZ72" s="12" t="n">
        <f aca="false">workers_and_wage_high!B60</f>
        <v>7392.49980212426</v>
      </c>
      <c r="BA72" s="40" t="n">
        <f aca="false">(AZ72-AZ71)/AZ71</f>
        <v>0.00346668167817053</v>
      </c>
      <c r="BB72" s="39"/>
      <c r="BC72" s="39"/>
      <c r="BD72" s="39"/>
      <c r="BE72" s="39"/>
      <c r="BF72" s="7" t="n">
        <f aca="false">BF71*(1+AY72)*(1+BA72)*(1-BE72)</f>
        <v>113.722419982311</v>
      </c>
      <c r="BG72" s="7"/>
      <c r="BH72" s="7"/>
      <c r="BI72" s="40" t="n">
        <f aca="false">T79/AG79</f>
        <v>0.017674987213852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154161029.10418</v>
      </c>
      <c r="E73" s="9"/>
      <c r="F73" s="82" t="n">
        <f aca="false">'High pensions'!I73</f>
        <v>28020591.8784744</v>
      </c>
      <c r="G73" s="82" t="n">
        <f aca="false">'High pensions'!K73</f>
        <v>2284128.94095795</v>
      </c>
      <c r="H73" s="82" t="n">
        <f aca="false">'High pensions'!V73</f>
        <v>12566603.5061601</v>
      </c>
      <c r="I73" s="82" t="n">
        <f aca="false">'High pensions'!M73</f>
        <v>70643.1631224109</v>
      </c>
      <c r="J73" s="82" t="n">
        <f aca="false">'High pensions'!W73</f>
        <v>388657.840396705</v>
      </c>
      <c r="K73" s="9"/>
      <c r="L73" s="82" t="n">
        <f aca="false">'High pensions'!N73</f>
        <v>4384304.54250773</v>
      </c>
      <c r="M73" s="67"/>
      <c r="N73" s="82" t="n">
        <f aca="false">'High pensions'!L73</f>
        <v>1220164.09363793</v>
      </c>
      <c r="O73" s="9"/>
      <c r="P73" s="82" t="n">
        <f aca="false">'High pensions'!X73</f>
        <v>29463159.949766</v>
      </c>
      <c r="Q73" s="67"/>
      <c r="R73" s="82" t="n">
        <f aca="false">'High SIPA income'!G68</f>
        <v>32182850.9796093</v>
      </c>
      <c r="S73" s="67"/>
      <c r="T73" s="82" t="n">
        <f aca="false">'High SIPA income'!J68</f>
        <v>123053920.062941</v>
      </c>
      <c r="U73" s="9"/>
      <c r="V73" s="82" t="n">
        <f aca="false">'High SIPA income'!F68</f>
        <v>115371.080969315</v>
      </c>
      <c r="W73" s="67"/>
      <c r="X73" s="82" t="n">
        <f aca="false">'High SIPA income'!M68</f>
        <v>289778.892989306</v>
      </c>
      <c r="Y73" s="9"/>
      <c r="Z73" s="9" t="n">
        <f aca="false">R73+V73-N73-L73-F73</f>
        <v>-1326838.45404151</v>
      </c>
      <c r="AA73" s="9"/>
      <c r="AB73" s="9" t="n">
        <f aca="false">T73-P73-D73</f>
        <v>-60570268.9910046</v>
      </c>
      <c r="AC73" s="50"/>
      <c r="AD73" s="9"/>
      <c r="AE73" s="9"/>
      <c r="AF73" s="9"/>
      <c r="AG73" s="9" t="n">
        <f aca="false">BF73/100*$AG$57</f>
        <v>6997969142.61561</v>
      </c>
      <c r="AH73" s="40" t="n">
        <f aca="false">(AG73-AG72)/AG72</f>
        <v>0.00903130021893897</v>
      </c>
      <c r="AI73" s="40" t="n">
        <f aca="false">(AG73-AG69)/AG69</f>
        <v>0.0323657535775299</v>
      </c>
      <c r="AJ73" s="40" t="n">
        <f aca="false">AB73/AG73</f>
        <v>-0.00865540669823038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13367923</v>
      </c>
      <c r="AX73" s="7"/>
      <c r="AY73" s="40" t="n">
        <f aca="false">(AW73-AW72)/AW72</f>
        <v>-0.00160604333553632</v>
      </c>
      <c r="AZ73" s="12" t="n">
        <f aca="false">workers_and_wage_high!B61</f>
        <v>7471.26285912863</v>
      </c>
      <c r="BA73" s="40" t="n">
        <f aca="false">(AZ73-AZ72)/AZ72</f>
        <v>0.0106544550710359</v>
      </c>
      <c r="BB73" s="39"/>
      <c r="BC73" s="39"/>
      <c r="BD73" s="39"/>
      <c r="BE73" s="39"/>
      <c r="BF73" s="7" t="n">
        <f aca="false">BF72*(1+AY73)*(1+BA73)*(1-BE73)</f>
        <v>114.749481298795</v>
      </c>
      <c r="BG73" s="7"/>
      <c r="BH73" s="7"/>
      <c r="BI73" s="40" t="n">
        <f aca="false">T80/AG80</f>
        <v>0.0153661887234043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155452464.278575</v>
      </c>
      <c r="E74" s="6"/>
      <c r="F74" s="81" t="n">
        <f aca="false">'High pensions'!I74</f>
        <v>28255325.5084294</v>
      </c>
      <c r="G74" s="81" t="n">
        <f aca="false">'High pensions'!K74</f>
        <v>2344488.81753646</v>
      </c>
      <c r="H74" s="81" t="n">
        <f aca="false">'High pensions'!V74</f>
        <v>12898685.7380523</v>
      </c>
      <c r="I74" s="81" t="n">
        <f aca="false">'High pensions'!M74</f>
        <v>72509.963428963</v>
      </c>
      <c r="J74" s="81" t="n">
        <f aca="false">'High pensions'!W74</f>
        <v>398928.424888217</v>
      </c>
      <c r="K74" s="6"/>
      <c r="L74" s="81" t="n">
        <f aca="false">'High pensions'!N74</f>
        <v>5396295.01520038</v>
      </c>
      <c r="M74" s="8"/>
      <c r="N74" s="81" t="n">
        <f aca="false">'High pensions'!L74</f>
        <v>1232472.04508511</v>
      </c>
      <c r="O74" s="6"/>
      <c r="P74" s="81" t="n">
        <f aca="false">'High pensions'!X74</f>
        <v>34782098.0407981</v>
      </c>
      <c r="Q74" s="8"/>
      <c r="R74" s="81" t="n">
        <f aca="false">'High SIPA income'!G69</f>
        <v>28210466.295892</v>
      </c>
      <c r="S74" s="8"/>
      <c r="T74" s="81" t="n">
        <f aca="false">'High SIPA income'!J69</f>
        <v>107865162.931415</v>
      </c>
      <c r="U74" s="6"/>
      <c r="V74" s="81" t="n">
        <f aca="false">'High SIPA income'!F69</f>
        <v>119056.11352954</v>
      </c>
      <c r="W74" s="8"/>
      <c r="X74" s="81" t="n">
        <f aca="false">'High SIPA income'!M69</f>
        <v>299034.632356224</v>
      </c>
      <c r="Y74" s="6"/>
      <c r="Z74" s="6" t="n">
        <f aca="false">R74+V74-N74-L74-F74</f>
        <v>-6554570.15929338</v>
      </c>
      <c r="AA74" s="6"/>
      <c r="AB74" s="6" t="n">
        <f aca="false">T74-P74-D74</f>
        <v>-82369399.3879581</v>
      </c>
      <c r="AC74" s="50"/>
      <c r="AD74" s="6"/>
      <c r="AE74" s="6"/>
      <c r="AF74" s="6"/>
      <c r="AG74" s="6" t="n">
        <f aca="false">BF74/100*$AG$57</f>
        <v>7066503916.1497</v>
      </c>
      <c r="AH74" s="61" t="n">
        <f aca="false">(AG74-AG73)/AG73</f>
        <v>0.00979352325473043</v>
      </c>
      <c r="AI74" s="61"/>
      <c r="AJ74" s="61" t="n">
        <f aca="false">AB74/AG74</f>
        <v>-0.0116563155366987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0.00765362329209411</v>
      </c>
      <c r="AV74" s="5"/>
      <c r="AW74" s="5" t="n">
        <f aca="false">workers_and_wage_high!C62</f>
        <v>13437519</v>
      </c>
      <c r="AX74" s="5"/>
      <c r="AY74" s="61" t="n">
        <f aca="false">(AW74-AW73)/AW73</f>
        <v>0.00520619396147031</v>
      </c>
      <c r="AZ74" s="11" t="n">
        <f aca="false">workers_and_wage_high!B62</f>
        <v>7505.35849361359</v>
      </c>
      <c r="BA74" s="61" t="n">
        <f aca="false">(AZ74-AZ73)/AZ73</f>
        <v>0.00456357046028717</v>
      </c>
      <c r="BB74" s="66"/>
      <c r="BC74" s="66"/>
      <c r="BD74" s="66"/>
      <c r="BE74" s="66"/>
      <c r="BF74" s="5" t="n">
        <f aca="false">BF73*(1+AY74)*(1+BA74)*(1-BE74)</f>
        <v>115.873283012363</v>
      </c>
      <c r="BG74" s="5"/>
      <c r="BH74" s="5"/>
      <c r="BI74" s="61" t="n">
        <f aca="false">T81/AG81</f>
        <v>0.0177633732246532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155825223.080759</v>
      </c>
      <c r="E75" s="9"/>
      <c r="F75" s="82" t="n">
        <f aca="false">'High pensions'!I75</f>
        <v>28323078.8331563</v>
      </c>
      <c r="G75" s="82" t="n">
        <f aca="false">'High pensions'!K75</f>
        <v>2413413.30532767</v>
      </c>
      <c r="H75" s="82" t="n">
        <f aca="false">'High pensions'!V75</f>
        <v>13277887.933868</v>
      </c>
      <c r="I75" s="82" t="n">
        <f aca="false">'High pensions'!M75</f>
        <v>74641.6486183819</v>
      </c>
      <c r="J75" s="82" t="n">
        <f aca="false">'High pensions'!W75</f>
        <v>410656.327851588</v>
      </c>
      <c r="K75" s="9"/>
      <c r="L75" s="82" t="n">
        <f aca="false">'High pensions'!N75</f>
        <v>4421243.59371507</v>
      </c>
      <c r="M75" s="67"/>
      <c r="N75" s="82" t="n">
        <f aca="false">'High pensions'!L75</f>
        <v>1235709.2929336</v>
      </c>
      <c r="O75" s="9"/>
      <c r="P75" s="82" t="n">
        <f aca="false">'High pensions'!X75</f>
        <v>29740361.9620312</v>
      </c>
      <c r="Q75" s="67"/>
      <c r="R75" s="82" t="n">
        <f aca="false">'High SIPA income'!G70</f>
        <v>32830631.9765075</v>
      </c>
      <c r="S75" s="67"/>
      <c r="T75" s="82" t="n">
        <f aca="false">'High SIPA income'!J70</f>
        <v>125530766.848862</v>
      </c>
      <c r="U75" s="9"/>
      <c r="V75" s="82" t="n">
        <f aca="false">'High SIPA income'!F70</f>
        <v>122389.32918518</v>
      </c>
      <c r="W75" s="67"/>
      <c r="X75" s="82" t="n">
        <f aca="false">'High SIPA income'!M70</f>
        <v>307406.709090454</v>
      </c>
      <c r="Y75" s="9"/>
      <c r="Z75" s="9" t="n">
        <f aca="false">R75+V75-N75-L75-F75</f>
        <v>-1027010.41411221</v>
      </c>
      <c r="AA75" s="9"/>
      <c r="AB75" s="9" t="n">
        <f aca="false">T75-P75-D75</f>
        <v>-60034818.1939283</v>
      </c>
      <c r="AC75" s="50"/>
      <c r="AD75" s="9"/>
      <c r="AE75" s="9"/>
      <c r="AF75" s="9"/>
      <c r="AG75" s="9" t="n">
        <f aca="false">BF75/100*$AG$57</f>
        <v>7158714504.44105</v>
      </c>
      <c r="AH75" s="40" t="n">
        <f aca="false">(AG75-AG74)/AG74</f>
        <v>0.0130489686817562</v>
      </c>
      <c r="AI75" s="40"/>
      <c r="AJ75" s="40" t="n">
        <f aca="false">AB75/AG75</f>
        <v>-0.00838625680025157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13578054</v>
      </c>
      <c r="AX75" s="7"/>
      <c r="AY75" s="40" t="n">
        <f aca="false">(AW75-AW74)/AW74</f>
        <v>0.0104584038169546</v>
      </c>
      <c r="AZ75" s="12" t="n">
        <f aca="false">workers_and_wage_high!B63</f>
        <v>7524.60037228752</v>
      </c>
      <c r="BA75" s="40" t="n">
        <f aca="false">(AZ75-AZ74)/AZ74</f>
        <v>0.00256375210994886</v>
      </c>
      <c r="BB75" s="39"/>
      <c r="BC75" s="39"/>
      <c r="BD75" s="39"/>
      <c r="BE75" s="39"/>
      <c r="BF75" s="7" t="n">
        <f aca="false">BF74*(1+AY75)*(1+BA75)*(1-BE75)</f>
        <v>117.385309853444</v>
      </c>
      <c r="BG75" s="7"/>
      <c r="BH75" s="7"/>
      <c r="BI75" s="40" t="n">
        <f aca="false">T82/AG82</f>
        <v>0.0154797092313874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157018586.630557</v>
      </c>
      <c r="E76" s="9"/>
      <c r="F76" s="82" t="n">
        <f aca="false">'High pensions'!I76</f>
        <v>28539986.784445</v>
      </c>
      <c r="G76" s="82" t="n">
        <f aca="false">'High pensions'!K76</f>
        <v>2461113.75377459</v>
      </c>
      <c r="H76" s="82" t="n">
        <f aca="false">'High pensions'!V76</f>
        <v>13540321.7273153</v>
      </c>
      <c r="I76" s="82" t="n">
        <f aca="false">'High pensions'!M76</f>
        <v>76116.920219833</v>
      </c>
      <c r="J76" s="82" t="n">
        <f aca="false">'High pensions'!W76</f>
        <v>418772.836927279</v>
      </c>
      <c r="K76" s="9"/>
      <c r="L76" s="82" t="n">
        <f aca="false">'High pensions'!N76</f>
        <v>4438468.41285056</v>
      </c>
      <c r="M76" s="67"/>
      <c r="N76" s="82" t="n">
        <f aca="false">'High pensions'!L76</f>
        <v>1246850.89790762</v>
      </c>
      <c r="O76" s="9"/>
      <c r="P76" s="82" t="n">
        <f aca="false">'High pensions'!X76</f>
        <v>29891039.4536707</v>
      </c>
      <c r="Q76" s="67"/>
      <c r="R76" s="82" t="n">
        <f aca="false">'High SIPA income'!G71</f>
        <v>28823108.9207953</v>
      </c>
      <c r="S76" s="67"/>
      <c r="T76" s="82" t="n">
        <f aca="false">'High SIPA income'!J71</f>
        <v>110207655.10651</v>
      </c>
      <c r="U76" s="9"/>
      <c r="V76" s="82" t="n">
        <f aca="false">'High SIPA income'!F71</f>
        <v>122020.009140244</v>
      </c>
      <c r="W76" s="67"/>
      <c r="X76" s="82" t="n">
        <f aca="false">'High SIPA income'!M71</f>
        <v>306479.083615498</v>
      </c>
      <c r="Y76" s="9"/>
      <c r="Z76" s="9" t="n">
        <f aca="false">R76+V76-N76-L76-F76</f>
        <v>-5280177.16526762</v>
      </c>
      <c r="AA76" s="9"/>
      <c r="AB76" s="9" t="n">
        <f aca="false">T76-P76-D76</f>
        <v>-76701970.977718</v>
      </c>
      <c r="AC76" s="50"/>
      <c r="AD76" s="9"/>
      <c r="AE76" s="9"/>
      <c r="AF76" s="9"/>
      <c r="AG76" s="9" t="n">
        <f aca="false">BF76/100*$AG$57</f>
        <v>7197607667.32425</v>
      </c>
      <c r="AH76" s="40" t="n">
        <f aca="false">(AG76-AG75)/AG75</f>
        <v>0.00543298141853277</v>
      </c>
      <c r="AI76" s="40"/>
      <c r="AJ76" s="40" t="n">
        <f aca="false">AB76/AG76</f>
        <v>-0.0106565923738703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13658472</v>
      </c>
      <c r="AX76" s="7"/>
      <c r="AY76" s="40" t="n">
        <f aca="false">(AW76-AW75)/AW75</f>
        <v>0.00592264546893097</v>
      </c>
      <c r="AZ76" s="12" t="n">
        <f aca="false">workers_and_wage_high!B64</f>
        <v>7520.93753965072</v>
      </c>
      <c r="BA76" s="40" t="n">
        <f aca="false">(AZ76-AZ75)/AZ75</f>
        <v>-0.00048678101900146</v>
      </c>
      <c r="BB76" s="39"/>
      <c r="BC76" s="39"/>
      <c r="BD76" s="39"/>
      <c r="BE76" s="39"/>
      <c r="BF76" s="7" t="n">
        <f aca="false">BF75*(1+AY76)*(1+BA76)*(1-BE76)</f>
        <v>118.023062060686</v>
      </c>
      <c r="BG76" s="7"/>
      <c r="BH76" s="7"/>
      <c r="BI76" s="40" t="n">
        <f aca="false">T83/AG83</f>
        <v>0.0177876935404585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158039869.977862</v>
      </c>
      <c r="E77" s="9"/>
      <c r="F77" s="82" t="n">
        <f aca="false">'High pensions'!I77</f>
        <v>28725617.1219783</v>
      </c>
      <c r="G77" s="82" t="n">
        <f aca="false">'High pensions'!K77</f>
        <v>2528817.09352877</v>
      </c>
      <c r="H77" s="82" t="n">
        <f aca="false">'High pensions'!V77</f>
        <v>13912805.5269281</v>
      </c>
      <c r="I77" s="82" t="n">
        <f aca="false">'High pensions'!M77</f>
        <v>78210.8379441891</v>
      </c>
      <c r="J77" s="82" t="n">
        <f aca="false">'High pensions'!W77</f>
        <v>430292.954441078</v>
      </c>
      <c r="K77" s="9"/>
      <c r="L77" s="82" t="n">
        <f aca="false">'High pensions'!N77</f>
        <v>4441618.11789062</v>
      </c>
      <c r="M77" s="67"/>
      <c r="N77" s="82" t="n">
        <f aca="false">'High pensions'!L77</f>
        <v>1255509.5293287</v>
      </c>
      <c r="O77" s="9"/>
      <c r="P77" s="82" t="n">
        <f aca="false">'High pensions'!X77</f>
        <v>29955020.5234662</v>
      </c>
      <c r="Q77" s="67"/>
      <c r="R77" s="82" t="n">
        <f aca="false">'High SIPA income'!G72</f>
        <v>33267965.279694</v>
      </c>
      <c r="S77" s="67"/>
      <c r="T77" s="82" t="n">
        <f aca="false">'High SIPA income'!J72</f>
        <v>127202948.638016</v>
      </c>
      <c r="U77" s="9"/>
      <c r="V77" s="82" t="n">
        <f aca="false">'High SIPA income'!F72</f>
        <v>115940.535883383</v>
      </c>
      <c r="W77" s="67"/>
      <c r="X77" s="82" t="n">
        <f aca="false">'High SIPA income'!M72</f>
        <v>291209.199555038</v>
      </c>
      <c r="Y77" s="9"/>
      <c r="Z77" s="9" t="n">
        <f aca="false">R77+V77-N77-L77-F77</f>
        <v>-1038838.95362024</v>
      </c>
      <c r="AA77" s="9"/>
      <c r="AB77" s="9" t="n">
        <f aca="false">T77-P77-D77</f>
        <v>-60791941.8633116</v>
      </c>
      <c r="AC77" s="50"/>
      <c r="AD77" s="9"/>
      <c r="AE77" s="9"/>
      <c r="AF77" s="9"/>
      <c r="AG77" s="9" t="n">
        <f aca="false">BF77/100*$AG$57</f>
        <v>7214443014.2669</v>
      </c>
      <c r="AH77" s="40" t="n">
        <f aca="false">(AG77-AG76)/AG76</f>
        <v>0.00233901981335707</v>
      </c>
      <c r="AI77" s="40" t="n">
        <f aca="false">(AG77-AG73)/AG73</f>
        <v>0.0309338134020947</v>
      </c>
      <c r="AJ77" s="40" t="n">
        <f aca="false">AB77/AG77</f>
        <v>-0.00842642207348407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13644097</v>
      </c>
      <c r="AX77" s="7"/>
      <c r="AY77" s="40" t="n">
        <f aca="false">(AW77-AW76)/AW76</f>
        <v>-0.00105246033377672</v>
      </c>
      <c r="AZ77" s="12" t="n">
        <f aca="false">workers_and_wage_high!B65</f>
        <v>7546.47152350945</v>
      </c>
      <c r="BA77" s="40" t="n">
        <f aca="false">(AZ77-AZ76)/AZ76</f>
        <v>0.00339505330606962</v>
      </c>
      <c r="BB77" s="39"/>
      <c r="BC77" s="39"/>
      <c r="BD77" s="39"/>
      <c r="BE77" s="39"/>
      <c r="BF77" s="7" t="n">
        <f aca="false">BF76*(1+AY77)*(1+BA77)*(1-BE77)</f>
        <v>118.299120341279</v>
      </c>
      <c r="BG77" s="7"/>
      <c r="BH77" s="7"/>
      <c r="BI77" s="40" t="n">
        <f aca="false">T84/AG84</f>
        <v>0.0155166814025015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159002901.290678</v>
      </c>
      <c r="E78" s="6"/>
      <c r="F78" s="81" t="n">
        <f aca="false">'High pensions'!I78</f>
        <v>28900659.462701</v>
      </c>
      <c r="G78" s="81" t="n">
        <f aca="false">'High pensions'!K78</f>
        <v>2643701.91384783</v>
      </c>
      <c r="H78" s="81" t="n">
        <f aca="false">'High pensions'!V78</f>
        <v>14544867.9118216</v>
      </c>
      <c r="I78" s="81" t="n">
        <f aca="false">'High pensions'!M78</f>
        <v>81763.9767169431</v>
      </c>
      <c r="J78" s="81" t="n">
        <f aca="false">'High pensions'!W78</f>
        <v>449841.275623348</v>
      </c>
      <c r="K78" s="6"/>
      <c r="L78" s="81" t="n">
        <f aca="false">'High pensions'!N78</f>
        <v>5512437.65096919</v>
      </c>
      <c r="M78" s="8"/>
      <c r="N78" s="81" t="n">
        <f aca="false">'High pensions'!L78</f>
        <v>1263776.40767522</v>
      </c>
      <c r="O78" s="6"/>
      <c r="P78" s="81" t="n">
        <f aca="false">'High pensions'!X78</f>
        <v>35556990.0966119</v>
      </c>
      <c r="Q78" s="8"/>
      <c r="R78" s="81" t="n">
        <f aca="false">'High SIPA income'!G73</f>
        <v>29201939.7554854</v>
      </c>
      <c r="S78" s="8"/>
      <c r="T78" s="81" t="n">
        <f aca="false">'High SIPA income'!J73</f>
        <v>111656147.63686</v>
      </c>
      <c r="U78" s="6"/>
      <c r="V78" s="81" t="n">
        <f aca="false">'High SIPA income'!F73</f>
        <v>120469.013536916</v>
      </c>
      <c r="W78" s="8"/>
      <c r="X78" s="81" t="n">
        <f aca="false">'High SIPA income'!M73</f>
        <v>302583.429824378</v>
      </c>
      <c r="Y78" s="6"/>
      <c r="Z78" s="6" t="n">
        <f aca="false">R78+V78-N78-L78-F78</f>
        <v>-6354464.75232314</v>
      </c>
      <c r="AA78" s="6"/>
      <c r="AB78" s="6" t="n">
        <f aca="false">T78-P78-D78</f>
        <v>-82903743.7504297</v>
      </c>
      <c r="AC78" s="50"/>
      <c r="AD78" s="6"/>
      <c r="AE78" s="6"/>
      <c r="AF78" s="6"/>
      <c r="AG78" s="6" t="n">
        <f aca="false">BF78/100*$AG$57</f>
        <v>7259801341.73097</v>
      </c>
      <c r="AH78" s="61" t="n">
        <f aca="false">(AG78-AG77)/AG77</f>
        <v>0.00628715583093112</v>
      </c>
      <c r="AI78" s="61"/>
      <c r="AJ78" s="61" t="n">
        <f aca="false">AB78/AG78</f>
        <v>-0.0114195609284624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0.00617959260432645</v>
      </c>
      <c r="AV78" s="5"/>
      <c r="AW78" s="5" t="n">
        <f aca="false">workers_and_wage_high!C66</f>
        <v>13677641</v>
      </c>
      <c r="AX78" s="5"/>
      <c r="AY78" s="61" t="n">
        <f aca="false">(AW78-AW77)/AW77</f>
        <v>0.00245849908572183</v>
      </c>
      <c r="AZ78" s="11" t="n">
        <f aca="false">workers_and_wage_high!B66</f>
        <v>7575.29351377375</v>
      </c>
      <c r="BA78" s="61" t="n">
        <f aca="false">(AZ78-AZ77)/AZ77</f>
        <v>0.0038192670805835</v>
      </c>
      <c r="BB78" s="66"/>
      <c r="BC78" s="66"/>
      <c r="BD78" s="66"/>
      <c r="BE78" s="66"/>
      <c r="BF78" s="5" t="n">
        <f aca="false">BF77*(1+AY78)*(1+BA78)*(1-BE78)</f>
        <v>119.042885345527</v>
      </c>
      <c r="BG78" s="5"/>
      <c r="BH78" s="5"/>
      <c r="BI78" s="61" t="n">
        <f aca="false">T85/AG85</f>
        <v>0.0178584677926036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159789324.289846</v>
      </c>
      <c r="E79" s="9"/>
      <c r="F79" s="82" t="n">
        <f aca="false">'High pensions'!I79</f>
        <v>29043601.1518658</v>
      </c>
      <c r="G79" s="82" t="n">
        <f aca="false">'High pensions'!K79</f>
        <v>2725436.38550713</v>
      </c>
      <c r="H79" s="82" t="n">
        <f aca="false">'High pensions'!V79</f>
        <v>14994546.8593232</v>
      </c>
      <c r="I79" s="82" t="n">
        <f aca="false">'High pensions'!M79</f>
        <v>84291.8469744478</v>
      </c>
      <c r="J79" s="82" t="n">
        <f aca="false">'High pensions'!W79</f>
        <v>463748.871937833</v>
      </c>
      <c r="K79" s="9"/>
      <c r="L79" s="82" t="n">
        <f aca="false">'High pensions'!N79</f>
        <v>4520975.20558935</v>
      </c>
      <c r="M79" s="67"/>
      <c r="N79" s="82" t="n">
        <f aca="false">'High pensions'!L79</f>
        <v>1271585.35173382</v>
      </c>
      <c r="O79" s="9"/>
      <c r="P79" s="82" t="n">
        <f aca="false">'High pensions'!X79</f>
        <v>30455249.2605212</v>
      </c>
      <c r="Q79" s="67"/>
      <c r="R79" s="82" t="n">
        <f aca="false">'High SIPA income'!G74</f>
        <v>33780483.5600018</v>
      </c>
      <c r="S79" s="67"/>
      <c r="T79" s="82" t="n">
        <f aca="false">'High SIPA income'!J74</f>
        <v>129162606.703604</v>
      </c>
      <c r="U79" s="9"/>
      <c r="V79" s="82" t="n">
        <f aca="false">'High SIPA income'!F74</f>
        <v>120144.431381641</v>
      </c>
      <c r="W79" s="67"/>
      <c r="X79" s="82" t="n">
        <f aca="false">'High SIPA income'!M74</f>
        <v>301768.173029959</v>
      </c>
      <c r="Y79" s="9"/>
      <c r="Z79" s="9" t="n">
        <f aca="false">R79+V79-N79-L79-F79</f>
        <v>-935533.717805598</v>
      </c>
      <c r="AA79" s="9"/>
      <c r="AB79" s="9" t="n">
        <f aca="false">T79-P79-D79</f>
        <v>-61081966.8467637</v>
      </c>
      <c r="AC79" s="50"/>
      <c r="AD79" s="9"/>
      <c r="AE79" s="9"/>
      <c r="AF79" s="9"/>
      <c r="AG79" s="9" t="n">
        <f aca="false">BF79/100*$AG$57</f>
        <v>7307649230.00216</v>
      </c>
      <c r="AH79" s="40" t="n">
        <f aca="false">(AG79-AG78)/AG78</f>
        <v>0.00659079856581721</v>
      </c>
      <c r="AI79" s="40"/>
      <c r="AJ79" s="40" t="n">
        <f aca="false">AB79/AG79</f>
        <v>-0.00835863420975197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13745081</v>
      </c>
      <c r="AX79" s="7"/>
      <c r="AY79" s="40" t="n">
        <f aca="false">(AW79-AW78)/AW78</f>
        <v>0.00493067481446545</v>
      </c>
      <c r="AZ79" s="12" t="n">
        <f aca="false">workers_and_wage_high!B67</f>
        <v>7587.80773490448</v>
      </c>
      <c r="BA79" s="40" t="n">
        <f aca="false">(AZ79-AZ78)/AZ78</f>
        <v>0.00165197838314382</v>
      </c>
      <c r="BB79" s="39"/>
      <c r="BC79" s="39"/>
      <c r="BD79" s="39"/>
      <c r="BE79" s="39"/>
      <c r="BF79" s="7" t="n">
        <f aca="false">BF78*(1+AY79)*(1+BA79)*(1-BE79)</f>
        <v>119.827473023533</v>
      </c>
      <c r="BG79" s="7"/>
      <c r="BH79" s="7"/>
      <c r="BI79" s="40" t="n">
        <f aca="false">T86/AG86</f>
        <v>0.0155506094888101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160556402.963885</v>
      </c>
      <c r="E80" s="9"/>
      <c r="F80" s="82" t="n">
        <f aca="false">'High pensions'!I80</f>
        <v>29183026.7809553</v>
      </c>
      <c r="G80" s="82" t="n">
        <f aca="false">'High pensions'!K80</f>
        <v>2823053.31076981</v>
      </c>
      <c r="H80" s="82" t="n">
        <f aca="false">'High pensions'!V80</f>
        <v>15531606.3804692</v>
      </c>
      <c r="I80" s="82" t="n">
        <f aca="false">'High pensions'!M80</f>
        <v>87310.927137211</v>
      </c>
      <c r="J80" s="82" t="n">
        <f aca="false">'High pensions'!W80</f>
        <v>480358.960220698</v>
      </c>
      <c r="K80" s="9"/>
      <c r="L80" s="82" t="n">
        <f aca="false">'High pensions'!N80</f>
        <v>4426394.64156078</v>
      </c>
      <c r="M80" s="67"/>
      <c r="N80" s="82" t="n">
        <f aca="false">'High pensions'!L80</f>
        <v>1278777.75631069</v>
      </c>
      <c r="O80" s="9"/>
      <c r="P80" s="82" t="n">
        <f aca="false">'High pensions'!X80</f>
        <v>30004040.7520394</v>
      </c>
      <c r="Q80" s="67"/>
      <c r="R80" s="82" t="n">
        <f aca="false">'High SIPA income'!G75</f>
        <v>29455926.5138138</v>
      </c>
      <c r="S80" s="67"/>
      <c r="T80" s="82" t="n">
        <f aca="false">'High SIPA income'!J75</f>
        <v>112627288.020793</v>
      </c>
      <c r="U80" s="9"/>
      <c r="V80" s="82" t="n">
        <f aca="false">'High SIPA income'!F75</f>
        <v>124448.582571349</v>
      </c>
      <c r="W80" s="67"/>
      <c r="X80" s="82" t="n">
        <f aca="false">'High SIPA income'!M75</f>
        <v>312578.959897285</v>
      </c>
      <c r="Y80" s="9"/>
      <c r="Z80" s="9" t="n">
        <f aca="false">R80+V80-N80-L80-F80</f>
        <v>-5307824.08244157</v>
      </c>
      <c r="AA80" s="9"/>
      <c r="AB80" s="9" t="n">
        <f aca="false">T80-P80-D80</f>
        <v>-77933155.6951313</v>
      </c>
      <c r="AC80" s="50"/>
      <c r="AD80" s="9"/>
      <c r="AE80" s="9"/>
      <c r="AF80" s="9"/>
      <c r="AG80" s="9" t="n">
        <f aca="false">BF80/100*$AG$57</f>
        <v>7329552568.18172</v>
      </c>
      <c r="AH80" s="40" t="n">
        <f aca="false">(AG80-AG79)/AG79</f>
        <v>0.00299731657748828</v>
      </c>
      <c r="AI80" s="40"/>
      <c r="AJ80" s="40" t="n">
        <f aca="false">AB80/AG80</f>
        <v>-0.0106327303024535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13717111</v>
      </c>
      <c r="AX80" s="7"/>
      <c r="AY80" s="40" t="n">
        <f aca="false">(AW80-AW79)/AW79</f>
        <v>-0.00203490979791243</v>
      </c>
      <c r="AZ80" s="12" t="n">
        <f aca="false">workers_and_wage_high!B68</f>
        <v>7626.06915966766</v>
      </c>
      <c r="BA80" s="40" t="n">
        <f aca="false">(AZ80-AZ79)/AZ79</f>
        <v>0.0050424873823808</v>
      </c>
      <c r="BB80" s="39"/>
      <c r="BC80" s="39"/>
      <c r="BD80" s="39"/>
      <c r="BE80" s="39"/>
      <c r="BF80" s="7" t="n">
        <f aca="false">BF79*(1+AY80)*(1+BA80)*(1-BE80)</f>
        <v>120.186633894865</v>
      </c>
      <c r="BG80" s="7"/>
      <c r="BH80" s="7"/>
      <c r="BI80" s="40" t="n">
        <f aca="false">T87/AG87</f>
        <v>0.0179039122454119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161689216.491734</v>
      </c>
      <c r="E81" s="9"/>
      <c r="F81" s="82" t="n">
        <f aca="false">'High pensions'!I81</f>
        <v>29388929.0490104</v>
      </c>
      <c r="G81" s="82" t="n">
        <f aca="false">'High pensions'!K81</f>
        <v>2873404.91121075</v>
      </c>
      <c r="H81" s="82" t="n">
        <f aca="false">'High pensions'!V81</f>
        <v>15808626.0299713</v>
      </c>
      <c r="I81" s="82" t="n">
        <f aca="false">'High pensions'!M81</f>
        <v>88868.1931302296</v>
      </c>
      <c r="J81" s="82" t="n">
        <f aca="false">'High pensions'!W81</f>
        <v>488926.578246537</v>
      </c>
      <c r="K81" s="9"/>
      <c r="L81" s="82" t="n">
        <f aca="false">'High pensions'!N81</f>
        <v>4557088.54818222</v>
      </c>
      <c r="M81" s="67"/>
      <c r="N81" s="82" t="n">
        <f aca="false">'High pensions'!L81</f>
        <v>1288606.1670556</v>
      </c>
      <c r="O81" s="9"/>
      <c r="P81" s="82" t="n">
        <f aca="false">'High pensions'!X81</f>
        <v>30736285.0708592</v>
      </c>
      <c r="Q81" s="67"/>
      <c r="R81" s="82" t="n">
        <f aca="false">'High SIPA income'!G76</f>
        <v>34352282.0964327</v>
      </c>
      <c r="S81" s="67"/>
      <c r="T81" s="82" t="n">
        <f aca="false">'High SIPA income'!J76</f>
        <v>131348927.966399</v>
      </c>
      <c r="U81" s="9"/>
      <c r="V81" s="82" t="n">
        <f aca="false">'High SIPA income'!F76</f>
        <v>121240.919540761</v>
      </c>
      <c r="W81" s="67"/>
      <c r="X81" s="82" t="n">
        <f aca="false">'High SIPA income'!M76</f>
        <v>304522.23515936</v>
      </c>
      <c r="Y81" s="9"/>
      <c r="Z81" s="9" t="n">
        <f aca="false">R81+V81-N81-L81-F81</f>
        <v>-761100.748274729</v>
      </c>
      <c r="AA81" s="9"/>
      <c r="AB81" s="9" t="n">
        <f aca="false">T81-P81-D81</f>
        <v>-61076573.5961943</v>
      </c>
      <c r="AC81" s="50"/>
      <c r="AD81" s="9"/>
      <c r="AE81" s="9"/>
      <c r="AF81" s="9"/>
      <c r="AG81" s="9" t="n">
        <f aca="false">BF81/100*$AG$57</f>
        <v>7394368530.41535</v>
      </c>
      <c r="AH81" s="40" t="n">
        <f aca="false">(AG81-AG80)/AG80</f>
        <v>0.00884309944306918</v>
      </c>
      <c r="AI81" s="40" t="n">
        <f aca="false">(AG81-AG77)/AG77</f>
        <v>0.0249396267726621</v>
      </c>
      <c r="AJ81" s="40" t="n">
        <f aca="false">AB81/AG81</f>
        <v>-0.00825987687048153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13782114</v>
      </c>
      <c r="AX81" s="7"/>
      <c r="AY81" s="40" t="n">
        <f aca="false">(AW81-AW80)/AW80</f>
        <v>0.00473882583584838</v>
      </c>
      <c r="AZ81" s="12" t="n">
        <f aca="false">workers_and_wage_high!B69</f>
        <v>7657.22101084931</v>
      </c>
      <c r="BA81" s="40" t="n">
        <f aca="false">(AZ81-AZ80)/AZ80</f>
        <v>0.00408491590220638</v>
      </c>
      <c r="BB81" s="39"/>
      <c r="BC81" s="39"/>
      <c r="BD81" s="39"/>
      <c r="BE81" s="39"/>
      <c r="BF81" s="7" t="n">
        <f aca="false">BF80*(1+AY81)*(1+BA81)*(1-BE81)</f>
        <v>121.249456250125</v>
      </c>
      <c r="BG81" s="7"/>
      <c r="BH81" s="7"/>
      <c r="BI81" s="40" t="n">
        <f aca="false">T88/AG88</f>
        <v>0.0155869088297867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162486833.892433</v>
      </c>
      <c r="E82" s="6"/>
      <c r="F82" s="81" t="n">
        <f aca="false">'High pensions'!I82</f>
        <v>29533905.4531641</v>
      </c>
      <c r="G82" s="81" t="n">
        <f aca="false">'High pensions'!K82</f>
        <v>2964532.19444971</v>
      </c>
      <c r="H82" s="81" t="n">
        <f aca="false">'High pensions'!V82</f>
        <v>16309981.4554568</v>
      </c>
      <c r="I82" s="81" t="n">
        <f aca="false">'High pensions'!M82</f>
        <v>91686.562714939</v>
      </c>
      <c r="J82" s="81" t="n">
        <f aca="false">'High pensions'!W82</f>
        <v>504432.416148145</v>
      </c>
      <c r="K82" s="6"/>
      <c r="L82" s="81" t="n">
        <f aca="false">'High pensions'!N82</f>
        <v>5480135.96379088</v>
      </c>
      <c r="M82" s="8"/>
      <c r="N82" s="81" t="n">
        <f aca="false">'High pensions'!L82</f>
        <v>1295316.11396578</v>
      </c>
      <c r="O82" s="6"/>
      <c r="P82" s="81" t="n">
        <f aca="false">'High pensions'!X82</f>
        <v>35562898.6465808</v>
      </c>
      <c r="Q82" s="8"/>
      <c r="R82" s="81" t="n">
        <f aca="false">'High SIPA income'!G77</f>
        <v>30395089.4475703</v>
      </c>
      <c r="S82" s="8"/>
      <c r="T82" s="81" t="n">
        <f aca="false">'High SIPA income'!J77</f>
        <v>116218258.896859</v>
      </c>
      <c r="U82" s="6"/>
      <c r="V82" s="81" t="n">
        <f aca="false">'High SIPA income'!F77</f>
        <v>119052.428877071</v>
      </c>
      <c r="W82" s="8"/>
      <c r="X82" s="81" t="n">
        <f aca="false">'High SIPA income'!M77</f>
        <v>299025.377571537</v>
      </c>
      <c r="Y82" s="6"/>
      <c r="Z82" s="6" t="n">
        <f aca="false">R82+V82-N82-L82-F82</f>
        <v>-5795215.65447335</v>
      </c>
      <c r="AA82" s="6"/>
      <c r="AB82" s="6" t="n">
        <f aca="false">T82-P82-D82</f>
        <v>-81831473.6421543</v>
      </c>
      <c r="AC82" s="50"/>
      <c r="AD82" s="6"/>
      <c r="AE82" s="6"/>
      <c r="AF82" s="6"/>
      <c r="AG82" s="6" t="n">
        <f aca="false">BF82/100*$AG$57</f>
        <v>7507780486.03198</v>
      </c>
      <c r="AH82" s="61" t="n">
        <f aca="false">(AG82-AG81)/AG81</f>
        <v>0.0153376120151609</v>
      </c>
      <c r="AI82" s="61"/>
      <c r="AJ82" s="61" t="n">
        <f aca="false">AB82/AG82</f>
        <v>-0.01089955597322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0.0073695465595151</v>
      </c>
      <c r="AV82" s="5"/>
      <c r="AW82" s="5" t="n">
        <f aca="false">workers_and_wage_high!C70</f>
        <v>13915643</v>
      </c>
      <c r="AX82" s="5"/>
      <c r="AY82" s="61" t="n">
        <f aca="false">(AW82-AW81)/AW81</f>
        <v>0.00968857172419268</v>
      </c>
      <c r="AZ82" s="11" t="n">
        <f aca="false">workers_and_wage_high!B70</f>
        <v>7700.0618938884</v>
      </c>
      <c r="BA82" s="61" t="n">
        <f aca="false">(AZ82-AZ81)/AZ81</f>
        <v>0.00559483433720736</v>
      </c>
      <c r="BB82" s="66"/>
      <c r="BC82" s="66"/>
      <c r="BD82" s="66"/>
      <c r="BE82" s="66"/>
      <c r="BF82" s="5" t="n">
        <f aca="false">BF81*(1+AY82)*(1+BA82)*(1-BE82)</f>
        <v>123.109133367138</v>
      </c>
      <c r="BG82" s="5"/>
      <c r="BH82" s="5"/>
      <c r="BI82" s="61" t="n">
        <f aca="false">T89/AG89</f>
        <v>0.0179633227438186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163214100.711168</v>
      </c>
      <c r="E83" s="9"/>
      <c r="F83" s="82" t="n">
        <f aca="false">'High pensions'!I83</f>
        <v>29666094.8062902</v>
      </c>
      <c r="G83" s="82" t="n">
        <f aca="false">'High pensions'!K83</f>
        <v>3075768.72722264</v>
      </c>
      <c r="H83" s="82" t="n">
        <f aca="false">'High pensions'!V83</f>
        <v>16921972.0386903</v>
      </c>
      <c r="I83" s="82" t="n">
        <f aca="false">'High pensions'!M83</f>
        <v>95126.8678522464</v>
      </c>
      <c r="J83" s="82" t="n">
        <f aca="false">'High pensions'!W83</f>
        <v>523359.959959492</v>
      </c>
      <c r="K83" s="9"/>
      <c r="L83" s="82" t="n">
        <f aca="false">'High pensions'!N83</f>
        <v>4523173.90955848</v>
      </c>
      <c r="M83" s="67"/>
      <c r="N83" s="82" t="n">
        <f aca="false">'High pensions'!L83</f>
        <v>1302072.27857804</v>
      </c>
      <c r="O83" s="9"/>
      <c r="P83" s="82" t="n">
        <f aca="false">'High pensions'!X83</f>
        <v>30634388.4222684</v>
      </c>
      <c r="Q83" s="67"/>
      <c r="R83" s="82" t="n">
        <f aca="false">'High SIPA income'!G78</f>
        <v>35113293.734318</v>
      </c>
      <c r="S83" s="67"/>
      <c r="T83" s="82" t="n">
        <f aca="false">'High SIPA income'!J78</f>
        <v>134258721.922025</v>
      </c>
      <c r="U83" s="9"/>
      <c r="V83" s="82" t="n">
        <f aca="false">'High SIPA income'!F78</f>
        <v>120707.436997698</v>
      </c>
      <c r="W83" s="67"/>
      <c r="X83" s="82" t="n">
        <f aca="false">'High SIPA income'!M78</f>
        <v>303182.280818472</v>
      </c>
      <c r="Y83" s="9"/>
      <c r="Z83" s="9" t="n">
        <f aca="false">R83+V83-N83-L83-F83</f>
        <v>-257339.823111072</v>
      </c>
      <c r="AA83" s="9"/>
      <c r="AB83" s="9" t="n">
        <f aca="false">T83-P83-D83</f>
        <v>-59589767.2114113</v>
      </c>
      <c r="AC83" s="50"/>
      <c r="AD83" s="9"/>
      <c r="AE83" s="9"/>
      <c r="AF83" s="9"/>
      <c r="AG83" s="9" t="n">
        <f aca="false">BF83/100*$AG$57</f>
        <v>7547843210.62485</v>
      </c>
      <c r="AH83" s="40" t="n">
        <f aca="false">(AG83-AG82)/AG82</f>
        <v>0.00533616088901458</v>
      </c>
      <c r="AI83" s="40"/>
      <c r="AJ83" s="40" t="n">
        <f aca="false">AB83/AG83</f>
        <v>-0.00789493972629542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13949592</v>
      </c>
      <c r="AX83" s="7"/>
      <c r="AY83" s="40" t="n">
        <f aca="false">(AW83-AW82)/AW82</f>
        <v>0.00243962855327634</v>
      </c>
      <c r="AZ83" s="12" t="n">
        <f aca="false">workers_and_wage_high!B71</f>
        <v>7722.31109237133</v>
      </c>
      <c r="BA83" s="40" t="n">
        <f aca="false">(AZ83-AZ82)/AZ82</f>
        <v>0.00288948307033534</v>
      </c>
      <c r="BB83" s="39"/>
      <c r="BC83" s="39"/>
      <c r="BD83" s="39"/>
      <c r="BE83" s="39"/>
      <c r="BF83" s="7" t="n">
        <f aca="false">BF82*(1+AY83)*(1+BA83)*(1-BE83)</f>
        <v>123.766063509693</v>
      </c>
      <c r="BG83" s="7"/>
      <c r="BH83" s="7"/>
      <c r="BI83" s="40" t="n">
        <f aca="false">T90/AG90</f>
        <v>0.0156254459327493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163812724.591654</v>
      </c>
      <c r="E84" s="9"/>
      <c r="F84" s="82" t="n">
        <f aca="false">'High pensions'!I84</f>
        <v>29774901.7826142</v>
      </c>
      <c r="G84" s="82" t="n">
        <f aca="false">'High pensions'!K84</f>
        <v>3176810.22690451</v>
      </c>
      <c r="H84" s="82" t="n">
        <f aca="false">'High pensions'!V84</f>
        <v>17477872.5578778</v>
      </c>
      <c r="I84" s="82" t="n">
        <f aca="false">'High pensions'!M84</f>
        <v>98251.862687768</v>
      </c>
      <c r="J84" s="82" t="n">
        <f aca="false">'High pensions'!W84</f>
        <v>540552.759521993</v>
      </c>
      <c r="K84" s="9"/>
      <c r="L84" s="82" t="n">
        <f aca="false">'High pensions'!N84</f>
        <v>4561834.30597266</v>
      </c>
      <c r="M84" s="67"/>
      <c r="N84" s="82" t="n">
        <f aca="false">'High pensions'!L84</f>
        <v>1307654.1688897</v>
      </c>
      <c r="O84" s="9"/>
      <c r="P84" s="82" t="n">
        <f aca="false">'High pensions'!X84</f>
        <v>30865707.3166163</v>
      </c>
      <c r="Q84" s="67"/>
      <c r="R84" s="82" t="n">
        <f aca="false">'High SIPA income'!G79</f>
        <v>30796275.3560901</v>
      </c>
      <c r="S84" s="67"/>
      <c r="T84" s="82" t="n">
        <f aca="false">'High SIPA income'!J79</f>
        <v>117752227.989549</v>
      </c>
      <c r="U84" s="9"/>
      <c r="V84" s="82" t="n">
        <f aca="false">'High SIPA income'!F79</f>
        <v>121768.374945498</v>
      </c>
      <c r="W84" s="67"/>
      <c r="X84" s="82" t="n">
        <f aca="false">'High SIPA income'!M79</f>
        <v>305847.051066447</v>
      </c>
      <c r="Y84" s="9"/>
      <c r="Z84" s="9" t="n">
        <f aca="false">R84+V84-N84-L84-F84</f>
        <v>-4726346.52644095</v>
      </c>
      <c r="AA84" s="9"/>
      <c r="AB84" s="9" t="n">
        <f aca="false">T84-P84-D84</f>
        <v>-76926203.9187215</v>
      </c>
      <c r="AC84" s="50"/>
      <c r="AD84" s="9"/>
      <c r="AE84" s="9"/>
      <c r="AF84" s="9"/>
      <c r="AG84" s="9" t="n">
        <f aca="false">BF84/100*$AG$57</f>
        <v>7588750773.12383</v>
      </c>
      <c r="AH84" s="40" t="n">
        <f aca="false">(AG84-AG83)/AG83</f>
        <v>0.00541976845006533</v>
      </c>
      <c r="AI84" s="40"/>
      <c r="AJ84" s="40" t="n">
        <f aca="false">AB84/AG84</f>
        <v>-0.0101368731453353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13943655</v>
      </c>
      <c r="AX84" s="7"/>
      <c r="AY84" s="40" t="n">
        <f aca="false">(AW84-AW83)/AW83</f>
        <v>-0.00042560384561785</v>
      </c>
      <c r="AZ84" s="12" t="n">
        <f aca="false">workers_and_wage_high!B72</f>
        <v>7767.47009553473</v>
      </c>
      <c r="BA84" s="40" t="n">
        <f aca="false">(AZ84-AZ83)/AZ83</f>
        <v>0.00584786116788501</v>
      </c>
      <c r="BB84" s="39"/>
      <c r="BC84" s="39"/>
      <c r="BD84" s="39"/>
      <c r="BE84" s="39"/>
      <c r="BF84" s="7" t="n">
        <f aca="false">BF83*(1+AY84)*(1+BA84)*(1-BE84)</f>
        <v>124.436846915891</v>
      </c>
      <c r="BG84" s="7"/>
      <c r="BH84" s="7"/>
      <c r="BI84" s="40" t="n">
        <f aca="false">T91/AG91</f>
        <v>0.0179509718738223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164238518.658283</v>
      </c>
      <c r="E85" s="9"/>
      <c r="F85" s="82" t="n">
        <f aca="false">'High pensions'!I85</f>
        <v>29852294.8944441</v>
      </c>
      <c r="G85" s="82" t="n">
        <f aca="false">'High pensions'!K85</f>
        <v>3253269.58209961</v>
      </c>
      <c r="H85" s="82" t="n">
        <f aca="false">'High pensions'!V85</f>
        <v>17898529.3710044</v>
      </c>
      <c r="I85" s="82" t="n">
        <f aca="false">'High pensions'!M85</f>
        <v>100616.585013389</v>
      </c>
      <c r="J85" s="82" t="n">
        <f aca="false">'High pensions'!W85</f>
        <v>553562.764051677</v>
      </c>
      <c r="K85" s="9"/>
      <c r="L85" s="82" t="n">
        <f aca="false">'High pensions'!N85</f>
        <v>4584004.31634943</v>
      </c>
      <c r="M85" s="67"/>
      <c r="N85" s="82" t="n">
        <f aca="false">'High pensions'!L85</f>
        <v>1311905.6321305</v>
      </c>
      <c r="O85" s="9"/>
      <c r="P85" s="82" t="n">
        <f aca="false">'High pensions'!X85</f>
        <v>31004137.9022196</v>
      </c>
      <c r="Q85" s="67"/>
      <c r="R85" s="82" t="n">
        <f aca="false">'High SIPA income'!G80</f>
        <v>35564032.3427758</v>
      </c>
      <c r="S85" s="67"/>
      <c r="T85" s="82" t="n">
        <f aca="false">'High SIPA income'!J80</f>
        <v>135982160.057745</v>
      </c>
      <c r="U85" s="9"/>
      <c r="V85" s="82" t="n">
        <f aca="false">'High SIPA income'!F80</f>
        <v>124660.881643613</v>
      </c>
      <c r="W85" s="67"/>
      <c r="X85" s="82" t="n">
        <f aca="false">'High SIPA income'!M80</f>
        <v>313112.19395929</v>
      </c>
      <c r="Y85" s="9"/>
      <c r="Z85" s="9" t="n">
        <f aca="false">R85+V85-N85-L85-F85</f>
        <v>-59511.6185045838</v>
      </c>
      <c r="AA85" s="9"/>
      <c r="AB85" s="9" t="n">
        <f aca="false">T85-P85-D85</f>
        <v>-59260496.5027572</v>
      </c>
      <c r="AC85" s="50"/>
      <c r="AD85" s="9"/>
      <c r="AE85" s="9"/>
      <c r="AF85" s="9"/>
      <c r="AG85" s="9" t="n">
        <f aca="false">BF85/100*$AG$57</f>
        <v>7614435999.60267</v>
      </c>
      <c r="AH85" s="40" t="n">
        <f aca="false">(AG85-AG84)/AG84</f>
        <v>0.00338464488381966</v>
      </c>
      <c r="AI85" s="40" t="n">
        <f aca="false">(AG85-AG81)/AG81</f>
        <v>0.0297614959657624</v>
      </c>
      <c r="AJ85" s="40" t="n">
        <f aca="false">AB85/AG85</f>
        <v>-0.00778265081036199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13988049</v>
      </c>
      <c r="AX85" s="7"/>
      <c r="AY85" s="40" t="n">
        <f aca="false">(AW85-AW84)/AW84</f>
        <v>0.00318381371311898</v>
      </c>
      <c r="AZ85" s="12" t="n">
        <f aca="false">workers_and_wage_high!B73</f>
        <v>7769.02509481935</v>
      </c>
      <c r="BA85" s="40" t="n">
        <f aca="false">(AZ85-AZ84)/AZ84</f>
        <v>0.000200193790963636</v>
      </c>
      <c r="BB85" s="39"/>
      <c r="BC85" s="39"/>
      <c r="BD85" s="39"/>
      <c r="BE85" s="39"/>
      <c r="BF85" s="7" t="n">
        <f aca="false">BF84*(1+AY85)*(1+BA85)*(1-BE85)</f>
        <v>124.858021453164</v>
      </c>
      <c r="BG85" s="7"/>
      <c r="BH85" s="7"/>
      <c r="BI85" s="40" t="n">
        <f aca="false">T92/AG92</f>
        <v>0.0156515119748317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164199307.667746</v>
      </c>
      <c r="E86" s="6"/>
      <c r="F86" s="81" t="n">
        <f aca="false">'High pensions'!I86</f>
        <v>29845167.8327646</v>
      </c>
      <c r="G86" s="81" t="n">
        <f aca="false">'High pensions'!K86</f>
        <v>3354516.15550166</v>
      </c>
      <c r="H86" s="81" t="n">
        <f aca="false">'High pensions'!V86</f>
        <v>18455558.1452938</v>
      </c>
      <c r="I86" s="81" t="n">
        <f aca="false">'High pensions'!M86</f>
        <v>103747.922335103</v>
      </c>
      <c r="J86" s="81" t="n">
        <f aca="false">'High pensions'!W86</f>
        <v>570790.458101873</v>
      </c>
      <c r="K86" s="6"/>
      <c r="L86" s="81" t="n">
        <f aca="false">'High pensions'!N86</f>
        <v>5580129.08346065</v>
      </c>
      <c r="M86" s="8"/>
      <c r="N86" s="81" t="n">
        <f aca="false">'High pensions'!L86</f>
        <v>1312412.65387342</v>
      </c>
      <c r="O86" s="6"/>
      <c r="P86" s="81" t="n">
        <f aca="false">'High pensions'!X86</f>
        <v>36175823.5381715</v>
      </c>
      <c r="Q86" s="8"/>
      <c r="R86" s="81" t="n">
        <f aca="false">'High SIPA income'!G81</f>
        <v>31135690.4087809</v>
      </c>
      <c r="S86" s="8"/>
      <c r="T86" s="81" t="n">
        <f aca="false">'High SIPA income'!J81</f>
        <v>119050010.861192</v>
      </c>
      <c r="U86" s="6"/>
      <c r="V86" s="81" t="n">
        <f aca="false">'High SIPA income'!F81</f>
        <v>122024.681039976</v>
      </c>
      <c r="W86" s="8"/>
      <c r="X86" s="81" t="n">
        <f aca="false">'High SIPA income'!M81</f>
        <v>306490.818080679</v>
      </c>
      <c r="Y86" s="6"/>
      <c r="Z86" s="6" t="n">
        <f aca="false">R86+V86-N86-L86-F86</f>
        <v>-5479994.48027782</v>
      </c>
      <c r="AA86" s="6"/>
      <c r="AB86" s="6" t="n">
        <f aca="false">T86-P86-D86</f>
        <v>-81325120.3447251</v>
      </c>
      <c r="AC86" s="50"/>
      <c r="AD86" s="6"/>
      <c r="AE86" s="6"/>
      <c r="AF86" s="6"/>
      <c r="AG86" s="6" t="n">
        <f aca="false">BF86/100*$AG$57</f>
        <v>7655649185.12407</v>
      </c>
      <c r="AH86" s="61" t="n">
        <f aca="false">(AG86-AG85)/AG85</f>
        <v>0.00541250665493214</v>
      </c>
      <c r="AI86" s="61"/>
      <c r="AJ86" s="61" t="n">
        <f aca="false">AB86/AG86</f>
        <v>-0.010622890153163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0.00683146528622747</v>
      </c>
      <c r="AV86" s="5"/>
      <c r="AW86" s="5" t="n">
        <f aca="false">workers_and_wage_high!C74</f>
        <v>13992399</v>
      </c>
      <c r="AX86" s="5"/>
      <c r="AY86" s="61" t="n">
        <f aca="false">(AW86-AW85)/AW85</f>
        <v>0.000310979751357748</v>
      </c>
      <c r="AZ86" s="11" t="n">
        <f aca="false">workers_and_wage_high!B74</f>
        <v>7808.64666384943</v>
      </c>
      <c r="BA86" s="61" t="n">
        <f aca="false">(AZ86-AZ85)/AZ85</f>
        <v>0.00509994092521358</v>
      </c>
      <c r="BB86" s="66"/>
      <c r="BC86" s="66"/>
      <c r="BD86" s="66"/>
      <c r="BE86" s="66"/>
      <c r="BF86" s="5" t="n">
        <f aca="false">BF85*(1+AY86)*(1+BA86)*(1-BE86)</f>
        <v>125.533816325201</v>
      </c>
      <c r="BG86" s="5"/>
      <c r="BH86" s="5"/>
      <c r="BI86" s="61" t="n">
        <f aca="false">T93/AG93</f>
        <v>0.0181026055837445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165124423.760129</v>
      </c>
      <c r="E87" s="9"/>
      <c r="F87" s="82" t="n">
        <f aca="false">'High pensions'!I87</f>
        <v>30013318.6333626</v>
      </c>
      <c r="G87" s="82" t="n">
        <f aca="false">'High pensions'!K87</f>
        <v>3410719.30320543</v>
      </c>
      <c r="H87" s="82" t="n">
        <f aca="false">'High pensions'!V87</f>
        <v>18764771.2813505</v>
      </c>
      <c r="I87" s="82" t="n">
        <f aca="false">'High pensions'!M87</f>
        <v>105486.164016663</v>
      </c>
      <c r="J87" s="82" t="n">
        <f aca="false">'High pensions'!W87</f>
        <v>580353.750969605</v>
      </c>
      <c r="K87" s="9"/>
      <c r="L87" s="82" t="n">
        <f aca="false">'High pensions'!N87</f>
        <v>4534949.79482127</v>
      </c>
      <c r="M87" s="67"/>
      <c r="N87" s="82" t="n">
        <f aca="false">'High pensions'!L87</f>
        <v>1320093.57067957</v>
      </c>
      <c r="O87" s="9"/>
      <c r="P87" s="82" t="n">
        <f aca="false">'High pensions'!X87</f>
        <v>30794641.3788791</v>
      </c>
      <c r="Q87" s="67"/>
      <c r="R87" s="82" t="n">
        <f aca="false">'High SIPA income'!G82</f>
        <v>36110661.5925524</v>
      </c>
      <c r="S87" s="67"/>
      <c r="T87" s="82" t="n">
        <f aca="false">'High SIPA income'!J82</f>
        <v>138072244.371552</v>
      </c>
      <c r="U87" s="9"/>
      <c r="V87" s="82" t="n">
        <f aca="false">'High SIPA income'!F82</f>
        <v>126373.157601163</v>
      </c>
      <c r="W87" s="67"/>
      <c r="X87" s="82" t="n">
        <f aca="false">'High SIPA income'!M82</f>
        <v>317412.937501801</v>
      </c>
      <c r="Y87" s="9"/>
      <c r="Z87" s="9" t="n">
        <f aca="false">R87+V87-N87-L87-F87</f>
        <v>368672.751290131</v>
      </c>
      <c r="AA87" s="9"/>
      <c r="AB87" s="9" t="n">
        <f aca="false">T87-P87-D87</f>
        <v>-57846820.7674554</v>
      </c>
      <c r="AC87" s="50"/>
      <c r="AD87" s="9"/>
      <c r="AE87" s="9"/>
      <c r="AF87" s="9"/>
      <c r="AG87" s="9" t="n">
        <f aca="false">BF87/100*$AG$57</f>
        <v>7711847694.45767</v>
      </c>
      <c r="AH87" s="40" t="n">
        <f aca="false">(AG87-AG86)/AG86</f>
        <v>0.00734078952348002</v>
      </c>
      <c r="AI87" s="40"/>
      <c r="AJ87" s="40" t="n">
        <f aca="false">AB87/AG87</f>
        <v>-0.00750103257472637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14024716</v>
      </c>
      <c r="AX87" s="7"/>
      <c r="AY87" s="40" t="n">
        <f aca="false">(AW87-AW86)/AW86</f>
        <v>0.00230961109671043</v>
      </c>
      <c r="AZ87" s="12" t="n">
        <f aca="false">workers_and_wage_high!B75</f>
        <v>7847.84283058522</v>
      </c>
      <c r="BA87" s="40" t="n">
        <f aca="false">(AZ87-AZ86)/AZ86</f>
        <v>0.00501958513723557</v>
      </c>
      <c r="BB87" s="39"/>
      <c r="BC87" s="39"/>
      <c r="BD87" s="39"/>
      <c r="BE87" s="39"/>
      <c r="BF87" s="7" t="n">
        <f aca="false">BF86*(1+AY87)*(1+BA87)*(1-BE87)</f>
        <v>126.455333648923</v>
      </c>
      <c r="BG87" s="7"/>
      <c r="BH87" s="7"/>
      <c r="BI87" s="40" t="n">
        <f aca="false">T94/AG94</f>
        <v>0.0158025280605245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165502285.020799</v>
      </c>
      <c r="E88" s="9"/>
      <c r="F88" s="82" t="n">
        <f aca="false">'High pensions'!I88</f>
        <v>30081999.3903181</v>
      </c>
      <c r="G88" s="82" t="n">
        <f aca="false">'High pensions'!K88</f>
        <v>3484453.29460242</v>
      </c>
      <c r="H88" s="82" t="n">
        <f aca="false">'High pensions'!V88</f>
        <v>19170433.9469722</v>
      </c>
      <c r="I88" s="82" t="n">
        <f aca="false">'High pensions'!M88</f>
        <v>107766.59674028</v>
      </c>
      <c r="J88" s="82" t="n">
        <f aca="false">'High pensions'!W88</f>
        <v>592900.018978517</v>
      </c>
      <c r="K88" s="9"/>
      <c r="L88" s="82" t="n">
        <f aca="false">'High pensions'!N88</f>
        <v>4589597.57004819</v>
      </c>
      <c r="M88" s="67"/>
      <c r="N88" s="82" t="n">
        <f aca="false">'High pensions'!L88</f>
        <v>1323855.40845886</v>
      </c>
      <c r="O88" s="9"/>
      <c r="P88" s="82" t="n">
        <f aca="false">'High pensions'!X88</f>
        <v>31098905.4658563</v>
      </c>
      <c r="Q88" s="67"/>
      <c r="R88" s="82" t="n">
        <f aca="false">'High SIPA income'!G83</f>
        <v>31673041.6208427</v>
      </c>
      <c r="S88" s="67"/>
      <c r="T88" s="82" t="n">
        <f aca="false">'High SIPA income'!J83</f>
        <v>121104619.793654</v>
      </c>
      <c r="U88" s="9"/>
      <c r="V88" s="82" t="n">
        <f aca="false">'High SIPA income'!F83</f>
        <v>128117.162848769</v>
      </c>
      <c r="W88" s="67"/>
      <c r="X88" s="82" t="n">
        <f aca="false">'High SIPA income'!M83</f>
        <v>321793.375873121</v>
      </c>
      <c r="Y88" s="9"/>
      <c r="Z88" s="9" t="n">
        <f aca="false">R88+V88-N88-L88-F88</f>
        <v>-4194293.58513366</v>
      </c>
      <c r="AA88" s="9"/>
      <c r="AB88" s="9" t="n">
        <f aca="false">T88-P88-D88</f>
        <v>-75496570.6930014</v>
      </c>
      <c r="AC88" s="50"/>
      <c r="AD88" s="9"/>
      <c r="AE88" s="9"/>
      <c r="AF88" s="9"/>
      <c r="AG88" s="9" t="n">
        <f aca="false">BF88/100*$AG$57</f>
        <v>7769636758.39445</v>
      </c>
      <c r="AH88" s="40" t="n">
        <f aca="false">(AG88-AG87)/AG87</f>
        <v>0.0074935432112222</v>
      </c>
      <c r="AI88" s="40"/>
      <c r="AJ88" s="40" t="n">
        <f aca="false">AB88/AG88</f>
        <v>-0.0097168726210313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14074177</v>
      </c>
      <c r="AX88" s="7"/>
      <c r="AY88" s="40" t="n">
        <f aca="false">(AW88-AW87)/AW87</f>
        <v>0.00352670243019538</v>
      </c>
      <c r="AZ88" s="12" t="n">
        <f aca="false">workers_and_wage_high!B76</f>
        <v>7878.86456912796</v>
      </c>
      <c r="BA88" s="40" t="n">
        <f aca="false">(AZ88-AZ87)/AZ87</f>
        <v>0.00395290007871267</v>
      </c>
      <c r="BB88" s="39"/>
      <c r="BC88" s="39"/>
      <c r="BD88" s="39"/>
      <c r="BE88" s="39"/>
      <c r="BF88" s="7" t="n">
        <f aca="false">BF87*(1+AY88)*(1+BA88)*(1-BE88)</f>
        <v>127.402932155911</v>
      </c>
      <c r="BG88" s="7"/>
      <c r="BH88" s="7"/>
      <c r="BI88" s="40" t="n">
        <f aca="false">T95/AG95</f>
        <v>0.018258776702853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166666717.247439</v>
      </c>
      <c r="E89" s="9"/>
      <c r="F89" s="82" t="n">
        <f aca="false">'High pensions'!I89</f>
        <v>30293648.7311562</v>
      </c>
      <c r="G89" s="82" t="n">
        <f aca="false">'High pensions'!K89</f>
        <v>3533876.54256269</v>
      </c>
      <c r="H89" s="82" t="n">
        <f aca="false">'High pensions'!V89</f>
        <v>19442346.0750339</v>
      </c>
      <c r="I89" s="82" t="n">
        <f aca="false">'High pensions'!M89</f>
        <v>109295.150800908</v>
      </c>
      <c r="J89" s="82" t="n">
        <f aca="false">'High pensions'!W89</f>
        <v>601309.672423728</v>
      </c>
      <c r="K89" s="9"/>
      <c r="L89" s="82" t="n">
        <f aca="false">'High pensions'!N89</f>
        <v>4580462.10955459</v>
      </c>
      <c r="M89" s="67"/>
      <c r="N89" s="82" t="n">
        <f aca="false">'High pensions'!L89</f>
        <v>1334372.42083618</v>
      </c>
      <c r="O89" s="9"/>
      <c r="P89" s="82" t="n">
        <f aca="false">'High pensions'!X89</f>
        <v>31109363.0170065</v>
      </c>
      <c r="Q89" s="67"/>
      <c r="R89" s="82" t="n">
        <f aca="false">'High SIPA income'!G84</f>
        <v>36760380.5426255</v>
      </c>
      <c r="S89" s="67"/>
      <c r="T89" s="82" t="n">
        <f aca="false">'High SIPA income'!J84</f>
        <v>140556501.089403</v>
      </c>
      <c r="U89" s="9"/>
      <c r="V89" s="82" t="n">
        <f aca="false">'High SIPA income'!F84</f>
        <v>125076.627265109</v>
      </c>
      <c r="W89" s="67"/>
      <c r="X89" s="82" t="n">
        <f aca="false">'High SIPA income'!M84</f>
        <v>314156.4270977</v>
      </c>
      <c r="Y89" s="9"/>
      <c r="Z89" s="9" t="n">
        <f aca="false">R89+V89-N89-L89-F89</f>
        <v>676973.908343624</v>
      </c>
      <c r="AA89" s="9"/>
      <c r="AB89" s="9" t="n">
        <f aca="false">T89-P89-D89</f>
        <v>-57219579.1750424</v>
      </c>
      <c r="AC89" s="50"/>
      <c r="AD89" s="9"/>
      <c r="AE89" s="9"/>
      <c r="AF89" s="9"/>
      <c r="AG89" s="9" t="n">
        <f aca="false">BF89/100*$AG$57</f>
        <v>7824638186.03772</v>
      </c>
      <c r="AH89" s="40" t="n">
        <f aca="false">(AG89-AG88)/AG88</f>
        <v>0.00707902175527554</v>
      </c>
      <c r="AI89" s="40" t="n">
        <f aca="false">(AG89-AG85)/AG85</f>
        <v>0.0276057460389733</v>
      </c>
      <c r="AJ89" s="40" t="n">
        <f aca="false">AB89/AG89</f>
        <v>-0.00731274441253334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14132363</v>
      </c>
      <c r="AX89" s="7"/>
      <c r="AY89" s="40" t="n">
        <f aca="false">(AW89-AW88)/AW88</f>
        <v>0.004134238186716</v>
      </c>
      <c r="AZ89" s="12" t="n">
        <f aca="false">workers_and_wage_high!B77</f>
        <v>7901.97059423868</v>
      </c>
      <c r="BA89" s="40" t="n">
        <f aca="false">(AZ89-AZ88)/AZ88</f>
        <v>0.00293265925667202</v>
      </c>
      <c r="BB89" s="39"/>
      <c r="BC89" s="39"/>
      <c r="BD89" s="39"/>
      <c r="BE89" s="39"/>
      <c r="BF89" s="7" t="n">
        <f aca="false">BF88*(1+AY89)*(1+BA89)*(1-BE89)</f>
        <v>128.304820284329</v>
      </c>
      <c r="BG89" s="7"/>
      <c r="BH89" s="7"/>
      <c r="BI89" s="40" t="n">
        <f aca="false">T96/AG96</f>
        <v>0.0158620719667604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167119701.843424</v>
      </c>
      <c r="E90" s="6"/>
      <c r="F90" s="81" t="n">
        <f aca="false">'High pensions'!I90</f>
        <v>30375984.043557</v>
      </c>
      <c r="G90" s="81" t="n">
        <f aca="false">'High pensions'!K90</f>
        <v>3595528.40204146</v>
      </c>
      <c r="H90" s="81" t="n">
        <f aca="false">'High pensions'!V90</f>
        <v>19781536.4156468</v>
      </c>
      <c r="I90" s="81" t="n">
        <f aca="false">'High pensions'!M90</f>
        <v>111201.909341489</v>
      </c>
      <c r="J90" s="81" t="n">
        <f aca="false">'High pensions'!W90</f>
        <v>611800.095329283</v>
      </c>
      <c r="K90" s="6"/>
      <c r="L90" s="81" t="n">
        <f aca="false">'High pensions'!N90</f>
        <v>5600165.61056476</v>
      </c>
      <c r="M90" s="8"/>
      <c r="N90" s="81" t="n">
        <f aca="false">'High pensions'!L90</f>
        <v>1338611.6787132</v>
      </c>
      <c r="O90" s="6"/>
      <c r="P90" s="81" t="n">
        <f aca="false">'High pensions'!X90</f>
        <v>36423932.4772708</v>
      </c>
      <c r="Q90" s="8"/>
      <c r="R90" s="81" t="n">
        <f aca="false">'High SIPA income'!G85</f>
        <v>32301016.0081818</v>
      </c>
      <c r="S90" s="8"/>
      <c r="T90" s="81" t="n">
        <f aca="false">'High SIPA income'!J85</f>
        <v>123505734.291252</v>
      </c>
      <c r="U90" s="6"/>
      <c r="V90" s="81" t="n">
        <f aca="false">'High SIPA income'!F85</f>
        <v>127372.541228769</v>
      </c>
      <c r="W90" s="8"/>
      <c r="X90" s="81" t="n">
        <f aca="false">'High SIPA income'!M85</f>
        <v>319923.101044051</v>
      </c>
      <c r="Y90" s="6"/>
      <c r="Z90" s="6" t="n">
        <f aca="false">R90+V90-N90-L90-F90</f>
        <v>-4886372.78342444</v>
      </c>
      <c r="AA90" s="6"/>
      <c r="AB90" s="6" t="n">
        <f aca="false">T90-P90-D90</f>
        <v>-80037900.0294421</v>
      </c>
      <c r="AC90" s="50"/>
      <c r="AD90" s="6"/>
      <c r="AE90" s="6"/>
      <c r="AF90" s="6"/>
      <c r="AG90" s="6" t="n">
        <f aca="false">BF90/100*$AG$57</f>
        <v>7904141412.84743</v>
      </c>
      <c r="AH90" s="61" t="n">
        <f aca="false">(AG90-AG89)/AG89</f>
        <v>0.0101606265899396</v>
      </c>
      <c r="AI90" s="61"/>
      <c r="AJ90" s="61" t="n">
        <f aca="false">AB90/AG90</f>
        <v>-0.0101260713654931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0.00696581423588245</v>
      </c>
      <c r="AV90" s="5"/>
      <c r="AW90" s="5" t="n">
        <f aca="false">workers_and_wage_high!C78</f>
        <v>14195058</v>
      </c>
      <c r="AX90" s="5"/>
      <c r="AY90" s="61" t="n">
        <f aca="false">(AW90-AW89)/AW89</f>
        <v>0.00443627155628539</v>
      </c>
      <c r="AZ90" s="11" t="n">
        <f aca="false">workers_and_wage_high!B78</f>
        <v>7947.00449676475</v>
      </c>
      <c r="BA90" s="61" t="n">
        <f aca="false">(AZ90-AZ89)/AZ89</f>
        <v>0.00569907240086493</v>
      </c>
      <c r="BB90" s="66"/>
      <c r="BC90" s="66"/>
      <c r="BD90" s="66"/>
      <c r="BE90" s="66"/>
      <c r="BF90" s="5" t="n">
        <f aca="false">BF89*(1+AY90)*(1+BA90)*(1-BE90)</f>
        <v>129.608477652927</v>
      </c>
      <c r="BG90" s="5"/>
      <c r="BH90" s="5"/>
      <c r="BI90" s="61" t="n">
        <f aca="false">T97/AG97</f>
        <v>0.0182062525378399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167735614.276533</v>
      </c>
      <c r="E91" s="9"/>
      <c r="F91" s="82" t="n">
        <f aca="false">'High pensions'!I91</f>
        <v>30487933.4189687</v>
      </c>
      <c r="G91" s="82" t="n">
        <f aca="false">'High pensions'!K91</f>
        <v>3670189.68296571</v>
      </c>
      <c r="H91" s="82" t="n">
        <f aca="false">'High pensions'!V91</f>
        <v>20192300.7546528</v>
      </c>
      <c r="I91" s="82" t="n">
        <f aca="false">'High pensions'!M91</f>
        <v>113511.021122651</v>
      </c>
      <c r="J91" s="82" t="n">
        <f aca="false">'High pensions'!W91</f>
        <v>624504.147051117</v>
      </c>
      <c r="K91" s="9"/>
      <c r="L91" s="82" t="n">
        <f aca="false">'High pensions'!N91</f>
        <v>4631180.77234328</v>
      </c>
      <c r="M91" s="67"/>
      <c r="N91" s="82" t="n">
        <f aca="false">'High pensions'!L91</f>
        <v>1343742.84479919</v>
      </c>
      <c r="O91" s="9"/>
      <c r="P91" s="82" t="n">
        <f aca="false">'High pensions'!X91</f>
        <v>31424095.7072459</v>
      </c>
      <c r="Q91" s="67"/>
      <c r="R91" s="82" t="n">
        <f aca="false">'High SIPA income'!G86</f>
        <v>37336028.3948938</v>
      </c>
      <c r="S91" s="67"/>
      <c r="T91" s="82" t="n">
        <f aca="false">'High SIPA income'!J86</f>
        <v>142757540.544929</v>
      </c>
      <c r="U91" s="9"/>
      <c r="V91" s="82" t="n">
        <f aca="false">'High SIPA income'!F86</f>
        <v>126787.548187162</v>
      </c>
      <c r="W91" s="67"/>
      <c r="X91" s="82" t="n">
        <f aca="false">'High SIPA income'!M86</f>
        <v>318453.767181707</v>
      </c>
      <c r="Y91" s="9"/>
      <c r="Z91" s="9" t="n">
        <f aca="false">R91+V91-N91-L91-F91</f>
        <v>999958.906969808</v>
      </c>
      <c r="AA91" s="9"/>
      <c r="AB91" s="9" t="n">
        <f aca="false">T91-P91-D91</f>
        <v>-56402169.4388499</v>
      </c>
      <c r="AC91" s="50"/>
      <c r="AD91" s="9"/>
      <c r="AE91" s="9"/>
      <c r="AF91" s="9"/>
      <c r="AG91" s="9" t="n">
        <f aca="false">BF91/100*$AG$57</f>
        <v>7952635742.97671</v>
      </c>
      <c r="AH91" s="40" t="n">
        <f aca="false">(AG91-AG90)/AG90</f>
        <v>0.00613530649267714</v>
      </c>
      <c r="AI91" s="40"/>
      <c r="AJ91" s="40" t="n">
        <f aca="false">AB91/AG91</f>
        <v>-0.00709226113979392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14185405</v>
      </c>
      <c r="AX91" s="7"/>
      <c r="AY91" s="40" t="n">
        <f aca="false">(AW91-AW90)/AW90</f>
        <v>-0.000680025400389347</v>
      </c>
      <c r="AZ91" s="12" t="n">
        <f aca="false">workers_and_wage_high!B79</f>
        <v>8001.20282620657</v>
      </c>
      <c r="BA91" s="40" t="n">
        <f aca="false">(AZ91-AZ90)/AZ90</f>
        <v>0.00681996964565549</v>
      </c>
      <c r="BB91" s="39"/>
      <c r="BC91" s="39"/>
      <c r="BD91" s="39"/>
      <c r="BE91" s="39"/>
      <c r="BF91" s="7" t="n">
        <f aca="false">BF90*(1+AY91)*(1+BA91)*(1-BE91)</f>
        <v>130.403665387377</v>
      </c>
      <c r="BG91" s="7"/>
      <c r="BH91" s="7"/>
      <c r="BI91" s="40" t="n">
        <f aca="false">T98/AG98</f>
        <v>0.0159110127578899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167794027.218221</v>
      </c>
      <c r="E92" s="9"/>
      <c r="F92" s="82" t="n">
        <f aca="false">'High pensions'!I92</f>
        <v>30498550.6625677</v>
      </c>
      <c r="G92" s="82" t="n">
        <f aca="false">'High pensions'!K92</f>
        <v>3712404.99437746</v>
      </c>
      <c r="H92" s="82" t="n">
        <f aca="false">'High pensions'!V92</f>
        <v>20424556.9425097</v>
      </c>
      <c r="I92" s="82" t="n">
        <f aca="false">'High pensions'!M92</f>
        <v>114816.649310643</v>
      </c>
      <c r="J92" s="82" t="n">
        <f aca="false">'High pensions'!W92</f>
        <v>631687.328118856</v>
      </c>
      <c r="K92" s="9"/>
      <c r="L92" s="82" t="n">
        <f aca="false">'High pensions'!N92</f>
        <v>4583656.33756704</v>
      </c>
      <c r="M92" s="67"/>
      <c r="N92" s="82" t="n">
        <f aca="false">'High pensions'!L92</f>
        <v>1342670.53243303</v>
      </c>
      <c r="O92" s="9"/>
      <c r="P92" s="82" t="n">
        <f aca="false">'High pensions'!X92</f>
        <v>31171591.6430149</v>
      </c>
      <c r="Q92" s="67"/>
      <c r="R92" s="82" t="n">
        <f aca="false">'High SIPA income'!G87</f>
        <v>32664581.3684567</v>
      </c>
      <c r="S92" s="67"/>
      <c r="T92" s="82" t="n">
        <f aca="false">'High SIPA income'!J87</f>
        <v>124895857.957091</v>
      </c>
      <c r="U92" s="9"/>
      <c r="V92" s="82" t="n">
        <f aca="false">'High SIPA income'!F87</f>
        <v>128681.474013372</v>
      </c>
      <c r="W92" s="67"/>
      <c r="X92" s="82" t="n">
        <f aca="false">'High SIPA income'!M87</f>
        <v>323210.76282318</v>
      </c>
      <c r="Y92" s="9"/>
      <c r="Z92" s="9" t="n">
        <f aca="false">R92+V92-N92-L92-F92</f>
        <v>-3631614.69009768</v>
      </c>
      <c r="AA92" s="9"/>
      <c r="AB92" s="9" t="n">
        <f aca="false">T92-P92-D92</f>
        <v>-74069760.9041449</v>
      </c>
      <c r="AC92" s="50"/>
      <c r="AD92" s="9"/>
      <c r="AE92" s="9"/>
      <c r="AF92" s="9"/>
      <c r="AG92" s="9" t="n">
        <f aca="false">BF92/100*$AG$57</f>
        <v>7979795061.20107</v>
      </c>
      <c r="AH92" s="40" t="n">
        <f aca="false">(AG92-AG91)/AG91</f>
        <v>0.00341513418973676</v>
      </c>
      <c r="AI92" s="40"/>
      <c r="AJ92" s="40" t="n">
        <f aca="false">AB92/AG92</f>
        <v>-0.0092821633057073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14239290</v>
      </c>
      <c r="AX92" s="7"/>
      <c r="AY92" s="40" t="n">
        <f aca="false">(AW92-AW91)/AW91</f>
        <v>0.00379862259836783</v>
      </c>
      <c r="AZ92" s="12" t="n">
        <f aca="false">workers_and_wage_high!B80</f>
        <v>7998.14606913411</v>
      </c>
      <c r="BA92" s="40" t="n">
        <f aca="false">(AZ92-AZ91)/AZ91</f>
        <v>-0.000382037193514391</v>
      </c>
      <c r="BB92" s="39"/>
      <c r="BC92" s="39"/>
      <c r="BD92" s="39"/>
      <c r="BE92" s="39"/>
      <c r="BF92" s="7" t="n">
        <f aca="false">BF91*(1+AY92)*(1+BA92)*(1-BE92)</f>
        <v>130.849011403508</v>
      </c>
      <c r="BG92" s="7"/>
      <c r="BH92" s="7"/>
      <c r="BI92" s="40" t="n">
        <f aca="false">T99/AG99</f>
        <v>0.0182870563410104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168533723.759087</v>
      </c>
      <c r="E93" s="9"/>
      <c r="F93" s="82" t="n">
        <f aca="false">'High pensions'!I93</f>
        <v>30632999.2648245</v>
      </c>
      <c r="G93" s="82" t="n">
        <f aca="false">'High pensions'!K93</f>
        <v>3791370.4413617</v>
      </c>
      <c r="H93" s="82" t="n">
        <f aca="false">'High pensions'!V93</f>
        <v>20859001.5332435</v>
      </c>
      <c r="I93" s="82" t="n">
        <f aca="false">'High pensions'!M93</f>
        <v>117258.879629744</v>
      </c>
      <c r="J93" s="82" t="n">
        <f aca="false">'High pensions'!W93</f>
        <v>645123.758760111</v>
      </c>
      <c r="K93" s="9"/>
      <c r="L93" s="82" t="n">
        <f aca="false">'High pensions'!N93</f>
        <v>4503770.04509979</v>
      </c>
      <c r="M93" s="67"/>
      <c r="N93" s="82" t="n">
        <f aca="false">'High pensions'!L93</f>
        <v>1348932.40370516</v>
      </c>
      <c r="O93" s="9"/>
      <c r="P93" s="82" t="n">
        <f aca="false">'High pensions'!X93</f>
        <v>30791512.2598275</v>
      </c>
      <c r="Q93" s="67"/>
      <c r="R93" s="82" t="n">
        <f aca="false">'High SIPA income'!G88</f>
        <v>38087983.9713082</v>
      </c>
      <c r="S93" s="67"/>
      <c r="T93" s="82" t="n">
        <f aca="false">'High SIPA income'!J88</f>
        <v>145632707.864617</v>
      </c>
      <c r="U93" s="9"/>
      <c r="V93" s="82" t="n">
        <f aca="false">'High SIPA income'!F88</f>
        <v>124413.286252672</v>
      </c>
      <c r="W93" s="67"/>
      <c r="X93" s="82" t="n">
        <f aca="false">'High SIPA income'!M88</f>
        <v>312490.30572098</v>
      </c>
      <c r="Y93" s="9"/>
      <c r="Z93" s="9" t="n">
        <f aca="false">R93+V93-N93-L93-F93</f>
        <v>1726695.54393142</v>
      </c>
      <c r="AA93" s="9"/>
      <c r="AB93" s="9" t="n">
        <f aca="false">T93-P93-D93</f>
        <v>-53692528.1542975</v>
      </c>
      <c r="AC93" s="50"/>
      <c r="AD93" s="9"/>
      <c r="AE93" s="9"/>
      <c r="AF93" s="9"/>
      <c r="AG93" s="9" t="n">
        <f aca="false">BF93/100*$AG$57</f>
        <v>8044847864.0771</v>
      </c>
      <c r="AH93" s="40" t="n">
        <f aca="false">(AG93-AG92)/AG92</f>
        <v>0.00815218967117631</v>
      </c>
      <c r="AI93" s="40" t="n">
        <f aca="false">(AG93-AG89)/AG89</f>
        <v>0.0281431131770826</v>
      </c>
      <c r="AJ93" s="40" t="n">
        <f aca="false">AB93/AG93</f>
        <v>-0.00667415084305725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14276095</v>
      </c>
      <c r="AX93" s="7"/>
      <c r="AY93" s="40" t="n">
        <f aca="false">(AW93-AW92)/AW92</f>
        <v>0.00258474966097326</v>
      </c>
      <c r="AZ93" s="12" t="n">
        <f aca="false">workers_and_wage_high!B81</f>
        <v>8042.56046746583</v>
      </c>
      <c r="BA93" s="40" t="n">
        <f aca="false">(AZ93-AZ92)/AZ92</f>
        <v>0.00555308667131226</v>
      </c>
      <c r="BB93" s="39"/>
      <c r="BC93" s="39"/>
      <c r="BD93" s="39"/>
      <c r="BE93" s="39"/>
      <c r="BF93" s="7" t="n">
        <f aca="false">BF92*(1+AY93)*(1+BA93)*(1-BE93)</f>
        <v>131.915717362756</v>
      </c>
      <c r="BG93" s="7"/>
      <c r="BH93" s="7"/>
      <c r="BI93" s="40" t="n">
        <f aca="false">T100/AG100</f>
        <v>0.015926159453616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168819057.387915</v>
      </c>
      <c r="E94" s="6"/>
      <c r="F94" s="81" t="n">
        <f aca="false">'High pensions'!I94</f>
        <v>30684862.0294223</v>
      </c>
      <c r="G94" s="81" t="n">
        <f aca="false">'High pensions'!K94</f>
        <v>3878555.06776779</v>
      </c>
      <c r="H94" s="81" t="n">
        <f aca="false">'High pensions'!V94</f>
        <v>21338665.6241063</v>
      </c>
      <c r="I94" s="81" t="n">
        <f aca="false">'High pensions'!M94</f>
        <v>119955.311374261</v>
      </c>
      <c r="J94" s="81" t="n">
        <f aca="false">'High pensions'!W94</f>
        <v>659958.730642461</v>
      </c>
      <c r="K94" s="6"/>
      <c r="L94" s="81" t="n">
        <f aca="false">'High pensions'!N94</f>
        <v>5527722.00290716</v>
      </c>
      <c r="M94" s="8"/>
      <c r="N94" s="81" t="n">
        <f aca="false">'High pensions'!L94</f>
        <v>1350606.43968073</v>
      </c>
      <c r="O94" s="6"/>
      <c r="P94" s="81" t="n">
        <f aca="false">'High pensions'!X94</f>
        <v>36114013.8885698</v>
      </c>
      <c r="Q94" s="8"/>
      <c r="R94" s="81" t="n">
        <f aca="false">'High SIPA income'!G89</f>
        <v>33435248.9847243</v>
      </c>
      <c r="S94" s="8"/>
      <c r="T94" s="81" t="n">
        <f aca="false">'High SIPA income'!J89</f>
        <v>127842572.382963</v>
      </c>
      <c r="U94" s="6"/>
      <c r="V94" s="81" t="n">
        <f aca="false">'High SIPA income'!F89</f>
        <v>125227.273241175</v>
      </c>
      <c r="W94" s="8"/>
      <c r="X94" s="81" t="n">
        <f aca="false">'High SIPA income'!M89</f>
        <v>314534.806357137</v>
      </c>
      <c r="Y94" s="6"/>
      <c r="Z94" s="6" t="n">
        <f aca="false">R94+V94-N94-L94-F94</f>
        <v>-4002714.21404474</v>
      </c>
      <c r="AA94" s="6"/>
      <c r="AB94" s="6" t="n">
        <f aca="false">T94-P94-D94</f>
        <v>-77090498.8935221</v>
      </c>
      <c r="AC94" s="50"/>
      <c r="AD94" s="6"/>
      <c r="AE94" s="6"/>
      <c r="AF94" s="6"/>
      <c r="AG94" s="6" t="n">
        <f aca="false">BF94/100*$AG$57</f>
        <v>8090007617.34575</v>
      </c>
      <c r="AH94" s="61" t="n">
        <f aca="false">(AG94-AG93)/AG93</f>
        <v>0.00561349997310742</v>
      </c>
      <c r="AI94" s="61"/>
      <c r="AJ94" s="61" t="n">
        <f aca="false">AB94/AG94</f>
        <v>-0.00952910090322198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0.00736961367744522</v>
      </c>
      <c r="AV94" s="5"/>
      <c r="AW94" s="5" t="n">
        <f aca="false">workers_and_wage_high!C82</f>
        <v>14301270</v>
      </c>
      <c r="AX94" s="5"/>
      <c r="AY94" s="61" t="n">
        <f aca="false">(AW94-AW93)/AW93</f>
        <v>0.00176343741058041</v>
      </c>
      <c r="AZ94" s="11" t="n">
        <f aca="false">workers_and_wage_high!B82</f>
        <v>8073.47032083669</v>
      </c>
      <c r="BA94" s="61" t="n">
        <f aca="false">(AZ94-AZ93)/AZ93</f>
        <v>0.00384328516967927</v>
      </c>
      <c r="BB94" s="66"/>
      <c r="BC94" s="66"/>
      <c r="BD94" s="66"/>
      <c r="BE94" s="66"/>
      <c r="BF94" s="5" t="n">
        <f aca="false">BF93*(1+AY94)*(1+BA94)*(1-BE94)</f>
        <v>132.656226238624</v>
      </c>
      <c r="BG94" s="5"/>
      <c r="BH94" s="5"/>
      <c r="BI94" s="61" t="n">
        <f aca="false">T101/AG101</f>
        <v>0.0183591453135781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169742311.032061</v>
      </c>
      <c r="E95" s="9"/>
      <c r="F95" s="82" t="n">
        <f aca="false">'High pensions'!I95</f>
        <v>30852674.308007</v>
      </c>
      <c r="G95" s="82" t="n">
        <f aca="false">'High pensions'!K95</f>
        <v>3958043.92493361</v>
      </c>
      <c r="H95" s="82" t="n">
        <f aca="false">'High pensions'!V95</f>
        <v>21775989.8632282</v>
      </c>
      <c r="I95" s="82" t="n">
        <f aca="false">'High pensions'!M95</f>
        <v>122413.729637122</v>
      </c>
      <c r="J95" s="82" t="n">
        <f aca="false">'High pensions'!W95</f>
        <v>673484.222574066</v>
      </c>
      <c r="K95" s="9"/>
      <c r="L95" s="82" t="n">
        <f aca="false">'High pensions'!N95</f>
        <v>4601579.5158008</v>
      </c>
      <c r="M95" s="67"/>
      <c r="N95" s="82" t="n">
        <f aca="false">'High pensions'!L95</f>
        <v>1358664.75327478</v>
      </c>
      <c r="O95" s="9"/>
      <c r="P95" s="82" t="n">
        <f aca="false">'High pensions'!X95</f>
        <v>31352590.5840864</v>
      </c>
      <c r="Q95" s="67"/>
      <c r="R95" s="82" t="n">
        <f aca="false">'High SIPA income'!G90</f>
        <v>38965502.8095474</v>
      </c>
      <c r="S95" s="67"/>
      <c r="T95" s="82" t="n">
        <f aca="false">'High SIPA income'!J90</f>
        <v>148987977.198675</v>
      </c>
      <c r="U95" s="9"/>
      <c r="V95" s="82" t="n">
        <f aca="false">'High SIPA income'!F90</f>
        <v>119850.696298003</v>
      </c>
      <c r="W95" s="67"/>
      <c r="X95" s="82" t="n">
        <f aca="false">'High SIPA income'!M90</f>
        <v>301030.395186036</v>
      </c>
      <c r="Y95" s="9"/>
      <c r="Z95" s="9" t="n">
        <f aca="false">R95+V95-N95-L95-F95</f>
        <v>2272434.92876282</v>
      </c>
      <c r="AA95" s="9"/>
      <c r="AB95" s="9" t="n">
        <f aca="false">T95-P95-D95</f>
        <v>-52106924.4174732</v>
      </c>
      <c r="AC95" s="50"/>
      <c r="AD95" s="9"/>
      <c r="AE95" s="9"/>
      <c r="AF95" s="9"/>
      <c r="AG95" s="9" t="n">
        <f aca="false">BF95/100*$AG$57</f>
        <v>8159800605.66681</v>
      </c>
      <c r="AH95" s="40" t="n">
        <f aca="false">(AG95-AG94)/AG94</f>
        <v>0.00862706089069884</v>
      </c>
      <c r="AI95" s="40"/>
      <c r="AJ95" s="40" t="n">
        <f aca="false">AB95/AG95</f>
        <v>-0.00638580854307715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14326385</v>
      </c>
      <c r="AX95" s="7"/>
      <c r="AY95" s="40" t="n">
        <f aca="false">(AW95-AW94)/AW94</f>
        <v>0.00175613774161316</v>
      </c>
      <c r="AZ95" s="12" t="n">
        <f aca="false">workers_and_wage_high!B83</f>
        <v>8128.84526892131</v>
      </c>
      <c r="BA95" s="40" t="n">
        <f aca="false">(AZ95-AZ94)/AZ94</f>
        <v>0.00685887801453912</v>
      </c>
      <c r="BB95" s="39"/>
      <c r="BC95" s="39"/>
      <c r="BD95" s="39"/>
      <c r="BE95" s="39"/>
      <c r="BF95" s="7" t="n">
        <f aca="false">BF94*(1+AY95)*(1+BA95)*(1-BE95)</f>
        <v>133.800659579915</v>
      </c>
      <c r="BG95" s="7"/>
      <c r="BH95" s="7"/>
      <c r="BI95" s="40" t="n">
        <f aca="false">T102/AG102</f>
        <v>0.016023842408417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169692484.776442</v>
      </c>
      <c r="E96" s="9"/>
      <c r="F96" s="82" t="n">
        <f aca="false">'High pensions'!I96</f>
        <v>30843617.7962437</v>
      </c>
      <c r="G96" s="82" t="n">
        <f aca="false">'High pensions'!K96</f>
        <v>4065988.69507491</v>
      </c>
      <c r="H96" s="82" t="n">
        <f aca="false">'High pensions'!V96</f>
        <v>22369870.1396895</v>
      </c>
      <c r="I96" s="82" t="n">
        <f aca="false">'High pensions'!M96</f>
        <v>125752.227682729</v>
      </c>
      <c r="J96" s="82" t="n">
        <f aca="false">'High pensions'!W96</f>
        <v>691851.653804826</v>
      </c>
      <c r="K96" s="9"/>
      <c r="L96" s="82" t="n">
        <f aca="false">'High pensions'!N96</f>
        <v>4565697.41574066</v>
      </c>
      <c r="M96" s="67"/>
      <c r="N96" s="82" t="n">
        <f aca="false">'High pensions'!L96</f>
        <v>1358466.05115915</v>
      </c>
      <c r="O96" s="9"/>
      <c r="P96" s="82" t="n">
        <f aca="false">'High pensions'!X96</f>
        <v>31165304.9958844</v>
      </c>
      <c r="Q96" s="67"/>
      <c r="R96" s="82" t="n">
        <f aca="false">'High SIPA income'!G91</f>
        <v>34200113.3557169</v>
      </c>
      <c r="S96" s="67"/>
      <c r="T96" s="82" t="n">
        <f aca="false">'High SIPA income'!J91</f>
        <v>130767097.597548</v>
      </c>
      <c r="U96" s="9"/>
      <c r="V96" s="82" t="n">
        <f aca="false">'High SIPA income'!F91</f>
        <v>123338.782718269</v>
      </c>
      <c r="W96" s="67"/>
      <c r="X96" s="82" t="n">
        <f aca="false">'High SIPA income'!M91</f>
        <v>309791.462630523</v>
      </c>
      <c r="Y96" s="9"/>
      <c r="Z96" s="9" t="n">
        <f aca="false">R96+V96-N96-L96-F96</f>
        <v>-2444329.12470831</v>
      </c>
      <c r="AA96" s="9"/>
      <c r="AB96" s="9" t="n">
        <f aca="false">T96-P96-D96</f>
        <v>-70090692.1747783</v>
      </c>
      <c r="AC96" s="50"/>
      <c r="AD96" s="9"/>
      <c r="AE96" s="9"/>
      <c r="AF96" s="9"/>
      <c r="AG96" s="9" t="n">
        <f aca="false">BF96/100*$AG$57</f>
        <v>8244011114.78855</v>
      </c>
      <c r="AH96" s="40" t="n">
        <f aca="false">(AG96-AG95)/AG95</f>
        <v>0.010320167512826</v>
      </c>
      <c r="AI96" s="40"/>
      <c r="AJ96" s="40" t="n">
        <f aca="false">AB96/AG96</f>
        <v>-0.00850201330382074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14399999</v>
      </c>
      <c r="AX96" s="7"/>
      <c r="AY96" s="40" t="n">
        <f aca="false">(AW96-AW95)/AW95</f>
        <v>0.00513835137056557</v>
      </c>
      <c r="AZ96" s="12" t="n">
        <f aca="false">workers_and_wage_high!B84</f>
        <v>8170.7521184361</v>
      </c>
      <c r="BA96" s="40" t="n">
        <f aca="false">(AZ96-AZ95)/AZ95</f>
        <v>0.00515532626448335</v>
      </c>
      <c r="BB96" s="39"/>
      <c r="BC96" s="39"/>
      <c r="BD96" s="39"/>
      <c r="BE96" s="39"/>
      <c r="BF96" s="7" t="n">
        <f aca="false">BF95*(1+AY96)*(1+BA96)*(1-BE96)</f>
        <v>135.181504800106</v>
      </c>
      <c r="BG96" s="7"/>
      <c r="BH96" s="7"/>
      <c r="BI96" s="40" t="n">
        <f aca="false">T103/AG103</f>
        <v>0.0184110145522892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170462006.174977</v>
      </c>
      <c r="E97" s="9"/>
      <c r="F97" s="82" t="n">
        <f aca="false">'High pensions'!I97</f>
        <v>30983487.4194252</v>
      </c>
      <c r="G97" s="82" t="n">
        <f aca="false">'High pensions'!K97</f>
        <v>4185090.53128049</v>
      </c>
      <c r="H97" s="82" t="n">
        <f aca="false">'High pensions'!V97</f>
        <v>23025133.3017697</v>
      </c>
      <c r="I97" s="82" t="n">
        <f aca="false">'High pensions'!M97</f>
        <v>129435.78962723</v>
      </c>
      <c r="J97" s="82" t="n">
        <f aca="false">'High pensions'!W97</f>
        <v>712117.524796994</v>
      </c>
      <c r="K97" s="9"/>
      <c r="L97" s="82" t="n">
        <f aca="false">'High pensions'!N97</f>
        <v>4621099.15073561</v>
      </c>
      <c r="M97" s="67"/>
      <c r="N97" s="82" t="n">
        <f aca="false">'High pensions'!L97</f>
        <v>1366417.18563277</v>
      </c>
      <c r="O97" s="9"/>
      <c r="P97" s="82" t="n">
        <f aca="false">'High pensions'!X97</f>
        <v>31496529.6580519</v>
      </c>
      <c r="Q97" s="67"/>
      <c r="R97" s="82" t="n">
        <f aca="false">'High SIPA income'!G92</f>
        <v>39447428.6339709</v>
      </c>
      <c r="S97" s="67"/>
      <c r="T97" s="82" t="n">
        <f aca="false">'High SIPA income'!J92</f>
        <v>150830662.357688</v>
      </c>
      <c r="U97" s="9"/>
      <c r="V97" s="82" t="n">
        <f aca="false">'High SIPA income'!F92</f>
        <v>126753.725250081</v>
      </c>
      <c r="W97" s="67"/>
      <c r="X97" s="82" t="n">
        <f aca="false">'High SIPA income'!M92</f>
        <v>318368.813715184</v>
      </c>
      <c r="Y97" s="9"/>
      <c r="Z97" s="9" t="n">
        <f aca="false">R97+V97-N97-L97-F97</f>
        <v>2603178.60342735</v>
      </c>
      <c r="AA97" s="9"/>
      <c r="AB97" s="9" t="n">
        <f aca="false">T97-P97-D97</f>
        <v>-51127873.4753404</v>
      </c>
      <c r="AC97" s="50"/>
      <c r="AD97" s="9"/>
      <c r="AE97" s="9"/>
      <c r="AF97" s="9"/>
      <c r="AG97" s="9" t="n">
        <f aca="false">BF97/100*$AG$57</f>
        <v>8284552905.33851</v>
      </c>
      <c r="AH97" s="40" t="n">
        <f aca="false">(AG97-AG96)/AG96</f>
        <v>0.00491772633314866</v>
      </c>
      <c r="AI97" s="40" t="n">
        <f aca="false">(AG97-AG93)/AG93</f>
        <v>0.029796093762292</v>
      </c>
      <c r="AJ97" s="40" t="n">
        <f aca="false">AB97/AG97</f>
        <v>-0.00617147045345005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14461663</v>
      </c>
      <c r="AX97" s="7"/>
      <c r="AY97" s="40" t="n">
        <f aca="false">(AW97-AW96)/AW96</f>
        <v>0.00428222251959879</v>
      </c>
      <c r="AZ97" s="12" t="n">
        <f aca="false">workers_and_wage_high!B85</f>
        <v>8175.92252174943</v>
      </c>
      <c r="BA97" s="40" t="n">
        <f aca="false">(AZ97-AZ96)/AZ96</f>
        <v>0.000632794048624553</v>
      </c>
      <c r="BB97" s="39"/>
      <c r="BC97" s="39"/>
      <c r="BD97" s="39"/>
      <c r="BE97" s="39"/>
      <c r="BF97" s="7" t="n">
        <f aca="false">BF96*(1+AY97)*(1+BA97)*(1-BE97)</f>
        <v>135.846290446016</v>
      </c>
      <c r="BG97" s="7"/>
      <c r="BH97" s="7"/>
      <c r="BI97" s="40" t="n">
        <f aca="false">T104/AG104</f>
        <v>0.0160820698491807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170456672.2411</v>
      </c>
      <c r="E98" s="6"/>
      <c r="F98" s="81" t="n">
        <f aca="false">'High pensions'!I98</f>
        <v>30982517.9138042</v>
      </c>
      <c r="G98" s="81" t="n">
        <f aca="false">'High pensions'!K98</f>
        <v>4297629.86438242</v>
      </c>
      <c r="H98" s="81" t="n">
        <f aca="false">'High pensions'!V98</f>
        <v>23644291.5080251</v>
      </c>
      <c r="I98" s="81" t="n">
        <f aca="false">'High pensions'!M98</f>
        <v>132916.387558219</v>
      </c>
      <c r="J98" s="81" t="n">
        <f aca="false">'High pensions'!W98</f>
        <v>731266.74767088</v>
      </c>
      <c r="K98" s="6"/>
      <c r="L98" s="81" t="n">
        <f aca="false">'High pensions'!N98</f>
        <v>5583613.06758148</v>
      </c>
      <c r="M98" s="8"/>
      <c r="N98" s="81" t="n">
        <f aca="false">'High pensions'!L98</f>
        <v>1366303.14745665</v>
      </c>
      <c r="O98" s="6"/>
      <c r="P98" s="81" t="n">
        <f aca="false">'High pensions'!X98</f>
        <v>36490391.5437654</v>
      </c>
      <c r="Q98" s="8"/>
      <c r="R98" s="81" t="n">
        <f aca="false">'High SIPA income'!G93</f>
        <v>34693052.0110035</v>
      </c>
      <c r="S98" s="8"/>
      <c r="T98" s="81" t="n">
        <f aca="false">'High SIPA income'!J93</f>
        <v>132651891.269868</v>
      </c>
      <c r="U98" s="6"/>
      <c r="V98" s="81" t="n">
        <f aca="false">'High SIPA income'!F93</f>
        <v>127161.447177126</v>
      </c>
      <c r="W98" s="8"/>
      <c r="X98" s="81" t="n">
        <f aca="false">'High SIPA income'!M93</f>
        <v>319392.893646427</v>
      </c>
      <c r="Y98" s="6"/>
      <c r="Z98" s="6" t="n">
        <f aca="false">R98+V98-N98-L98-F98</f>
        <v>-3112220.67066169</v>
      </c>
      <c r="AA98" s="6"/>
      <c r="AB98" s="6" t="n">
        <f aca="false">T98-P98-D98</f>
        <v>-74295172.5149976</v>
      </c>
      <c r="AC98" s="50"/>
      <c r="AD98" s="6"/>
      <c r="AE98" s="6"/>
      <c r="AF98" s="6"/>
      <c r="AG98" s="6" t="n">
        <f aca="false">BF98/100*$AG$57</f>
        <v>8337111740.67716</v>
      </c>
      <c r="AH98" s="61" t="n">
        <f aca="false">(AG98-AG97)/AG97</f>
        <v>0.0063441969577843</v>
      </c>
      <c r="AI98" s="61"/>
      <c r="AJ98" s="61" t="n">
        <f aca="false">AB98/AG98</f>
        <v>-0.00891138020287144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0.0061245855638189</v>
      </c>
      <c r="AV98" s="5"/>
      <c r="AW98" s="5" t="n">
        <f aca="false">workers_and_wage_high!C86</f>
        <v>14445542</v>
      </c>
      <c r="AX98" s="5"/>
      <c r="AY98" s="61" t="n">
        <f aca="false">(AW98-AW97)/AW97</f>
        <v>-0.00111474040018772</v>
      </c>
      <c r="AZ98" s="11" t="n">
        <f aca="false">workers_and_wage_high!B86</f>
        <v>8236.9742725359</v>
      </c>
      <c r="BA98" s="61" t="n">
        <f aca="false">(AZ98-AZ97)/AZ97</f>
        <v>0.00746726141595121</v>
      </c>
      <c r="BB98" s="66"/>
      <c r="BC98" s="66"/>
      <c r="BD98" s="66"/>
      <c r="BE98" s="66"/>
      <c r="BF98" s="5" t="n">
        <f aca="false">BF97*(1+AY98)*(1+BA98)*(1-BE98)</f>
        <v>136.70812606859</v>
      </c>
      <c r="BG98" s="5"/>
      <c r="BH98" s="5"/>
      <c r="BI98" s="61" t="n">
        <f aca="false">T105/AG105</f>
        <v>0.0184348030751862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171259087.282206</v>
      </c>
      <c r="E99" s="9"/>
      <c r="F99" s="82" t="n">
        <f aca="false">'High pensions'!I99</f>
        <v>31128366.3458926</v>
      </c>
      <c r="G99" s="82" t="n">
        <f aca="false">'High pensions'!K99</f>
        <v>4374020.79062764</v>
      </c>
      <c r="H99" s="82" t="n">
        <f aca="false">'High pensions'!V99</f>
        <v>24064571.8452592</v>
      </c>
      <c r="I99" s="82" t="n">
        <f aca="false">'High pensions'!M99</f>
        <v>135278.993524566</v>
      </c>
      <c r="J99" s="82" t="n">
        <f aca="false">'High pensions'!W99</f>
        <v>744265.108616266</v>
      </c>
      <c r="K99" s="9"/>
      <c r="L99" s="82" t="n">
        <f aca="false">'High pensions'!N99</f>
        <v>4540808.01797049</v>
      </c>
      <c r="M99" s="67"/>
      <c r="N99" s="82" t="n">
        <f aca="false">'High pensions'!L99</f>
        <v>1373486.64872626</v>
      </c>
      <c r="O99" s="9"/>
      <c r="P99" s="82" t="n">
        <f aca="false">'High pensions'!X99</f>
        <v>31118792.6885572</v>
      </c>
      <c r="Q99" s="67"/>
      <c r="R99" s="82" t="n">
        <f aca="false">'High SIPA income'!G94</f>
        <v>40082093.7994025</v>
      </c>
      <c r="S99" s="67"/>
      <c r="T99" s="82" t="n">
        <f aca="false">'High SIPA income'!J94</f>
        <v>153257359.625225</v>
      </c>
      <c r="U99" s="9"/>
      <c r="V99" s="82" t="n">
        <f aca="false">'High SIPA income'!F94</f>
        <v>130177.586638935</v>
      </c>
      <c r="W99" s="67"/>
      <c r="X99" s="82" t="n">
        <f aca="false">'High SIPA income'!M94</f>
        <v>326968.566397355</v>
      </c>
      <c r="Y99" s="9"/>
      <c r="Z99" s="9" t="n">
        <f aca="false">R99+V99-N99-L99-F99</f>
        <v>3169610.3734521</v>
      </c>
      <c r="AA99" s="9"/>
      <c r="AB99" s="9" t="n">
        <f aca="false">T99-P99-D99</f>
        <v>-49120520.3455386</v>
      </c>
      <c r="AC99" s="50"/>
      <c r="AD99" s="9"/>
      <c r="AE99" s="9"/>
      <c r="AF99" s="9"/>
      <c r="AG99" s="9" t="n">
        <f aca="false">BF99/100*$AG$57</f>
        <v>8380646768.25713</v>
      </c>
      <c r="AH99" s="40" t="n">
        <f aca="false">(AG99-AG98)/AG98</f>
        <v>0.00522183568292064</v>
      </c>
      <c r="AI99" s="40"/>
      <c r="AJ99" s="40" t="n">
        <f aca="false">AB99/AG99</f>
        <v>-0.00586118490658614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14491160</v>
      </c>
      <c r="AX99" s="7"/>
      <c r="AY99" s="40" t="n">
        <f aca="false">(AW99-AW98)/AW98</f>
        <v>0.00315792927672773</v>
      </c>
      <c r="AZ99" s="12" t="n">
        <f aca="false">workers_and_wage_high!B87</f>
        <v>8253.92109962323</v>
      </c>
      <c r="BA99" s="40" t="n">
        <f aca="false">(AZ99-AZ98)/AZ98</f>
        <v>0.00205740925327793</v>
      </c>
      <c r="BB99" s="39"/>
      <c r="BC99" s="39"/>
      <c r="BD99" s="39"/>
      <c r="BE99" s="39"/>
      <c r="BF99" s="7" t="n">
        <f aca="false">BF98*(1+AY99)*(1+BA99)*(1-BE99)</f>
        <v>137.42199343944</v>
      </c>
      <c r="BG99" s="7"/>
      <c r="BH99" s="7"/>
      <c r="BI99" s="40" t="n">
        <f aca="false">T106/AG106</f>
        <v>0.0160505357314784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171692740.466665</v>
      </c>
      <c r="E100" s="9"/>
      <c r="F100" s="82" t="n">
        <f aca="false">'High pensions'!I100</f>
        <v>31207187.9454183</v>
      </c>
      <c r="G100" s="82" t="n">
        <f aca="false">'High pensions'!K100</f>
        <v>4440562.59334634</v>
      </c>
      <c r="H100" s="82" t="n">
        <f aca="false">'High pensions'!V100</f>
        <v>24430665.2108117</v>
      </c>
      <c r="I100" s="82" t="n">
        <f aca="false">'High pensions'!M100</f>
        <v>137336.987423081</v>
      </c>
      <c r="J100" s="82" t="n">
        <f aca="false">'High pensions'!W100</f>
        <v>755587.583839527</v>
      </c>
      <c r="K100" s="9"/>
      <c r="L100" s="82" t="n">
        <f aca="false">'High pensions'!N100</f>
        <v>4504712.82534786</v>
      </c>
      <c r="M100" s="67"/>
      <c r="N100" s="82" t="n">
        <f aca="false">'High pensions'!L100</f>
        <v>1376788.08905006</v>
      </c>
      <c r="O100" s="9"/>
      <c r="P100" s="82" t="n">
        <f aca="false">'High pensions'!X100</f>
        <v>30949658.1130282</v>
      </c>
      <c r="Q100" s="67"/>
      <c r="R100" s="82" t="n">
        <f aca="false">'High SIPA income'!G95</f>
        <v>35017477.0004082</v>
      </c>
      <c r="S100" s="67"/>
      <c r="T100" s="82" t="n">
        <f aca="false">'High SIPA income'!J95</f>
        <v>133892358.335322</v>
      </c>
      <c r="U100" s="9"/>
      <c r="V100" s="82" t="n">
        <f aca="false">'High SIPA income'!F95</f>
        <v>129364.933113456</v>
      </c>
      <c r="W100" s="67"/>
      <c r="X100" s="82" t="n">
        <f aca="false">'High SIPA income'!M95</f>
        <v>324927.415035866</v>
      </c>
      <c r="Y100" s="9"/>
      <c r="Z100" s="9" t="n">
        <f aca="false">R100+V100-N100-L100-F100</f>
        <v>-1941846.92629458</v>
      </c>
      <c r="AA100" s="9"/>
      <c r="AB100" s="9" t="n">
        <f aca="false">T100-P100-D100</f>
        <v>-68750040.2443709</v>
      </c>
      <c r="AC100" s="50"/>
      <c r="AD100" s="9"/>
      <c r="AE100" s="9"/>
      <c r="AF100" s="9"/>
      <c r="AG100" s="9" t="n">
        <f aca="false">BF100/100*$AG$57</f>
        <v>8407071317.17947</v>
      </c>
      <c r="AH100" s="40" t="n">
        <f aca="false">(AG100-AG99)/AG99</f>
        <v>0.00315304410900946</v>
      </c>
      <c r="AI100" s="40"/>
      <c r="AJ100" s="40" t="n">
        <f aca="false">AB100/AG100</f>
        <v>-0.00817764446744769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14531363</v>
      </c>
      <c r="AX100" s="7"/>
      <c r="AY100" s="40" t="n">
        <f aca="false">(AW100-AW99)/AW99</f>
        <v>0.00277431206335449</v>
      </c>
      <c r="AZ100" s="12" t="n">
        <f aca="false">workers_and_wage_high!B88</f>
        <v>8257.03847547254</v>
      </c>
      <c r="BA100" s="40" t="n">
        <f aca="false">(AZ100-AZ99)/AZ99</f>
        <v>0.000377684231734649</v>
      </c>
      <c r="BB100" s="39"/>
      <c r="BC100" s="39"/>
      <c r="BD100" s="39"/>
      <c r="BE100" s="39"/>
      <c r="BF100" s="7" t="n">
        <f aca="false">BF99*(1+AY100)*(1+BA100)*(1-BE100)</f>
        <v>137.855291046303</v>
      </c>
      <c r="BG100" s="7"/>
      <c r="BH100" s="7"/>
      <c r="BI100" s="40" t="n">
        <f aca="false">T107/AG107</f>
        <v>0.0185390732865451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172816108.489897</v>
      </c>
      <c r="E101" s="9"/>
      <c r="F101" s="82" t="n">
        <f aca="false">'High pensions'!I101</f>
        <v>31411373.3812008</v>
      </c>
      <c r="G101" s="82" t="n">
        <f aca="false">'High pensions'!K101</f>
        <v>4565892.83630337</v>
      </c>
      <c r="H101" s="82" t="n">
        <f aca="false">'High pensions'!V101</f>
        <v>25120195.2291613</v>
      </c>
      <c r="I101" s="82" t="n">
        <f aca="false">'High pensions'!M101</f>
        <v>141213.180504228</v>
      </c>
      <c r="J101" s="82" t="n">
        <f aca="false">'High pensions'!W101</f>
        <v>776913.254510145</v>
      </c>
      <c r="K101" s="9"/>
      <c r="L101" s="82" t="n">
        <f aca="false">'High pensions'!N101</f>
        <v>4470845.57861456</v>
      </c>
      <c r="M101" s="67"/>
      <c r="N101" s="82" t="n">
        <f aca="false">'High pensions'!L101</f>
        <v>1386345.66131125</v>
      </c>
      <c r="O101" s="9"/>
      <c r="P101" s="82" t="n">
        <f aca="false">'High pensions'!X101</f>
        <v>30826503.7513724</v>
      </c>
      <c r="Q101" s="67"/>
      <c r="R101" s="82" t="n">
        <f aca="false">'High SIPA income'!G96</f>
        <v>40761738.6938241</v>
      </c>
      <c r="S101" s="67"/>
      <c r="T101" s="82" t="n">
        <f aca="false">'High SIPA income'!J96</f>
        <v>155856040.785024</v>
      </c>
      <c r="U101" s="9"/>
      <c r="V101" s="82" t="n">
        <f aca="false">'High SIPA income'!F96</f>
        <v>124636.74316293</v>
      </c>
      <c r="W101" s="67"/>
      <c r="X101" s="82" t="n">
        <f aca="false">'High SIPA income'!M96</f>
        <v>313051.565055132</v>
      </c>
      <c r="Y101" s="9"/>
      <c r="Z101" s="9" t="n">
        <f aca="false">R101+V101-N101-L101-F101</f>
        <v>3617810.81586033</v>
      </c>
      <c r="AA101" s="9"/>
      <c r="AB101" s="9" t="n">
        <f aca="false">T101-P101-D101</f>
        <v>-47786571.4562456</v>
      </c>
      <c r="AC101" s="50"/>
      <c r="AD101" s="9"/>
      <c r="AE101" s="9"/>
      <c r="AF101" s="9"/>
      <c r="AG101" s="9" t="n">
        <f aca="false">BF101/100*$AG$57</f>
        <v>8489286299.71436</v>
      </c>
      <c r="AH101" s="40" t="n">
        <f aca="false">(AG101-AG100)/AG100</f>
        <v>0.00977926550556122</v>
      </c>
      <c r="AI101" s="40" t="n">
        <f aca="false">(AG101-AG97)/AG97</f>
        <v>0.0247126666598889</v>
      </c>
      <c r="AJ101" s="40" t="n">
        <f aca="false">AB101/AG101</f>
        <v>-0.00562904462980044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14564044</v>
      </c>
      <c r="AX101" s="7"/>
      <c r="AY101" s="40" t="n">
        <f aca="false">(AW101-AW100)/AW100</f>
        <v>0.00224899756478453</v>
      </c>
      <c r="AZ101" s="12" t="n">
        <f aca="false">workers_and_wage_high!B89</f>
        <v>8319.07666385555</v>
      </c>
      <c r="BA101" s="40" t="n">
        <f aca="false">(AZ101-AZ100)/AZ100</f>
        <v>0.00751337038906844</v>
      </c>
      <c r="BB101" s="39"/>
      <c r="BC101" s="39"/>
      <c r="BD101" s="39"/>
      <c r="BE101" s="39"/>
      <c r="BF101" s="7" t="n">
        <f aca="false">BF100*(1+AY101)*(1+BA101)*(1-BE101)</f>
        <v>139.203414538791</v>
      </c>
      <c r="BG101" s="7"/>
      <c r="BH101" s="7"/>
      <c r="BI101" s="40" t="n">
        <f aca="false">T108/AG108</f>
        <v>0.016180877084431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173420276.621357</v>
      </c>
      <c r="E102" s="6"/>
      <c r="F102" s="81" t="n">
        <f aca="false">'High pensions'!I102</f>
        <v>31521188.0907679</v>
      </c>
      <c r="G102" s="81" t="n">
        <f aca="false">'High pensions'!K102</f>
        <v>4674091.81547598</v>
      </c>
      <c r="H102" s="81" t="n">
        <f aca="false">'High pensions'!V102</f>
        <v>25715474.0887091</v>
      </c>
      <c r="I102" s="81" t="n">
        <f aca="false">'High pensions'!M102</f>
        <v>144559.540684824</v>
      </c>
      <c r="J102" s="81" t="n">
        <f aca="false">'High pensions'!W102</f>
        <v>795323.940887909</v>
      </c>
      <c r="K102" s="6"/>
      <c r="L102" s="81" t="n">
        <f aca="false">'High pensions'!N102</f>
        <v>5478974.08968439</v>
      </c>
      <c r="M102" s="8"/>
      <c r="N102" s="81" t="n">
        <f aca="false">'High pensions'!L102</f>
        <v>1391472.58980363</v>
      </c>
      <c r="O102" s="6"/>
      <c r="P102" s="81" t="n">
        <f aca="false">'High pensions'!X102</f>
        <v>36085894.2356316</v>
      </c>
      <c r="Q102" s="8"/>
      <c r="R102" s="81" t="n">
        <f aca="false">'High SIPA income'!G97</f>
        <v>35891163.8151222</v>
      </c>
      <c r="S102" s="8"/>
      <c r="T102" s="81" t="n">
        <f aca="false">'High SIPA income'!J97</f>
        <v>137232975.595303</v>
      </c>
      <c r="U102" s="6"/>
      <c r="V102" s="81" t="n">
        <f aca="false">'High SIPA income'!F97</f>
        <v>124388.518492889</v>
      </c>
      <c r="W102" s="8"/>
      <c r="X102" s="81" t="n">
        <f aca="false">'High SIPA income'!M97</f>
        <v>312428.096249147</v>
      </c>
      <c r="Y102" s="6"/>
      <c r="Z102" s="6" t="n">
        <f aca="false">R102+V102-N102-L102-F102</f>
        <v>-2376082.43664077</v>
      </c>
      <c r="AA102" s="6"/>
      <c r="AB102" s="6" t="n">
        <f aca="false">T102-P102-D102</f>
        <v>-72273195.2616863</v>
      </c>
      <c r="AC102" s="50"/>
      <c r="AD102" s="6"/>
      <c r="AE102" s="6"/>
      <c r="AF102" s="6"/>
      <c r="AG102" s="6" t="n">
        <f aca="false">BF102/100*$AG$57</f>
        <v>8564298880.22471</v>
      </c>
      <c r="AH102" s="61" t="n">
        <f aca="false">(AG102-AG101)/AG101</f>
        <v>0.00883614686347402</v>
      </c>
      <c r="AI102" s="61"/>
      <c r="AJ102" s="61" t="n">
        <f aca="false">AB102/AG102</f>
        <v>-0.00843889222836067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0.00722612791097713</v>
      </c>
      <c r="AV102" s="5"/>
      <c r="AW102" s="5" t="n">
        <f aca="false">workers_and_wage_high!C90</f>
        <v>14615156</v>
      </c>
      <c r="AX102" s="5"/>
      <c r="AY102" s="61" t="n">
        <f aca="false">(AW102-AW101)/AW101</f>
        <v>0.00350946481622824</v>
      </c>
      <c r="AZ102" s="11" t="n">
        <f aca="false">workers_and_wage_high!B90</f>
        <v>8363.23476885473</v>
      </c>
      <c r="BA102" s="61" t="n">
        <f aca="false">(AZ102-AZ101)/AZ101</f>
        <v>0.00530805361982455</v>
      </c>
      <c r="BB102" s="66"/>
      <c r="BC102" s="66"/>
      <c r="BD102" s="66"/>
      <c r="BE102" s="66"/>
      <c r="BF102" s="5" t="n">
        <f aca="false">BF101*(1+AY102)*(1+BA102)*(1-BE102)</f>
        <v>140.433436353553</v>
      </c>
      <c r="BG102" s="5"/>
      <c r="BH102" s="5"/>
      <c r="BI102" s="61" t="n">
        <f aca="false">T109/AG109</f>
        <v>0.0185976099744674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174770990.700498</v>
      </c>
      <c r="E103" s="9"/>
      <c r="F103" s="82" t="n">
        <f aca="false">'High pensions'!I103</f>
        <v>31766696.3633582</v>
      </c>
      <c r="G103" s="82" t="n">
        <f aca="false">'High pensions'!K103</f>
        <v>4822819.10554818</v>
      </c>
      <c r="H103" s="82" t="n">
        <f aca="false">'High pensions'!V103</f>
        <v>26533727.7570415</v>
      </c>
      <c r="I103" s="82" t="n">
        <f aca="false">'High pensions'!M103</f>
        <v>149159.35377984</v>
      </c>
      <c r="J103" s="82" t="n">
        <f aca="false">'High pensions'!W103</f>
        <v>820630.755372415</v>
      </c>
      <c r="K103" s="9"/>
      <c r="L103" s="82" t="n">
        <f aca="false">'High pensions'!N103</f>
        <v>4527655.96655677</v>
      </c>
      <c r="M103" s="67"/>
      <c r="N103" s="82" t="n">
        <f aca="false">'High pensions'!L103</f>
        <v>1404739.23419566</v>
      </c>
      <c r="O103" s="9"/>
      <c r="P103" s="82" t="n">
        <f aca="false">'High pensions'!X103</f>
        <v>31222489.1354984</v>
      </c>
      <c r="Q103" s="67"/>
      <c r="R103" s="82" t="n">
        <f aca="false">'High SIPA income'!G98</f>
        <v>41625124.1342729</v>
      </c>
      <c r="S103" s="67"/>
      <c r="T103" s="82" t="n">
        <f aca="false">'High SIPA income'!J98</f>
        <v>159157269.847664</v>
      </c>
      <c r="U103" s="9"/>
      <c r="V103" s="82" t="n">
        <f aca="false">'High SIPA income'!F98</f>
        <v>122819.076384012</v>
      </c>
      <c r="W103" s="67"/>
      <c r="X103" s="82" t="n">
        <f aca="false">'High SIPA income'!M98</f>
        <v>308486.110154365</v>
      </c>
      <c r="Y103" s="9"/>
      <c r="Z103" s="9" t="n">
        <f aca="false">R103+V103-N103-L103-F103</f>
        <v>4048851.64654631</v>
      </c>
      <c r="AA103" s="9"/>
      <c r="AB103" s="9" t="n">
        <f aca="false">T103-P103-D103</f>
        <v>-46836209.9883327</v>
      </c>
      <c r="AC103" s="50"/>
      <c r="AD103" s="9"/>
      <c r="AE103" s="9"/>
      <c r="AF103" s="9"/>
      <c r="AG103" s="9" t="n">
        <f aca="false">BF103/100*$AG$57</f>
        <v>8644676771.92048</v>
      </c>
      <c r="AH103" s="40" t="n">
        <f aca="false">(AG103-AG102)/AG102</f>
        <v>0.0093852273046381</v>
      </c>
      <c r="AI103" s="40"/>
      <c r="AJ103" s="40" t="n">
        <f aca="false">AB103/AG103</f>
        <v>-0.0054179249524361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14715468</v>
      </c>
      <c r="AX103" s="7"/>
      <c r="AY103" s="40" t="n">
        <f aca="false">(AW103-AW102)/AW102</f>
        <v>0.00686355999210682</v>
      </c>
      <c r="AZ103" s="12" t="n">
        <f aca="false">workers_and_wage_high!B91</f>
        <v>8384.18030366365</v>
      </c>
      <c r="BA103" s="40" t="n">
        <f aca="false">(AZ103-AZ102)/AZ102</f>
        <v>0.00250447767972773</v>
      </c>
      <c r="BB103" s="39"/>
      <c r="BC103" s="39"/>
      <c r="BD103" s="39"/>
      <c r="BE103" s="39"/>
      <c r="BF103" s="7" t="n">
        <f aca="false">BF102*(1+AY103)*(1+BA103)*(1-BE103)</f>
        <v>141.751436074903</v>
      </c>
      <c r="BG103" s="7"/>
      <c r="BH103" s="7"/>
      <c r="BI103" s="40" t="n">
        <f aca="false">T110/AG110</f>
        <v>0.0162071350879449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175967811.641087</v>
      </c>
      <c r="E104" s="9"/>
      <c r="F104" s="82" t="n">
        <f aca="false">'High pensions'!I104</f>
        <v>31984232.7363489</v>
      </c>
      <c r="G104" s="82" t="n">
        <f aca="false">'High pensions'!K104</f>
        <v>4878200.18431992</v>
      </c>
      <c r="H104" s="82" t="n">
        <f aca="false">'High pensions'!V104</f>
        <v>26838418.1123837</v>
      </c>
      <c r="I104" s="82" t="n">
        <f aca="false">'High pensions'!M104</f>
        <v>150872.170649069</v>
      </c>
      <c r="J104" s="82" t="n">
        <f aca="false">'High pensions'!W104</f>
        <v>830054.168424236</v>
      </c>
      <c r="K104" s="9"/>
      <c r="L104" s="82" t="n">
        <f aca="false">'High pensions'!N104</f>
        <v>4548722.91684626</v>
      </c>
      <c r="M104" s="67"/>
      <c r="N104" s="82" t="n">
        <f aca="false">'High pensions'!L104</f>
        <v>1414593.33691918</v>
      </c>
      <c r="O104" s="9"/>
      <c r="P104" s="82" t="n">
        <f aca="false">'High pensions'!X104</f>
        <v>31386020.0064531</v>
      </c>
      <c r="Q104" s="67"/>
      <c r="R104" s="82" t="n">
        <f aca="false">'High SIPA income'!G99</f>
        <v>36636180.645046</v>
      </c>
      <c r="S104" s="67"/>
      <c r="T104" s="82" t="n">
        <f aca="false">'High SIPA income'!J99</f>
        <v>140081612.016392</v>
      </c>
      <c r="U104" s="9"/>
      <c r="V104" s="82" t="n">
        <f aca="false">'High SIPA income'!F99</f>
        <v>123369.335097235</v>
      </c>
      <c r="W104" s="67"/>
      <c r="X104" s="82" t="n">
        <f aca="false">'High SIPA income'!M99</f>
        <v>309868.20139799</v>
      </c>
      <c r="Y104" s="9"/>
      <c r="Z104" s="9" t="n">
        <f aca="false">R104+V104-N104-L104-F104</f>
        <v>-1187999.00997107</v>
      </c>
      <c r="AA104" s="9"/>
      <c r="AB104" s="9" t="n">
        <f aca="false">T104-P104-D104</f>
        <v>-67272219.6311481</v>
      </c>
      <c r="AC104" s="50"/>
      <c r="AD104" s="9"/>
      <c r="AE104" s="9"/>
      <c r="AF104" s="9"/>
      <c r="AG104" s="9" t="n">
        <f aca="false">BF104/100*$AG$57</f>
        <v>8710421813.24238</v>
      </c>
      <c r="AH104" s="40" t="n">
        <f aca="false">(AG104-AG103)/AG103</f>
        <v>0.00760526310659219</v>
      </c>
      <c r="AI104" s="40"/>
      <c r="AJ104" s="40" t="n">
        <f aca="false">AB104/AG104</f>
        <v>-0.00772318735803067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14748043</v>
      </c>
      <c r="AX104" s="7"/>
      <c r="AY104" s="40" t="n">
        <f aca="false">(AW104-AW103)/AW103</f>
        <v>0.00221365708518411</v>
      </c>
      <c r="AZ104" s="12" t="n">
        <f aca="false">workers_and_wage_high!B92</f>
        <v>8429.28465510631</v>
      </c>
      <c r="BA104" s="40" t="n">
        <f aca="false">(AZ104-AZ103)/AZ103</f>
        <v>0.00537969721654872</v>
      </c>
      <c r="BB104" s="39"/>
      <c r="BC104" s="39"/>
      <c r="BD104" s="39"/>
      <c r="BE104" s="39"/>
      <c r="BF104" s="7" t="n">
        <f aca="false">BF103*(1+AY104)*(1+BA104)*(1-BE104)</f>
        <v>142.829493041989</v>
      </c>
      <c r="BG104" s="7"/>
      <c r="BH104" s="7"/>
      <c r="BI104" s="40" t="n">
        <f aca="false">T111/AG111</f>
        <v>0.0186302984219864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176582323.780254</v>
      </c>
      <c r="E105" s="9"/>
      <c r="F105" s="82" t="n">
        <f aca="false">'High pensions'!I105</f>
        <v>32095927.5917611</v>
      </c>
      <c r="G105" s="82" t="n">
        <f aca="false">'High pensions'!K105</f>
        <v>4977628.52785814</v>
      </c>
      <c r="H105" s="82" t="n">
        <f aca="false">'High pensions'!V105</f>
        <v>27385443.5224269</v>
      </c>
      <c r="I105" s="82" t="n">
        <f aca="false">'High pensions'!M105</f>
        <v>153947.274057467</v>
      </c>
      <c r="J105" s="82" t="n">
        <f aca="false">'High pensions'!W105</f>
        <v>846972.480075049</v>
      </c>
      <c r="K105" s="9"/>
      <c r="L105" s="82" t="n">
        <f aca="false">'High pensions'!N105</f>
        <v>4512580.07833875</v>
      </c>
      <c r="M105" s="67"/>
      <c r="N105" s="82" t="n">
        <f aca="false">'High pensions'!L105</f>
        <v>1419362.41715288</v>
      </c>
      <c r="O105" s="9"/>
      <c r="P105" s="82" t="n">
        <f aca="false">'High pensions'!X105</f>
        <v>31224712.7179615</v>
      </c>
      <c r="Q105" s="67"/>
      <c r="R105" s="82" t="n">
        <f aca="false">'High SIPA income'!G100</f>
        <v>42125144.2849326</v>
      </c>
      <c r="S105" s="67"/>
      <c r="T105" s="82" t="n">
        <f aca="false">'High SIPA income'!J100</f>
        <v>161069140.231308</v>
      </c>
      <c r="U105" s="9"/>
      <c r="V105" s="82" t="n">
        <f aca="false">'High SIPA income'!F100</f>
        <v>126179.731127676</v>
      </c>
      <c r="W105" s="67"/>
      <c r="X105" s="82" t="n">
        <f aca="false">'High SIPA income'!M100</f>
        <v>316927.1059668</v>
      </c>
      <c r="Y105" s="9"/>
      <c r="Z105" s="9" t="n">
        <f aca="false">R105+V105-N105-L105-F105</f>
        <v>4223453.92880753</v>
      </c>
      <c r="AA105" s="9"/>
      <c r="AB105" s="9" t="n">
        <f aca="false">T105-P105-D105</f>
        <v>-46737896.266908</v>
      </c>
      <c r="AC105" s="50"/>
      <c r="AD105" s="9"/>
      <c r="AE105" s="9"/>
      <c r="AF105" s="9"/>
      <c r="AG105" s="9" t="n">
        <f aca="false">BF105/100*$AG$57</f>
        <v>8737231397.28632</v>
      </c>
      <c r="AH105" s="40" t="n">
        <f aca="false">(AG105-AG104)/AG104</f>
        <v>0.00307787436920419</v>
      </c>
      <c r="AI105" s="40" t="n">
        <f aca="false">(AG105-AG101)/AG101</f>
        <v>0.0292068247928333</v>
      </c>
      <c r="AJ105" s="40" t="n">
        <f aca="false">AB105/AG105</f>
        <v>-0.00534927989676733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14815504</v>
      </c>
      <c r="AX105" s="7"/>
      <c r="AY105" s="40" t="n">
        <f aca="false">(AW105-AW104)/AW104</f>
        <v>0.00457423401871014</v>
      </c>
      <c r="AZ105" s="12" t="n">
        <f aca="false">workers_and_wage_high!B93</f>
        <v>8416.72884687933</v>
      </c>
      <c r="BA105" s="40" t="n">
        <f aca="false">(AZ105-AZ104)/AZ104</f>
        <v>-0.00148954611698539</v>
      </c>
      <c r="BB105" s="39"/>
      <c r="BC105" s="39"/>
      <c r="BD105" s="39"/>
      <c r="BE105" s="39"/>
      <c r="BF105" s="7" t="n">
        <f aca="false">BF104*(1+AY105)*(1+BA105)*(1-BE105)</f>
        <v>143.26910427779</v>
      </c>
      <c r="BG105" s="7"/>
      <c r="BH105" s="7"/>
      <c r="BI105" s="40" t="n">
        <f aca="false">T112/AG112</f>
        <v>0.0162196175873112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176925164.946238</v>
      </c>
      <c r="E106" s="6"/>
      <c r="F106" s="81" t="n">
        <f aca="false">'High pensions'!I106</f>
        <v>32158243.0319667</v>
      </c>
      <c r="G106" s="81" t="n">
        <f aca="false">'High pensions'!K106</f>
        <v>5042231.43265958</v>
      </c>
      <c r="H106" s="81" t="n">
        <f aca="false">'High pensions'!V106</f>
        <v>27740869.6437059</v>
      </c>
      <c r="I106" s="81" t="n">
        <f aca="false">'High pensions'!M106</f>
        <v>155945.302041018</v>
      </c>
      <c r="J106" s="81" t="n">
        <f aca="false">'High pensions'!W106</f>
        <v>857965.04052699</v>
      </c>
      <c r="K106" s="6"/>
      <c r="L106" s="81" t="n">
        <f aca="false">'High pensions'!N106</f>
        <v>5586032.95516848</v>
      </c>
      <c r="M106" s="8"/>
      <c r="N106" s="81" t="n">
        <f aca="false">'High pensions'!L106</f>
        <v>1420342.56494074</v>
      </c>
      <c r="O106" s="6"/>
      <c r="P106" s="81" t="n">
        <f aca="false">'High pensions'!X106</f>
        <v>36800257.2827497</v>
      </c>
      <c r="Q106" s="8"/>
      <c r="R106" s="81" t="n">
        <f aca="false">'High SIPA income'!G101</f>
        <v>37074209.292122</v>
      </c>
      <c r="S106" s="8"/>
      <c r="T106" s="81" t="n">
        <f aca="false">'High SIPA income'!J101</f>
        <v>141756452.513174</v>
      </c>
      <c r="U106" s="6"/>
      <c r="V106" s="81" t="n">
        <f aca="false">'High SIPA income'!F101</f>
        <v>129952.47614694</v>
      </c>
      <c r="W106" s="8"/>
      <c r="X106" s="81" t="n">
        <f aca="false">'High SIPA income'!M101</f>
        <v>326403.15374262</v>
      </c>
      <c r="Y106" s="6"/>
      <c r="Z106" s="6" t="n">
        <f aca="false">R106+V106-N106-L106-F106</f>
        <v>-1960456.78380698</v>
      </c>
      <c r="AA106" s="6"/>
      <c r="AB106" s="6" t="n">
        <f aca="false">T106-P106-D106</f>
        <v>-71968969.7158138</v>
      </c>
      <c r="AC106" s="50"/>
      <c r="AD106" s="6"/>
      <c r="AE106" s="6"/>
      <c r="AF106" s="6"/>
      <c r="AG106" s="6" t="n">
        <f aca="false">BF106/100*$AG$57</f>
        <v>8831882928.06704</v>
      </c>
      <c r="AH106" s="61" t="n">
        <f aca="false">(AG106-AG105)/AG105</f>
        <v>0.0108331262475348</v>
      </c>
      <c r="AI106" s="61"/>
      <c r="AJ106" s="61" t="n">
        <f aca="false">AB106/AG106</f>
        <v>-0.00814876853576738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0.0076011322372807</v>
      </c>
      <c r="AV106" s="5"/>
      <c r="AW106" s="5" t="n">
        <f aca="false">workers_and_wage_high!C94</f>
        <v>14875613</v>
      </c>
      <c r="AX106" s="5"/>
      <c r="AY106" s="61" t="n">
        <f aca="false">(AW106-AW105)/AW105</f>
        <v>0.00405716876050926</v>
      </c>
      <c r="AZ106" s="11" t="n">
        <f aca="false">workers_and_wage_high!B94</f>
        <v>8473.52979270264</v>
      </c>
      <c r="BA106" s="61" t="n">
        <f aca="false">(AZ106-AZ105)/AZ105</f>
        <v>0.00674857736974309</v>
      </c>
      <c r="BB106" s="66"/>
      <c r="BC106" s="66"/>
      <c r="BD106" s="66"/>
      <c r="BE106" s="66"/>
      <c r="BF106" s="5" t="n">
        <f aca="false">BF105*(1+AY106)*(1+BA106)*(1-BE106)</f>
        <v>144.821156571802</v>
      </c>
      <c r="BG106" s="5"/>
      <c r="BH106" s="5"/>
      <c r="BI106" s="61" t="n">
        <f aca="false">T113/AG113</f>
        <v>0.0186660976966694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177222960.768753</v>
      </c>
      <c r="E107" s="9"/>
      <c r="F107" s="82" t="n">
        <f aca="false">'High pensions'!I107</f>
        <v>32212370.9477848</v>
      </c>
      <c r="G107" s="82" t="n">
        <f aca="false">'High pensions'!K107</f>
        <v>5131578.96187677</v>
      </c>
      <c r="H107" s="82" t="n">
        <f aca="false">'High pensions'!V107</f>
        <v>28232433.3876759</v>
      </c>
      <c r="I107" s="82" t="n">
        <f aca="false">'High pensions'!M107</f>
        <v>158708.627686911</v>
      </c>
      <c r="J107" s="82" t="n">
        <f aca="false">'High pensions'!W107</f>
        <v>873168.042917817</v>
      </c>
      <c r="K107" s="9"/>
      <c r="L107" s="82" t="n">
        <f aca="false">'High pensions'!N107</f>
        <v>4588654.55667802</v>
      </c>
      <c r="M107" s="67"/>
      <c r="N107" s="82" t="n">
        <f aca="false">'High pensions'!L107</f>
        <v>1422687.20571552</v>
      </c>
      <c r="O107" s="9"/>
      <c r="P107" s="82" t="n">
        <f aca="false">'High pensions'!X107</f>
        <v>31637755.5534072</v>
      </c>
      <c r="Q107" s="67"/>
      <c r="R107" s="82" t="n">
        <f aca="false">'High SIPA income'!G102</f>
        <v>43066609.5084155</v>
      </c>
      <c r="S107" s="67"/>
      <c r="T107" s="82" t="n">
        <f aca="false">'High SIPA income'!J102</f>
        <v>164668914.111686</v>
      </c>
      <c r="U107" s="9"/>
      <c r="V107" s="82" t="n">
        <f aca="false">'High SIPA income'!F102</f>
        <v>124450.907954098</v>
      </c>
      <c r="W107" s="67"/>
      <c r="X107" s="82" t="n">
        <f aca="false">'High SIPA income'!M102</f>
        <v>312584.800588324</v>
      </c>
      <c r="Y107" s="9"/>
      <c r="Z107" s="9" t="n">
        <f aca="false">R107+V107-N107-L107-F107</f>
        <v>4967347.70619115</v>
      </c>
      <c r="AA107" s="9"/>
      <c r="AB107" s="9" t="n">
        <f aca="false">T107-P107-D107</f>
        <v>-44191802.210474</v>
      </c>
      <c r="AC107" s="50"/>
      <c r="AD107" s="9"/>
      <c r="AE107" s="9"/>
      <c r="AF107" s="9"/>
      <c r="AG107" s="9" t="n">
        <f aca="false">BF107/100*$AG$57</f>
        <v>8882262428.46756</v>
      </c>
      <c r="AH107" s="40" t="n">
        <f aca="false">(AG107-AG106)/AG106</f>
        <v>0.00570427629202559</v>
      </c>
      <c r="AI107" s="40"/>
      <c r="AJ107" s="40" t="n">
        <f aca="false">AB107/AG107</f>
        <v>-0.00497528670948065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14904436</v>
      </c>
      <c r="AX107" s="7"/>
      <c r="AY107" s="40" t="n">
        <f aca="false">(AW107-AW106)/AW106</f>
        <v>0.00193760082357614</v>
      </c>
      <c r="AZ107" s="12" t="n">
        <f aca="false">workers_and_wage_high!B95</f>
        <v>8505.38510662151</v>
      </c>
      <c r="BA107" s="40" t="n">
        <f aca="false">(AZ107-AZ106)/AZ106</f>
        <v>0.00375939126883084</v>
      </c>
      <c r="BB107" s="39"/>
      <c r="BC107" s="39"/>
      <c r="BD107" s="39"/>
      <c r="BE107" s="39"/>
      <c r="BF107" s="7" t="n">
        <f aca="false">BF106*(1+AY107)*(1+BA107)*(1-BE107)</f>
        <v>145.647256461819</v>
      </c>
      <c r="BG107" s="7"/>
      <c r="BH107" s="7"/>
      <c r="BI107" s="40" t="n">
        <f aca="false">T114/AG114</f>
        <v>0.0162284898042049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177186525.751042</v>
      </c>
      <c r="E108" s="9"/>
      <c r="F108" s="82" t="n">
        <f aca="false">'High pensions'!I108</f>
        <v>32205748.4520264</v>
      </c>
      <c r="G108" s="82" t="n">
        <f aca="false">'High pensions'!K108</f>
        <v>5186333.3365167</v>
      </c>
      <c r="H108" s="82" t="n">
        <f aca="false">'High pensions'!V108</f>
        <v>28533675.8017925</v>
      </c>
      <c r="I108" s="82" t="n">
        <f aca="false">'High pensions'!M108</f>
        <v>160402.061954126</v>
      </c>
      <c r="J108" s="82" t="n">
        <f aca="false">'High pensions'!W108</f>
        <v>882484.818612145</v>
      </c>
      <c r="K108" s="9"/>
      <c r="L108" s="82" t="n">
        <f aca="false">'High pensions'!N108</f>
        <v>4554700.5471225</v>
      </c>
      <c r="M108" s="67"/>
      <c r="N108" s="82" t="n">
        <f aca="false">'High pensions'!L108</f>
        <v>1421897.33299864</v>
      </c>
      <c r="O108" s="9"/>
      <c r="P108" s="82" t="n">
        <f aca="false">'High pensions'!X108</f>
        <v>31457222.3897749</v>
      </c>
      <c r="Q108" s="67"/>
      <c r="R108" s="82" t="n">
        <f aca="false">'High SIPA income'!G103</f>
        <v>37915433.4588853</v>
      </c>
      <c r="S108" s="67"/>
      <c r="T108" s="82" t="n">
        <f aca="false">'High SIPA income'!J103</f>
        <v>144972946.025122</v>
      </c>
      <c r="U108" s="9"/>
      <c r="V108" s="82" t="n">
        <f aca="false">'High SIPA income'!F103</f>
        <v>123326.528836303</v>
      </c>
      <c r="W108" s="67"/>
      <c r="X108" s="82" t="n">
        <f aca="false">'High SIPA income'!M103</f>
        <v>309760.684411917</v>
      </c>
      <c r="Y108" s="9"/>
      <c r="Z108" s="9" t="n">
        <f aca="false">R108+V108-N108-L108-F108</f>
        <v>-143586.344425861</v>
      </c>
      <c r="AA108" s="9"/>
      <c r="AB108" s="9" t="n">
        <f aca="false">T108-P108-D108</f>
        <v>-63670802.1156942</v>
      </c>
      <c r="AC108" s="50"/>
      <c r="AD108" s="9"/>
      <c r="AE108" s="9"/>
      <c r="AF108" s="9"/>
      <c r="AG108" s="9" t="n">
        <f aca="false">BF108/100*$AG$57</f>
        <v>8959523347.75557</v>
      </c>
      <c r="AH108" s="40" t="n">
        <f aca="false">(AG108-AG107)/AG107</f>
        <v>0.00869833782892828</v>
      </c>
      <c r="AI108" s="40"/>
      <c r="AJ108" s="40" t="n">
        <f aca="false">AB108/AG108</f>
        <v>-0.00710649435738613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14982339</v>
      </c>
      <c r="AX108" s="7"/>
      <c r="AY108" s="40" t="n">
        <f aca="false">(AW108-AW107)/AW107</f>
        <v>0.00522683313880512</v>
      </c>
      <c r="AZ108" s="12" t="n">
        <f aca="false">workers_and_wage_high!B96</f>
        <v>8534.75806336675</v>
      </c>
      <c r="BA108" s="40" t="n">
        <f aca="false">(AZ108-AZ107)/AZ107</f>
        <v>0.00345345406198858</v>
      </c>
      <c r="BB108" s="39"/>
      <c r="BC108" s="39"/>
      <c r="BD108" s="39"/>
      <c r="BE108" s="39"/>
      <c r="BF108" s="7" t="n">
        <f aca="false">BF107*(1+AY108)*(1+BA108)*(1-BE108)</f>
        <v>146.91414550238</v>
      </c>
      <c r="BG108" s="7"/>
      <c r="BH108" s="7"/>
      <c r="BI108" s="40" t="n">
        <f aca="false">T115/AG115</f>
        <v>0.0186326519144381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177846948.368708</v>
      </c>
      <c r="E109" s="9"/>
      <c r="F109" s="82" t="n">
        <f aca="false">'High pensions'!I109</f>
        <v>32325788.0803585</v>
      </c>
      <c r="G109" s="82" t="n">
        <f aca="false">'High pensions'!K109</f>
        <v>5260945.18323763</v>
      </c>
      <c r="H109" s="82" t="n">
        <f aca="false">'High pensions'!V109</f>
        <v>28944168.1683973</v>
      </c>
      <c r="I109" s="82" t="n">
        <f aca="false">'High pensions'!M109</f>
        <v>162709.644842399</v>
      </c>
      <c r="J109" s="82" t="n">
        <f aca="false">'High pensions'!W109</f>
        <v>895180.458816402</v>
      </c>
      <c r="K109" s="9"/>
      <c r="L109" s="82" t="n">
        <f aca="false">'High pensions'!N109</f>
        <v>4522970.77131334</v>
      </c>
      <c r="M109" s="67"/>
      <c r="N109" s="82" t="n">
        <f aca="false">'High pensions'!L109</f>
        <v>1427128.18549929</v>
      </c>
      <c r="O109" s="9"/>
      <c r="P109" s="82" t="n">
        <f aca="false">'High pensions'!X109</f>
        <v>31321355.0393717</v>
      </c>
      <c r="Q109" s="67"/>
      <c r="R109" s="82" t="n">
        <f aca="false">'High SIPA income'!G104</f>
        <v>43803629.4929932</v>
      </c>
      <c r="S109" s="67"/>
      <c r="T109" s="82" t="n">
        <f aca="false">'High SIPA income'!J104</f>
        <v>167486973.901494</v>
      </c>
      <c r="U109" s="9"/>
      <c r="V109" s="82" t="n">
        <f aca="false">'High SIPA income'!F104</f>
        <v>123692.145625466</v>
      </c>
      <c r="W109" s="67"/>
      <c r="X109" s="82" t="n">
        <f aca="false">'High SIPA income'!M104</f>
        <v>310679.008376051</v>
      </c>
      <c r="Y109" s="9"/>
      <c r="Z109" s="9" t="n">
        <f aca="false">R109+V109-N109-L109-F109</f>
        <v>5651434.60144753</v>
      </c>
      <c r="AA109" s="9"/>
      <c r="AB109" s="9" t="n">
        <f aca="false">T109-P109-D109</f>
        <v>-41681329.5065865</v>
      </c>
      <c r="AC109" s="50"/>
      <c r="AD109" s="9"/>
      <c r="AE109" s="9"/>
      <c r="AF109" s="9"/>
      <c r="AG109" s="9" t="n">
        <f aca="false">BF109/100*$AG$57</f>
        <v>9005833229.72337</v>
      </c>
      <c r="AH109" s="40" t="n">
        <f aca="false">(AG109-AG108)/AG108</f>
        <v>0.00516878858063414</v>
      </c>
      <c r="AI109" s="40" t="n">
        <f aca="false">(AG109-AG105)/AG105</f>
        <v>0.0307422134339354</v>
      </c>
      <c r="AJ109" s="40" t="n">
        <f aca="false">AB109/AG109</f>
        <v>-0.0046282590897885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15001217</v>
      </c>
      <c r="AX109" s="7"/>
      <c r="AY109" s="40" t="n">
        <f aca="false">(AW109-AW108)/AW108</f>
        <v>0.00126001687720455</v>
      </c>
      <c r="AZ109" s="12" t="n">
        <f aca="false">workers_and_wage_high!B97</f>
        <v>8568.07650238497</v>
      </c>
      <c r="BA109" s="40" t="n">
        <f aca="false">(AZ109-AZ108)/AZ108</f>
        <v>0.00390385278303674</v>
      </c>
      <c r="BB109" s="39"/>
      <c r="BC109" s="39"/>
      <c r="BD109" s="39"/>
      <c r="BE109" s="39"/>
      <c r="BF109" s="7" t="n">
        <f aca="false">BF108*(1+AY109)*(1+BA109)*(1-BE109)</f>
        <v>147.673513659986</v>
      </c>
      <c r="BG109" s="7"/>
      <c r="BH109" s="7"/>
      <c r="BI109" s="40" t="n">
        <f aca="false">T116/AG116</f>
        <v>0.016236305608084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177222719.726651</v>
      </c>
      <c r="E110" s="6"/>
      <c r="F110" s="81" t="n">
        <f aca="false">'High pensions'!I110</f>
        <v>32212327.1355296</v>
      </c>
      <c r="G110" s="81" t="n">
        <f aca="false">'High pensions'!K110</f>
        <v>5416766.2955061</v>
      </c>
      <c r="H110" s="81" t="n">
        <f aca="false">'High pensions'!V110</f>
        <v>29801449.9534376</v>
      </c>
      <c r="I110" s="81" t="n">
        <f aca="false">'High pensions'!M110</f>
        <v>167528.854500189</v>
      </c>
      <c r="J110" s="81" t="n">
        <f aca="false">'High pensions'!W110</f>
        <v>921694.328456838</v>
      </c>
      <c r="K110" s="6"/>
      <c r="L110" s="81" t="n">
        <f aca="false">'High pensions'!N110</f>
        <v>5489997.55703663</v>
      </c>
      <c r="M110" s="8"/>
      <c r="N110" s="81" t="n">
        <f aca="false">'High pensions'!L110</f>
        <v>1422080.06990385</v>
      </c>
      <c r="O110" s="6"/>
      <c r="P110" s="81" t="n">
        <f aca="false">'High pensions'!X110</f>
        <v>36311488.3849706</v>
      </c>
      <c r="Q110" s="8"/>
      <c r="R110" s="81" t="n">
        <f aca="false">'High SIPA income'!G105</f>
        <v>38343267.1446473</v>
      </c>
      <c r="S110" s="8"/>
      <c r="T110" s="81" t="n">
        <f aca="false">'High SIPA income'!J105</f>
        <v>146608805.203706</v>
      </c>
      <c r="U110" s="6"/>
      <c r="V110" s="81" t="n">
        <f aca="false">'High SIPA income'!F105</f>
        <v>128589.86630199</v>
      </c>
      <c r="W110" s="8"/>
      <c r="X110" s="81" t="n">
        <f aca="false">'High SIPA income'!M105</f>
        <v>322980.670663424</v>
      </c>
      <c r="Y110" s="6"/>
      <c r="Z110" s="6" t="n">
        <f aca="false">R110+V110-N110-L110-F110</f>
        <v>-652547.751520731</v>
      </c>
      <c r="AA110" s="6"/>
      <c r="AB110" s="6" t="n">
        <f aca="false">T110-P110-D110</f>
        <v>-66925402.9079153</v>
      </c>
      <c r="AC110" s="50"/>
      <c r="AD110" s="6"/>
      <c r="AE110" s="6"/>
      <c r="AF110" s="6"/>
      <c r="AG110" s="6" t="n">
        <f aca="false">BF110/100*$AG$57</f>
        <v>9045942074.78138</v>
      </c>
      <c r="AH110" s="61" t="n">
        <f aca="false">(AG110-AG109)/AG109</f>
        <v>0.00445365176490554</v>
      </c>
      <c r="AI110" s="61"/>
      <c r="AJ110" s="61" t="n">
        <f aca="false">AB110/AG110</f>
        <v>-0.00739838950489109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0.00594510314739075</v>
      </c>
      <c r="AV110" s="5"/>
      <c r="AW110" s="5" t="n">
        <f aca="false">workers_and_wage_high!C98</f>
        <v>15035786</v>
      </c>
      <c r="AX110" s="5"/>
      <c r="AY110" s="61" t="n">
        <f aca="false">(AW110-AW109)/AW109</f>
        <v>0.00230441303528907</v>
      </c>
      <c r="AZ110" s="11" t="n">
        <f aca="false">workers_and_wage_high!B98</f>
        <v>8586.44900640446</v>
      </c>
      <c r="BA110" s="61" t="n">
        <f aca="false">(AZ110-AZ109)/AZ109</f>
        <v>0.0021442973827761</v>
      </c>
      <c r="BB110" s="66"/>
      <c r="BC110" s="66"/>
      <c r="BD110" s="66"/>
      <c r="BE110" s="66"/>
      <c r="BF110" s="5" t="n">
        <f aca="false">BF109*(1+AY110)*(1+BA110)*(1-BE110)</f>
        <v>148.331200064728</v>
      </c>
      <c r="BG110" s="5"/>
      <c r="BH110" s="5"/>
      <c r="BI110" s="61" t="n">
        <f aca="false">T117/AG117</f>
        <v>0.0187230599994487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178003469.842117</v>
      </c>
      <c r="E111" s="9"/>
      <c r="F111" s="82" t="n">
        <f aca="false">'High pensions'!I111</f>
        <v>32354237.7109303</v>
      </c>
      <c r="G111" s="82" t="n">
        <f aca="false">'High pensions'!K111</f>
        <v>5479901.77327533</v>
      </c>
      <c r="H111" s="82" t="n">
        <f aca="false">'High pensions'!V111</f>
        <v>30148802.7241464</v>
      </c>
      <c r="I111" s="82" t="n">
        <f aca="false">'High pensions'!M111</f>
        <v>169481.498142536</v>
      </c>
      <c r="J111" s="82" t="n">
        <f aca="false">'High pensions'!W111</f>
        <v>932437.197654012</v>
      </c>
      <c r="K111" s="9"/>
      <c r="L111" s="82" t="n">
        <f aca="false">'High pensions'!N111</f>
        <v>4451527.17962778</v>
      </c>
      <c r="M111" s="67"/>
      <c r="N111" s="82" t="n">
        <f aca="false">'High pensions'!L111</f>
        <v>1426773.99953196</v>
      </c>
      <c r="O111" s="9"/>
      <c r="P111" s="82" t="n">
        <f aca="false">'High pensions'!X111</f>
        <v>30948685.2757963</v>
      </c>
      <c r="Q111" s="67"/>
      <c r="R111" s="82" t="n">
        <f aca="false">'High SIPA income'!G106</f>
        <v>44313805.9930055</v>
      </c>
      <c r="S111" s="67"/>
      <c r="T111" s="82" t="n">
        <f aca="false">'High SIPA income'!J106</f>
        <v>169437677.967155</v>
      </c>
      <c r="U111" s="9"/>
      <c r="V111" s="82" t="n">
        <f aca="false">'High SIPA income'!F106</f>
        <v>125506.758137431</v>
      </c>
      <c r="W111" s="67"/>
      <c r="X111" s="82" t="n">
        <f aca="false">'High SIPA income'!M106</f>
        <v>315236.791838802</v>
      </c>
      <c r="Y111" s="9"/>
      <c r="Z111" s="9" t="n">
        <f aca="false">R111+V111-N111-L111-F111</f>
        <v>6206773.86105293</v>
      </c>
      <c r="AA111" s="9"/>
      <c r="AB111" s="9" t="n">
        <f aca="false">T111-P111-D111</f>
        <v>-39514477.1507573</v>
      </c>
      <c r="AC111" s="50"/>
      <c r="AD111" s="9"/>
      <c r="AE111" s="9"/>
      <c r="AF111" s="9"/>
      <c r="AG111" s="9" t="n">
        <f aca="false">BF111/100*$AG$57</f>
        <v>9094737729.33209</v>
      </c>
      <c r="AH111" s="40" t="n">
        <f aca="false">(AG111-AG110)/AG110</f>
        <v>0.00539420373769017</v>
      </c>
      <c r="AI111" s="40"/>
      <c r="AJ111" s="40" t="n">
        <f aca="false">AB111/AG111</f>
        <v>-0.0043447626887927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15063025</v>
      </c>
      <c r="AX111" s="7"/>
      <c r="AY111" s="40" t="n">
        <f aca="false">(AW111-AW110)/AW110</f>
        <v>0.00181161131183963</v>
      </c>
      <c r="AZ111" s="12" t="n">
        <f aca="false">workers_and_wage_high!B99</f>
        <v>8617.1551260261</v>
      </c>
      <c r="BA111" s="40" t="n">
        <f aca="false">(AZ111-AZ110)/AZ110</f>
        <v>0.00357611389746148</v>
      </c>
      <c r="BB111" s="39"/>
      <c r="BC111" s="39"/>
      <c r="BD111" s="39"/>
      <c r="BE111" s="39"/>
      <c r="BF111" s="7" t="n">
        <f aca="false">BF110*(1+AY111)*(1+BA111)*(1-BE111)</f>
        <v>149.131328778533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178677305.691025</v>
      </c>
      <c r="E112" s="9"/>
      <c r="F112" s="82" t="n">
        <f aca="false">'High pensions'!I112</f>
        <v>32476715.352816</v>
      </c>
      <c r="G112" s="82" t="n">
        <f aca="false">'High pensions'!K112</f>
        <v>5597814.19223542</v>
      </c>
      <c r="H112" s="82" t="n">
        <f aca="false">'High pensions'!V112</f>
        <v>30797522.0634768</v>
      </c>
      <c r="I112" s="82" t="n">
        <f aca="false">'High pensions'!M112</f>
        <v>173128.273986663</v>
      </c>
      <c r="J112" s="82" t="n">
        <f aca="false">'High pensions'!W112</f>
        <v>952500.682375574</v>
      </c>
      <c r="K112" s="9"/>
      <c r="L112" s="82" t="n">
        <f aca="false">'High pensions'!N112</f>
        <v>4516963.66764955</v>
      </c>
      <c r="M112" s="67"/>
      <c r="N112" s="82" t="n">
        <f aca="false">'High pensions'!L112</f>
        <v>1431984.82926356</v>
      </c>
      <c r="O112" s="9"/>
      <c r="P112" s="82" t="n">
        <f aca="false">'High pensions'!X112</f>
        <v>31316903.9709532</v>
      </c>
      <c r="Q112" s="67"/>
      <c r="R112" s="82" t="n">
        <f aca="false">'High SIPA income'!G107</f>
        <v>38771837.1693893</v>
      </c>
      <c r="S112" s="67"/>
      <c r="T112" s="82" t="n">
        <f aca="false">'High SIPA income'!J107</f>
        <v>148247479.8382</v>
      </c>
      <c r="U112" s="9"/>
      <c r="V112" s="82" t="n">
        <f aca="false">'High SIPA income'!F107</f>
        <v>127014.829857399</v>
      </c>
      <c r="W112" s="67"/>
      <c r="X112" s="82" t="n">
        <f aca="false">'High SIPA income'!M107</f>
        <v>319024.633210219</v>
      </c>
      <c r="Y112" s="9"/>
      <c r="Z112" s="9" t="n">
        <f aca="false">R112+V112-N112-L112-F112</f>
        <v>473188.149517596</v>
      </c>
      <c r="AA112" s="9"/>
      <c r="AB112" s="9" t="n">
        <f aca="false">T112-P112-D112</f>
        <v>-61746729.8237789</v>
      </c>
      <c r="AC112" s="50"/>
      <c r="AD112" s="9"/>
      <c r="AE112" s="9"/>
      <c r="AF112" s="9"/>
      <c r="AG112" s="9" t="n">
        <f aca="false">BF112/100*$AG$57</f>
        <v>9140010794.96324</v>
      </c>
      <c r="AH112" s="40" t="n">
        <f aca="false">(AG112-AG111)/AG111</f>
        <v>0.00497794075854873</v>
      </c>
      <c r="AI112" s="40"/>
      <c r="AJ112" s="40" t="n">
        <f aca="false">AB112/AG112</f>
        <v>-0.00675565173925237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15113043</v>
      </c>
      <c r="AX112" s="7"/>
      <c r="AY112" s="40" t="n">
        <f aca="false">(AW112-AW111)/AW111</f>
        <v>0.00332058135733028</v>
      </c>
      <c r="AZ112" s="12" t="n">
        <f aca="false">workers_and_wage_high!B100</f>
        <v>8631.38958241546</v>
      </c>
      <c r="BA112" s="40" t="n">
        <f aca="false">(AZ112-AZ111)/AZ111</f>
        <v>0.00165187421848385</v>
      </c>
      <c r="BB112" s="39"/>
      <c r="BC112" s="39"/>
      <c r="BD112" s="39"/>
      <c r="BE112" s="39"/>
      <c r="BF112" s="7" t="n">
        <f aca="false">BF111*(1+AY112)*(1+BA112)*(1-BE112)</f>
        <v>149.873695698436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180796662.534146</v>
      </c>
      <c r="E113" s="9"/>
      <c r="F113" s="82" t="n">
        <f aca="false">'High pensions'!I113</f>
        <v>32861933.546357</v>
      </c>
      <c r="G113" s="82" t="n">
        <f aca="false">'High pensions'!K113</f>
        <v>5680457.83734721</v>
      </c>
      <c r="H113" s="82" t="n">
        <f aca="false">'High pensions'!V113</f>
        <v>31252203.0150645</v>
      </c>
      <c r="I113" s="82" t="n">
        <f aca="false">'High pensions'!M113</f>
        <v>175684.263010739</v>
      </c>
      <c r="J113" s="82" t="n">
        <f aca="false">'High pensions'!W113</f>
        <v>966562.97984736</v>
      </c>
      <c r="K113" s="9"/>
      <c r="L113" s="82" t="n">
        <f aca="false">'High pensions'!N113</f>
        <v>4562752.88780809</v>
      </c>
      <c r="M113" s="67"/>
      <c r="N113" s="82" t="n">
        <f aca="false">'High pensions'!L113</f>
        <v>1448390.13195071</v>
      </c>
      <c r="O113" s="9"/>
      <c r="P113" s="82" t="n">
        <f aca="false">'High pensions'!X113</f>
        <v>31644761.5870665</v>
      </c>
      <c r="Q113" s="67"/>
      <c r="R113" s="82" t="n">
        <f aca="false">'High SIPA income'!G108</f>
        <v>45019527.8424983</v>
      </c>
      <c r="S113" s="67"/>
      <c r="T113" s="82" t="n">
        <f aca="false">'High SIPA income'!J108</f>
        <v>172136066.624804</v>
      </c>
      <c r="U113" s="9"/>
      <c r="V113" s="82" t="n">
        <f aca="false">'High SIPA income'!F108</f>
        <v>126288.593842969</v>
      </c>
      <c r="W113" s="67"/>
      <c r="X113" s="82" t="n">
        <f aca="false">'High SIPA income'!M108</f>
        <v>317200.537721625</v>
      </c>
      <c r="Y113" s="9"/>
      <c r="Z113" s="9" t="n">
        <f aca="false">R113+V113-N113-L113-F113</f>
        <v>6272739.87022549</v>
      </c>
      <c r="AA113" s="9"/>
      <c r="AB113" s="9" t="n">
        <f aca="false">T113-P113-D113</f>
        <v>-40305357.4964087</v>
      </c>
      <c r="AC113" s="50"/>
      <c r="AD113" s="9"/>
      <c r="AE113" s="9"/>
      <c r="AF113" s="9"/>
      <c r="AG113" s="9" t="n">
        <f aca="false">BF113/100*$AG$57</f>
        <v>9221856084.86974</v>
      </c>
      <c r="AH113" s="40" t="n">
        <f aca="false">(AG113-AG112)/AG112</f>
        <v>0.00895461632841857</v>
      </c>
      <c r="AI113" s="40" t="n">
        <f aca="false">(AG113-AG109)/AG109</f>
        <v>0.0239869926120101</v>
      </c>
      <c r="AJ113" s="40" t="n">
        <f aca="false">AB113/AG113</f>
        <v>-0.00437063397275712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15160383</v>
      </c>
      <c r="AX113" s="7"/>
      <c r="AY113" s="40" t="n">
        <f aca="false">(AW113-AW112)/AW112</f>
        <v>0.00313239365493766</v>
      </c>
      <c r="AZ113" s="12" t="n">
        <f aca="false">workers_and_wage_high!B101</f>
        <v>8681.4865311814</v>
      </c>
      <c r="BA113" s="40" t="n">
        <f aca="false">(AZ113-AZ112)/AZ112</f>
        <v>0.00580404212874367</v>
      </c>
      <c r="BB113" s="39"/>
      <c r="BC113" s="39"/>
      <c r="BD113" s="39"/>
      <c r="BE113" s="39"/>
      <c r="BF113" s="7" t="n">
        <f aca="false">BF112*(1+AY113)*(1+BA113)*(1-BE113)</f>
        <v>151.215757141138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181481222.643013</v>
      </c>
      <c r="E114" s="6"/>
      <c r="F114" s="81" t="n">
        <f aca="false">'High pensions'!I114</f>
        <v>32986360.4494356</v>
      </c>
      <c r="G114" s="81" t="n">
        <f aca="false">'High pensions'!K114</f>
        <v>5737167.26443418</v>
      </c>
      <c r="H114" s="81" t="n">
        <f aca="false">'High pensions'!V114</f>
        <v>31564201.550911</v>
      </c>
      <c r="I114" s="81" t="n">
        <f aca="false">'High pensions'!M114</f>
        <v>177438.162817553</v>
      </c>
      <c r="J114" s="81" t="n">
        <f aca="false">'High pensions'!W114</f>
        <v>976212.419100343</v>
      </c>
      <c r="K114" s="6"/>
      <c r="L114" s="81" t="n">
        <f aca="false">'High pensions'!N114</f>
        <v>5473020.94372788</v>
      </c>
      <c r="M114" s="8"/>
      <c r="N114" s="81" t="n">
        <f aca="false">'High pensions'!L114</f>
        <v>1453160.0253924</v>
      </c>
      <c r="O114" s="6"/>
      <c r="P114" s="81" t="n">
        <f aca="false">'High pensions'!X114</f>
        <v>36394389.4028367</v>
      </c>
      <c r="Q114" s="8"/>
      <c r="R114" s="81" t="n">
        <f aca="false">'High SIPA income'!G109</f>
        <v>39087390.5198163</v>
      </c>
      <c r="S114" s="8"/>
      <c r="T114" s="81" t="n">
        <f aca="false">'High SIPA income'!J109</f>
        <v>149454025.423102</v>
      </c>
      <c r="U114" s="6"/>
      <c r="V114" s="81" t="n">
        <f aca="false">'High SIPA income'!F109</f>
        <v>126948.55712829</v>
      </c>
      <c r="W114" s="8"/>
      <c r="X114" s="81" t="n">
        <f aca="false">'High SIPA income'!M109</f>
        <v>318858.175221655</v>
      </c>
      <c r="Y114" s="6"/>
      <c r="Z114" s="6" t="n">
        <f aca="false">R114+V114-N114-L114-F114</f>
        <v>-698202.341611348</v>
      </c>
      <c r="AA114" s="6"/>
      <c r="AB114" s="6" t="n">
        <f aca="false">T114-P114-D114</f>
        <v>-68421586.6227471</v>
      </c>
      <c r="AC114" s="50"/>
      <c r="AD114" s="6"/>
      <c r="AE114" s="6"/>
      <c r="AF114" s="6"/>
      <c r="AG114" s="6" t="n">
        <f aca="false">BF114/100*$AG$57</f>
        <v>9209361266.89851</v>
      </c>
      <c r="AH114" s="61" t="n">
        <f aca="false">(AG114-AG113)/AG113</f>
        <v>-0.00135491357230458</v>
      </c>
      <c r="AI114" s="61"/>
      <c r="AJ114" s="61" t="n">
        <f aca="false">AB114/AG114</f>
        <v>-0.00742956917855713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0.00270728220166135</v>
      </c>
      <c r="AV114" s="5"/>
      <c r="AW114" s="5" t="n">
        <f aca="false">workers_and_wage_high!C102</f>
        <v>15159170</v>
      </c>
      <c r="AX114" s="5"/>
      <c r="AY114" s="61" t="n">
        <f aca="false">(AW114-AW113)/AW113</f>
        <v>-8.00111712217297E-005</v>
      </c>
      <c r="AZ114" s="11" t="n">
        <f aca="false">workers_and_wage_high!B102</f>
        <v>8670.41759751948</v>
      </c>
      <c r="BA114" s="61" t="n">
        <f aca="false">(AZ114-AZ113)/AZ113</f>
        <v>-0.00127500441567966</v>
      </c>
      <c r="BB114" s="66"/>
      <c r="BC114" s="66"/>
      <c r="BD114" s="66"/>
      <c r="BE114" s="66"/>
      <c r="BF114" s="5" t="n">
        <f aca="false">BF113*(1+AY114)*(1+BA114)*(1-BE114)</f>
        <v>151.010872859441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181434521.889002</v>
      </c>
      <c r="E115" s="9"/>
      <c r="F115" s="82" t="n">
        <f aca="false">'High pensions'!I115</f>
        <v>32977872.0345868</v>
      </c>
      <c r="G115" s="82" t="n">
        <f aca="false">'High pensions'!K115</f>
        <v>5838001.20062921</v>
      </c>
      <c r="H115" s="82" t="n">
        <f aca="false">'High pensions'!V115</f>
        <v>32118960.1170351</v>
      </c>
      <c r="I115" s="82" t="n">
        <f aca="false">'High pensions'!M115</f>
        <v>180556.738163792</v>
      </c>
      <c r="J115" s="82" t="n">
        <f aca="false">'High pensions'!W115</f>
        <v>993369.900526867</v>
      </c>
      <c r="K115" s="9"/>
      <c r="L115" s="82" t="n">
        <f aca="false">'High pensions'!N115</f>
        <v>4508868.10626</v>
      </c>
      <c r="M115" s="67"/>
      <c r="N115" s="82" t="n">
        <f aca="false">'High pensions'!L115</f>
        <v>1451912.08848052</v>
      </c>
      <c r="O115" s="9"/>
      <c r="P115" s="82" t="n">
        <f aca="false">'High pensions'!X115</f>
        <v>31384529.9651379</v>
      </c>
      <c r="Q115" s="67"/>
      <c r="R115" s="82" t="n">
        <f aca="false">'High SIPA income'!G110</f>
        <v>45111785.3141182</v>
      </c>
      <c r="S115" s="67"/>
      <c r="T115" s="82" t="n">
        <f aca="false">'High SIPA income'!J110</f>
        <v>172488821.063654</v>
      </c>
      <c r="U115" s="9"/>
      <c r="V115" s="82" t="n">
        <f aca="false">'High SIPA income'!F110</f>
        <v>125555.739444742</v>
      </c>
      <c r="W115" s="67"/>
      <c r="X115" s="82" t="n">
        <f aca="false">'High SIPA income'!M110</f>
        <v>315359.818761063</v>
      </c>
      <c r="Y115" s="9"/>
      <c r="Z115" s="9" t="n">
        <f aca="false">R115+V115-N115-L115-F115</f>
        <v>6298688.82423565</v>
      </c>
      <c r="AA115" s="9"/>
      <c r="AB115" s="9" t="n">
        <f aca="false">T115-P115-D115</f>
        <v>-40330230.7904855</v>
      </c>
      <c r="AC115" s="50"/>
      <c r="AD115" s="9"/>
      <c r="AE115" s="9"/>
      <c r="AF115" s="9"/>
      <c r="AG115" s="9" t="n">
        <f aca="false">BF115/100*$AG$57</f>
        <v>9257341459.26891</v>
      </c>
      <c r="AH115" s="40" t="n">
        <f aca="false">(AG115-AG114)/AG114</f>
        <v>0.00520993703904877</v>
      </c>
      <c r="AI115" s="40"/>
      <c r="AJ115" s="40" t="n">
        <f aca="false">AB115/AG115</f>
        <v>-0.00435656726803621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15218498</v>
      </c>
      <c r="AX115" s="7"/>
      <c r="AY115" s="40" t="n">
        <f aca="false">(AW115-AW114)/AW114</f>
        <v>0.00391367073527113</v>
      </c>
      <c r="AZ115" s="12" t="n">
        <f aca="false">workers_and_wage_high!B103</f>
        <v>8681.61295275666</v>
      </c>
      <c r="BA115" s="40" t="n">
        <f aca="false">(AZ115-AZ114)/AZ114</f>
        <v>0.00129121292155344</v>
      </c>
      <c r="BB115" s="39"/>
      <c r="BC115" s="39"/>
      <c r="BD115" s="39"/>
      <c r="BE115" s="39"/>
      <c r="BF115" s="7" t="n">
        <f aca="false">BF114*(1+AY115)*(1+BA115)*(1-BE115)</f>
        <v>151.797629999251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181612925.9648</v>
      </c>
      <c r="E116" s="9"/>
      <c r="F116" s="82" t="n">
        <f aca="false">'High pensions'!I116</f>
        <v>33010299.0871724</v>
      </c>
      <c r="G116" s="82" t="n">
        <f aca="false">'High pensions'!K116</f>
        <v>5874967.46840809</v>
      </c>
      <c r="H116" s="82" t="n">
        <f aca="false">'High pensions'!V116</f>
        <v>32322337.6155422</v>
      </c>
      <c r="I116" s="82" t="n">
        <f aca="false">'High pensions'!M116</f>
        <v>181700.024796126</v>
      </c>
      <c r="J116" s="82" t="n">
        <f aca="false">'High pensions'!W116</f>
        <v>999659.926253881</v>
      </c>
      <c r="K116" s="9"/>
      <c r="L116" s="82" t="n">
        <f aca="false">'High pensions'!N116</f>
        <v>4557308.30359373</v>
      </c>
      <c r="M116" s="67"/>
      <c r="N116" s="82" t="n">
        <f aca="false">'High pensions'!L116</f>
        <v>1452663.04674175</v>
      </c>
      <c r="O116" s="9"/>
      <c r="P116" s="82" t="n">
        <f aca="false">'High pensions'!X116</f>
        <v>31640017.9301624</v>
      </c>
      <c r="Q116" s="67"/>
      <c r="R116" s="82" t="n">
        <f aca="false">'High SIPA income'!G111</f>
        <v>39463868.6409259</v>
      </c>
      <c r="S116" s="67"/>
      <c r="T116" s="82" t="n">
        <f aca="false">'High SIPA income'!J111</f>
        <v>150893522.149164</v>
      </c>
      <c r="U116" s="9"/>
      <c r="V116" s="82" t="n">
        <f aca="false">'High SIPA income'!F111</f>
        <v>123878.406757312</v>
      </c>
      <c r="W116" s="67"/>
      <c r="X116" s="82" t="n">
        <f aca="false">'High SIPA income'!M111</f>
        <v>311146.842638672</v>
      </c>
      <c r="Y116" s="9"/>
      <c r="Z116" s="9" t="n">
        <f aca="false">R116+V116-N116-L116-F116</f>
        <v>567476.610175401</v>
      </c>
      <c r="AA116" s="9"/>
      <c r="AB116" s="9" t="n">
        <f aca="false">T116-P116-D116</f>
        <v>-62359421.7457988</v>
      </c>
      <c r="AC116" s="50"/>
      <c r="AD116" s="9"/>
      <c r="AE116" s="9"/>
      <c r="AF116" s="9"/>
      <c r="AG116" s="9" t="n">
        <f aca="false">BF116/100*$AG$57</f>
        <v>9293587210.75285</v>
      </c>
      <c r="AH116" s="40" t="n">
        <f aca="false">(AG116-AG115)/AG115</f>
        <v>0.00391535211738844</v>
      </c>
      <c r="AI116" s="40"/>
      <c r="AJ116" s="40" t="n">
        <f aca="false">AB116/AG116</f>
        <v>-0.00670994098744216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15243799</v>
      </c>
      <c r="AX116" s="7"/>
      <c r="AY116" s="40" t="n">
        <f aca="false">(AW116-AW115)/AW115</f>
        <v>0.00166251623517643</v>
      </c>
      <c r="AZ116" s="12" t="n">
        <f aca="false">workers_and_wage_high!B104</f>
        <v>8701.13873999383</v>
      </c>
      <c r="BA116" s="40" t="n">
        <f aca="false">(AZ116-AZ115)/AZ115</f>
        <v>0.00224909672239675</v>
      </c>
      <c r="BB116" s="39"/>
      <c r="BC116" s="39"/>
      <c r="BD116" s="39"/>
      <c r="BE116" s="39"/>
      <c r="BF116" s="7" t="n">
        <f aca="false">BF115*(1+AY116)*(1+BA116)*(1-BE116)</f>
        <v>152.391971171283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182412794.309886</v>
      </c>
      <c r="E117" s="9"/>
      <c r="F117" s="82" t="n">
        <f aca="false">'High pensions'!I117</f>
        <v>33155684.6271133</v>
      </c>
      <c r="G117" s="82" t="n">
        <f aca="false">'High pensions'!K117</f>
        <v>5960237.85277185</v>
      </c>
      <c r="H117" s="82" t="n">
        <f aca="false">'High pensions'!V117</f>
        <v>32791470.1114808</v>
      </c>
      <c r="I117" s="82" t="n">
        <f aca="false">'High pensions'!M117</f>
        <v>184337.253178511</v>
      </c>
      <c r="J117" s="82" t="n">
        <f aca="false">'High pensions'!W117</f>
        <v>1014169.17870559</v>
      </c>
      <c r="K117" s="9"/>
      <c r="L117" s="82" t="n">
        <f aca="false">'High pensions'!N117</f>
        <v>4485266.85756678</v>
      </c>
      <c r="M117" s="67"/>
      <c r="N117" s="82" t="n">
        <f aca="false">'High pensions'!L117</f>
        <v>1458974.7863942</v>
      </c>
      <c r="O117" s="9"/>
      <c r="P117" s="82" t="n">
        <f aca="false">'High pensions'!X117</f>
        <v>31300919.8535615</v>
      </c>
      <c r="Q117" s="67"/>
      <c r="R117" s="82" t="n">
        <f aca="false">'High SIPA income'!G112</f>
        <v>45647357.425013</v>
      </c>
      <c r="S117" s="67"/>
      <c r="T117" s="82" t="n">
        <f aca="false">'High SIPA income'!J112</f>
        <v>174536627.448606</v>
      </c>
      <c r="U117" s="9"/>
      <c r="V117" s="82" t="n">
        <f aca="false">'High SIPA income'!F112</f>
        <v>125755.851287825</v>
      </c>
      <c r="W117" s="67"/>
      <c r="X117" s="82" t="n">
        <f aca="false">'High SIPA income'!M112</f>
        <v>315862.442017042</v>
      </c>
      <c r="Y117" s="9"/>
      <c r="Z117" s="9" t="n">
        <f aca="false">R117+V117-N117-L117-F117</f>
        <v>6673187.00522655</v>
      </c>
      <c r="AA117" s="9"/>
      <c r="AB117" s="9" t="n">
        <f aca="false">T117-P117-D117</f>
        <v>-39177086.7148418</v>
      </c>
      <c r="AC117" s="50"/>
      <c r="AD117" s="9"/>
      <c r="AE117" s="9"/>
      <c r="AF117" s="9"/>
      <c r="AG117" s="9" t="n">
        <f aca="false">BF117/100*$AG$57</f>
        <v>9322014000.58244</v>
      </c>
      <c r="AH117" s="40" t="n">
        <f aca="false">(AG117-AG116)/AG116</f>
        <v>0.00305875322251276</v>
      </c>
      <c r="AI117" s="40" t="n">
        <f aca="false">(AG117-AG113)/AG113</f>
        <v>0.0108609280811728</v>
      </c>
      <c r="AJ117" s="40" t="n">
        <f aca="false">AB117/AG117</f>
        <v>-0.00420264190896882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15197364</v>
      </c>
      <c r="AX117" s="7"/>
      <c r="AY117" s="40" t="n">
        <f aca="false">(AW117-AW116)/AW116</f>
        <v>-0.0030461566700007</v>
      </c>
      <c r="AZ117" s="12" t="n">
        <f aca="false">workers_and_wage_high!B105</f>
        <v>8754.42071320183</v>
      </c>
      <c r="BA117" s="40" t="n">
        <f aca="false">(AZ117-AZ116)/AZ116</f>
        <v>0.00612356322547713</v>
      </c>
      <c r="BB117" s="39"/>
      <c r="BC117" s="39"/>
      <c r="BD117" s="39"/>
      <c r="BE117" s="39"/>
      <c r="BF117" s="7" t="n">
        <f aca="false">BF116*(1+AY117)*(1+BA117)*(1-BE117)</f>
        <v>152.858100604188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136.32339068599</v>
      </c>
    </row>
    <row r="119" customFormat="false" ht="12.8" hidden="false" customHeight="false" outlineLevel="0" collapsed="false">
      <c r="AI119" s="32" t="n">
        <f aca="false">AVERAGE(AI29:AI117)</f>
        <v>0.0285438578338282</v>
      </c>
      <c r="BF119" s="0" t="s">
        <v>132</v>
      </c>
    </row>
    <row r="120" customFormat="false" ht="12.8" hidden="false" customHeight="false" outlineLevel="0" collapsed="false">
      <c r="AI120" s="32" t="n">
        <f aca="false">'Central scenario'!AI119</f>
        <v>0.020945700340884</v>
      </c>
      <c r="AJ120" s="32" t="n">
        <f aca="false">AI119-AI120</f>
        <v>0.00759815749294417</v>
      </c>
    </row>
    <row r="121" customFormat="false" ht="12.8" hidden="false" customHeight="false" outlineLevel="0" collapsed="false">
      <c r="AI121" s="32" t="n">
        <f aca="false">'Low scenario'!AI119</f>
        <v>0.01329036510111</v>
      </c>
      <c r="AJ121" s="32" t="n">
        <f aca="false">AI120-AI121</f>
        <v>0.00765533523977402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9414062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123</v>
      </c>
      <c r="C1" s="97" t="s">
        <v>0</v>
      </c>
      <c r="D1" s="97" t="s">
        <v>124</v>
      </c>
      <c r="E1" s="97" t="s">
        <v>125</v>
      </c>
      <c r="F1" s="97" t="s">
        <v>126</v>
      </c>
      <c r="G1" s="97" t="s">
        <v>127</v>
      </c>
      <c r="H1" s="97" t="s">
        <v>128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-0.0329745750899216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-0.0331795977538116</v>
      </c>
      <c r="D26" s="101" t="n">
        <f aca="false">'Central scenario'!BO5</f>
        <v>-0.0331995920570141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-0.0366051126539165</v>
      </c>
      <c r="D27" s="101" t="n">
        <f aca="false">'Central scenario'!BO6</f>
        <v>-0.0370530841535637</v>
      </c>
      <c r="E27" s="103" t="n">
        <f aca="false">'Low scenario'!AL6</f>
        <v>-0.0366051126539165</v>
      </c>
      <c r="F27" s="103" t="n">
        <f aca="false">'Low scenario'!BO6</f>
        <v>-0.0370530841535637</v>
      </c>
      <c r="G27" s="103" t="n">
        <f aca="false">'High scenario'!AL6</f>
        <v>-0.0366051126539165</v>
      </c>
      <c r="H27" s="103" t="n">
        <f aca="false">'High scenario'!BO6</f>
        <v>-0.0370530841535637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-0.0367867634379302</v>
      </c>
      <c r="D28" s="101" t="n">
        <f aca="false">'Central scenario'!BO7</f>
        <v>-0.0376732487763681</v>
      </c>
      <c r="E28" s="103" t="n">
        <f aca="false">'Low scenario'!AL7</f>
        <v>-0.0367867634379302</v>
      </c>
      <c r="F28" s="103" t="n">
        <f aca="false">'Low scenario'!BO7</f>
        <v>-0.0376732487763681</v>
      </c>
      <c r="G28" s="103" t="n">
        <f aca="false">'High scenario'!AL7</f>
        <v>-0.0367867634379302</v>
      </c>
      <c r="H28" s="103" t="n">
        <f aca="false">'High scenario'!BO7</f>
        <v>-0.0376732487763681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-0.0376961884096758</v>
      </c>
      <c r="D29" s="101" t="n">
        <f aca="false">'Central scenario'!BO8</f>
        <v>-0.0385800679980238</v>
      </c>
      <c r="E29" s="103" t="n">
        <f aca="false">'Low scenario'!AL8</f>
        <v>-0.0377389074028458</v>
      </c>
      <c r="F29" s="103" t="n">
        <f aca="false">'Low scenario'!BO8</f>
        <v>-0.0386227869911939</v>
      </c>
      <c r="G29" s="103" t="n">
        <f aca="false">'High scenario'!AL8</f>
        <v>-0.037696040868939</v>
      </c>
      <c r="H29" s="103" t="n">
        <f aca="false">'High scenario'!BO8</f>
        <v>-0.0385799204572871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-0.0462320911620017</v>
      </c>
      <c r="D30" s="101" t="n">
        <f aca="false">'Central scenario'!BO9</f>
        <v>-0.0476115469221648</v>
      </c>
      <c r="E30" s="103" t="n">
        <f aca="false">'Low scenario'!AL9</f>
        <v>-0.0466196684132554</v>
      </c>
      <c r="F30" s="103" t="n">
        <f aca="false">'Low scenario'!BO9</f>
        <v>-0.0480034414406569</v>
      </c>
      <c r="G30" s="103" t="n">
        <f aca="false">'High scenario'!AL9</f>
        <v>-0.0462005002089527</v>
      </c>
      <c r="H30" s="103" t="n">
        <f aca="false">'High scenario'!BO9</f>
        <v>-0.0475742926541286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-0.0360990064000286</v>
      </c>
      <c r="D31" s="101" t="n">
        <f aca="false">'Central scenario'!BO10</f>
        <v>-0.0376079071131722</v>
      </c>
      <c r="E31" s="103" t="n">
        <f aca="false">'Low scenario'!AL10</f>
        <v>-0.0370489836203559</v>
      </c>
      <c r="F31" s="103" t="n">
        <f aca="false">'Low scenario'!BO10</f>
        <v>-0.0385736328992775</v>
      </c>
      <c r="G31" s="103" t="n">
        <f aca="false">'High scenario'!AL10</f>
        <v>-0.0347413968916648</v>
      </c>
      <c r="H31" s="103" t="n">
        <f aca="false">'High scenario'!BO10</f>
        <v>-0.036222891977333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-0.0402169149250119</v>
      </c>
      <c r="D32" s="101" t="n">
        <f aca="false">'Central scenario'!BO11</f>
        <v>-0.0420865455578296</v>
      </c>
      <c r="E32" s="103" t="n">
        <f aca="false">'Low scenario'!AL11</f>
        <v>-0.041945599833264</v>
      </c>
      <c r="F32" s="103" t="n">
        <f aca="false">'Low scenario'!BO11</f>
        <v>-0.0438377543515887</v>
      </c>
      <c r="G32" s="103" t="n">
        <f aca="false">'High scenario'!AL11</f>
        <v>-0.0392146299200261</v>
      </c>
      <c r="H32" s="103" t="n">
        <f aca="false">'High scenario'!BO11</f>
        <v>-0.0411109902370094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-0.0421259616983962</v>
      </c>
      <c r="D33" s="101" t="n">
        <f aca="false">'Central scenario'!BO12</f>
        <v>-0.0443351335017512</v>
      </c>
      <c r="E33" s="103" t="n">
        <f aca="false">'Low scenario'!AL12</f>
        <v>-0.0442957493294748</v>
      </c>
      <c r="F33" s="103" t="n">
        <f aca="false">'Low scenario'!BO12</f>
        <v>-0.0464786342335819</v>
      </c>
      <c r="G33" s="103" t="n">
        <f aca="false">'High scenario'!AL12</f>
        <v>-0.04260602979171</v>
      </c>
      <c r="H33" s="103" t="n">
        <f aca="false">'High scenario'!BO12</f>
        <v>-0.0448589989559417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-0.0438060753545994</v>
      </c>
      <c r="D34" s="104" t="n">
        <f aca="false">'Central scenario'!BO13</f>
        <v>-0.0463710390670913</v>
      </c>
      <c r="E34" s="103" t="n">
        <f aca="false">'Low scenario'!AL13</f>
        <v>-0.045690733852156</v>
      </c>
      <c r="F34" s="103" t="n">
        <f aca="false">'Low scenario'!BO13</f>
        <v>-0.0483086450575454</v>
      </c>
      <c r="G34" s="103" t="n">
        <f aca="false">'High scenario'!AL13</f>
        <v>-0.0437605652771189</v>
      </c>
      <c r="H34" s="103" t="n">
        <f aca="false">'High scenario'!BO13</f>
        <v>-0.0465040650378934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-0.0442575640903217</v>
      </c>
      <c r="D35" s="105" t="n">
        <f aca="false">'Central scenario'!BO14</f>
        <v>-0.0476975237164615</v>
      </c>
      <c r="E35" s="103" t="n">
        <f aca="false">'Low scenario'!AL14</f>
        <v>-0.0467752516600695</v>
      </c>
      <c r="F35" s="103" t="n">
        <f aca="false">'Low scenario'!BO14</f>
        <v>-0.0503735150826638</v>
      </c>
      <c r="G35" s="103" t="n">
        <f aca="false">'High scenario'!AL14</f>
        <v>-0.0442900711194973</v>
      </c>
      <c r="H35" s="103" t="n">
        <f aca="false">'High scenario'!BO14</f>
        <v>-0.0479341553254523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-0.0446308205454089</v>
      </c>
      <c r="D36" s="106" t="n">
        <f aca="false">'Central scenario'!BO15</f>
        <v>-0.0491382876598679</v>
      </c>
      <c r="E36" s="103" t="n">
        <f aca="false">'Low scenario'!AL15</f>
        <v>-0.0481924292367541</v>
      </c>
      <c r="F36" s="103" t="n">
        <f aca="false">'Low scenario'!BO15</f>
        <v>-0.052914941872827</v>
      </c>
      <c r="G36" s="103" t="n">
        <f aca="false">'High scenario'!AL15</f>
        <v>-0.0442433478187658</v>
      </c>
      <c r="H36" s="103" t="n">
        <f aca="false">'High scenario'!BO15</f>
        <v>-0.0489402157168042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-0.0455915174097634</v>
      </c>
      <c r="D37" s="106" t="n">
        <f aca="false">'Central scenario'!BO16</f>
        <v>-0.0510656831051523</v>
      </c>
      <c r="E37" s="103" t="n">
        <f aca="false">'Low scenario'!AL16</f>
        <v>-0.0472375088300988</v>
      </c>
      <c r="F37" s="103" t="n">
        <f aca="false">'Low scenario'!BO16</f>
        <v>-0.0528547190223452</v>
      </c>
      <c r="G37" s="103" t="n">
        <f aca="false">'High scenario'!AL16</f>
        <v>-0.044077126643481</v>
      </c>
      <c r="H37" s="103" t="n">
        <f aca="false">'High scenario'!BO16</f>
        <v>-0.0494805542466114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-0.0455985793700732</v>
      </c>
      <c r="D38" s="106" t="n">
        <f aca="false">'Central scenario'!BO17</f>
        <v>-0.0519087789827116</v>
      </c>
      <c r="E38" s="103" t="n">
        <f aca="false">'Low scenario'!AL17</f>
        <v>-0.0449852622405315</v>
      </c>
      <c r="F38" s="103" t="n">
        <f aca="false">'Low scenario'!BO17</f>
        <v>-0.0513413673834513</v>
      </c>
      <c r="G38" s="103" t="n">
        <f aca="false">'High scenario'!AL17</f>
        <v>-0.0419191913768902</v>
      </c>
      <c r="H38" s="103" t="n">
        <f aca="false">'High scenario'!BO17</f>
        <v>-0.0480240857089733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-0.044630207283351</v>
      </c>
      <c r="D39" s="105" t="n">
        <f aca="false">'Central scenario'!BO18</f>
        <v>-0.051876069240122</v>
      </c>
      <c r="E39" s="103" t="n">
        <f aca="false">'Low scenario'!AL18</f>
        <v>-0.0437710399119255</v>
      </c>
      <c r="F39" s="103" t="n">
        <f aca="false">'Low scenario'!BO18</f>
        <v>-0.0508971557070778</v>
      </c>
      <c r="G39" s="103" t="n">
        <f aca="false">'High scenario'!AL18</f>
        <v>-0.0407945231786367</v>
      </c>
      <c r="H39" s="103" t="n">
        <f aca="false">'High scenario'!BO18</f>
        <v>-0.0478537505713081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-0.0437523974859377</v>
      </c>
      <c r="D40" s="106" t="n">
        <f aca="false">'Central scenario'!BO19</f>
        <v>-0.0516844582560955</v>
      </c>
      <c r="E40" s="103" t="n">
        <f aca="false">'Low scenario'!AL19</f>
        <v>-0.0432647218410786</v>
      </c>
      <c r="F40" s="103" t="n">
        <f aca="false">'Low scenario'!BO19</f>
        <v>-0.0510261955897595</v>
      </c>
      <c r="G40" s="103" t="n">
        <f aca="false">'High scenario'!AL19</f>
        <v>-0.0390956455273998</v>
      </c>
      <c r="H40" s="103" t="n">
        <f aca="false">'High scenario'!BO19</f>
        <v>-0.0468182186921796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-0.0425234493722445</v>
      </c>
      <c r="D41" s="106" t="n">
        <f aca="false">'Central scenario'!BO20</f>
        <v>-0.0512102061880453</v>
      </c>
      <c r="E41" s="103" t="n">
        <f aca="false">'Low scenario'!AL20</f>
        <v>-0.0423223551685309</v>
      </c>
      <c r="F41" s="103" t="n">
        <f aca="false">'Low scenario'!BO20</f>
        <v>-0.0510111763911884</v>
      </c>
      <c r="G41" s="103" t="n">
        <f aca="false">'High scenario'!AL20</f>
        <v>-0.0386455701799955</v>
      </c>
      <c r="H41" s="103" t="n">
        <f aca="false">'High scenario'!BO20</f>
        <v>-0.0472163566319235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-0.0415029785037119</v>
      </c>
      <c r="D42" s="106" t="n">
        <f aca="false">'Central scenario'!BO21</f>
        <v>-0.0509083113809131</v>
      </c>
      <c r="E42" s="103" t="n">
        <f aca="false">'Low scenario'!AL21</f>
        <v>-0.0422317589052344</v>
      </c>
      <c r="F42" s="103" t="n">
        <f aca="false">'Low scenario'!BO21</f>
        <v>-0.0517782623362879</v>
      </c>
      <c r="G42" s="103" t="n">
        <f aca="false">'High scenario'!AL21</f>
        <v>-0.0366977996780059</v>
      </c>
      <c r="H42" s="103" t="n">
        <f aca="false">'High scenario'!BO21</f>
        <v>-0.0460478385229602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-0.0394007318110065</v>
      </c>
      <c r="D43" s="105" t="n">
        <f aca="false">'Central scenario'!BO22</f>
        <v>-0.0495396235209473</v>
      </c>
      <c r="E43" s="103" t="n">
        <f aca="false">'Low scenario'!AL22</f>
        <v>-0.0420711120620011</v>
      </c>
      <c r="F43" s="103" t="n">
        <f aca="false">'Low scenario'!BO22</f>
        <v>-0.0524997717941899</v>
      </c>
      <c r="G43" s="103" t="n">
        <f aca="false">'High scenario'!AL22</f>
        <v>-0.0351256501114511</v>
      </c>
      <c r="H43" s="103" t="n">
        <f aca="false">'High scenario'!BO22</f>
        <v>-0.0452256487540984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-0.0384247087344036</v>
      </c>
      <c r="D44" s="106" t="n">
        <f aca="false">'Central scenario'!BO23</f>
        <v>-0.0491987626318911</v>
      </c>
      <c r="E44" s="103" t="n">
        <f aca="false">'Low scenario'!AL23</f>
        <v>-0.041309914373902</v>
      </c>
      <c r="F44" s="103" t="n">
        <f aca="false">'Low scenario'!BO23</f>
        <v>-0.052283964711169</v>
      </c>
      <c r="G44" s="103" t="n">
        <f aca="false">'High scenario'!AL23</f>
        <v>-0.0331481292683496</v>
      </c>
      <c r="H44" s="103" t="n">
        <f aca="false">'High scenario'!BO23</f>
        <v>-0.0436583901992882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-0.0371921852452668</v>
      </c>
      <c r="D45" s="106" t="n">
        <f aca="false">'Central scenario'!BO24</f>
        <v>-0.0484795563448366</v>
      </c>
      <c r="E45" s="103" t="n">
        <f aca="false">'Low scenario'!AL24</f>
        <v>-0.0399961165574876</v>
      </c>
      <c r="F45" s="103" t="n">
        <f aca="false">'Low scenario'!BO24</f>
        <v>-0.0516524782262179</v>
      </c>
      <c r="G45" s="103" t="n">
        <f aca="false">'High scenario'!AL24</f>
        <v>-0.030558685111464</v>
      </c>
      <c r="H45" s="103" t="n">
        <f aca="false">'High scenario'!BO24</f>
        <v>-0.0416937189543614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-0.0357668255773639</v>
      </c>
      <c r="D46" s="106" t="n">
        <f aca="false">'Central scenario'!BO25</f>
        <v>-0.0476805398995354</v>
      </c>
      <c r="E46" s="103" t="n">
        <f aca="false">'Low scenario'!AL25</f>
        <v>-0.0387272110380229</v>
      </c>
      <c r="F46" s="103" t="n">
        <f aca="false">'Low scenario'!BO25</f>
        <v>-0.0510135176362286</v>
      </c>
      <c r="G46" s="103" t="n">
        <f aca="false">'High scenario'!AL25</f>
        <v>-0.0285537544599342</v>
      </c>
      <c r="H46" s="103" t="n">
        <f aca="false">'High scenario'!BO25</f>
        <v>-0.0404853793894799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-0.0348077023344594</v>
      </c>
      <c r="D47" s="105" t="n">
        <f aca="false">'Central scenario'!BO26</f>
        <v>-0.0474748535620544</v>
      </c>
      <c r="E47" s="103" t="n">
        <f aca="false">'Low scenario'!AL26</f>
        <v>-0.0382926362169719</v>
      </c>
      <c r="F47" s="103" t="n">
        <f aca="false">'Low scenario'!BO26</f>
        <v>-0.051411073294068</v>
      </c>
      <c r="G47" s="103" t="n">
        <f aca="false">'High scenario'!AL26</f>
        <v>-0.0269061970305082</v>
      </c>
      <c r="H47" s="103" t="n">
        <f aca="false">'High scenario'!BO26</f>
        <v>-0.0395751782242955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-0.032681598861572</v>
      </c>
      <c r="D48" s="106" t="n">
        <f aca="false">'Central scenario'!BO27</f>
        <v>-0.0458188829026518</v>
      </c>
      <c r="E48" s="103" t="n">
        <f aca="false">'Low scenario'!AL27</f>
        <v>-0.036562695324115</v>
      </c>
      <c r="F48" s="103" t="n">
        <f aca="false">'Low scenario'!BO27</f>
        <v>-0.0502533222699536</v>
      </c>
      <c r="G48" s="103" t="n">
        <f aca="false">'High scenario'!AL27</f>
        <v>-0.0248336318100224</v>
      </c>
      <c r="H48" s="103" t="n">
        <f aca="false">'High scenario'!BO27</f>
        <v>-0.0379459163456926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-0.0318076886681929</v>
      </c>
      <c r="D49" s="106" t="n">
        <f aca="false">'Central scenario'!BO28</f>
        <v>-0.0457332679418077</v>
      </c>
      <c r="E49" s="103" t="n">
        <f aca="false">'Low scenario'!AL28</f>
        <v>-0.0362897156947548</v>
      </c>
      <c r="F49" s="103" t="n">
        <f aca="false">'Low scenario'!BO28</f>
        <v>-0.0509086779510222</v>
      </c>
      <c r="G49" s="103" t="n">
        <f aca="false">'High scenario'!AL28</f>
        <v>-0.022846840707753</v>
      </c>
      <c r="H49" s="103" t="n">
        <f aca="false">'High scenario'!BO28</f>
        <v>-0.0366292404984802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-0.0310489375417781</v>
      </c>
      <c r="D50" s="106" t="n">
        <f aca="false">'Central scenario'!BO29</f>
        <v>-0.0457718729608884</v>
      </c>
      <c r="E50" s="103" t="n">
        <f aca="false">'Low scenario'!AL29</f>
        <v>-0.0352617938167524</v>
      </c>
      <c r="F50" s="103" t="n">
        <f aca="false">'Low scenario'!BO29</f>
        <v>-0.0506371843941197</v>
      </c>
      <c r="G50" s="103" t="n">
        <f aca="false">'High scenario'!AL29</f>
        <v>-0.022683415380909</v>
      </c>
      <c r="H50" s="103" t="n">
        <f aca="false">'High scenario'!BO29</f>
        <v>-0.0370061911224961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1476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2021-01-21T16:13:35Z</dcterms:modified>
  <cp:revision>358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